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drawings/drawing12.xml" ContentType="application/vnd.openxmlformats-officedocument.drawing+xml"/>
  <Override PartName="/xl/comments8.xml" ContentType="application/vnd.openxmlformats-officedocument.spreadsheetml.comments+xml"/>
  <Override PartName="/xl/drawings/drawing13.xml" ContentType="application/vnd.openxmlformats-officedocument.drawing+xml"/>
  <Override PartName="/xl/comments9.xml" ContentType="application/vnd.openxmlformats-officedocument.spreadsheetml.comments+xml"/>
  <Override PartName="/xl/drawings/drawing14.xml" ContentType="application/vnd.openxmlformats-officedocument.drawing+xml"/>
  <Override PartName="/xl/comments10.xml" ContentType="application/vnd.openxmlformats-officedocument.spreadsheetml.comments+xml"/>
  <Override PartName="/xl/drawings/drawing15.xml" ContentType="application/vnd.openxmlformats-officedocument.drawing+xml"/>
  <Override PartName="/xl/comments11.xml" ContentType="application/vnd.openxmlformats-officedocument.spreadsheetml.comments+xml"/>
  <Override PartName="/xl/drawings/drawing16.xml" ContentType="application/vnd.openxmlformats-officedocument.drawing+xml"/>
  <Override PartName="/xl/comments12.xml" ContentType="application/vnd.openxmlformats-officedocument.spreadsheetml.comments+xml"/>
  <Override PartName="/xl/drawings/drawing17.xml" ContentType="application/vnd.openxmlformats-officedocument.drawing+xml"/>
  <Override PartName="/xl/comments13.xml" ContentType="application/vnd.openxmlformats-officedocument.spreadsheetml.comments+xml"/>
  <Override PartName="/xl/drawings/drawing18.xml" ContentType="application/vnd.openxmlformats-officedocument.drawing+xml"/>
  <Override PartName="/xl/comments14.xml" ContentType="application/vnd.openxmlformats-officedocument.spreadsheetml.comments+xml"/>
  <Override PartName="/xl/drawings/drawing19.xml" ContentType="application/vnd.openxmlformats-officedocument.drawing+xml"/>
  <Override PartName="/xl/comments15.xml" ContentType="application/vnd.openxmlformats-officedocument.spreadsheetml.comments+xml"/>
  <Override PartName="/xl/drawings/drawing20.xml" ContentType="application/vnd.openxmlformats-officedocument.drawing+xml"/>
  <Override PartName="/xl/comments16.xml" ContentType="application/vnd.openxmlformats-officedocument.spreadsheetml.comments+xml"/>
  <Override PartName="/xl/drawings/drawing21.xml" ContentType="application/vnd.openxmlformats-officedocument.drawing+xml"/>
  <Override PartName="/xl/comments17.xml" ContentType="application/vnd.openxmlformats-officedocument.spreadsheetml.comments+xml"/>
  <Override PartName="/xl/drawings/drawing22.xml" ContentType="application/vnd.openxmlformats-officedocument.drawing+xml"/>
  <Override PartName="/xl/comments18.xml" ContentType="application/vnd.openxmlformats-officedocument.spreadsheetml.comments+xml"/>
  <Override PartName="/xl/drawings/drawing23.xml" ContentType="application/vnd.openxmlformats-officedocument.drawing+xml"/>
  <Override PartName="/xl/comments19.xml" ContentType="application/vnd.openxmlformats-officedocument.spreadsheetml.comments+xml"/>
  <Override PartName="/xl/drawings/drawing2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5.xml" ContentType="application/vnd.openxmlformats-officedocument.drawing+xml"/>
  <Override PartName="/xl/drawings/drawing26.xml" ContentType="application/vnd.openxmlformats-officedocument.drawing+xml"/>
  <Override PartName="/xl/comments20.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07"/>
  <workbookPr codeName="ThisWorkbook" defaultThemeVersion="124226"/>
  <xr:revisionPtr revIDLastSave="12" documentId="11_91F5E7472F5CB575FCB02D4F3B530A58F17778EE" xr6:coauthVersionLast="47" xr6:coauthVersionMax="47" xr10:uidLastSave="{DA06729C-7A8F-48E4-97FB-2353B997845A}"/>
  <bookViews>
    <workbookView xWindow="45" yWindow="-225" windowWidth="10500" windowHeight="9795" tabRatio="911" firstSheet="7" activeTab="20" xr2:uid="{00000000-000D-0000-FFFF-FFFF00000000}"/>
  </bookViews>
  <sheets>
    <sheet name="INTRO" sheetId="1" r:id="rId1"/>
    <sheet name="INSTRUCTIONS" sheetId="2" r:id="rId2"/>
    <sheet name="ASSUMPTIONS" sheetId="10" r:id="rId3"/>
    <sheet name="PREP. SCHEDULE" sheetId="5" r:id="rId4"/>
    <sheet name="BUDGET REQUEST FORM" sheetId="6" r:id="rId5"/>
    <sheet name="DATA INPUT" sheetId="3" r:id="rId6"/>
    <sheet name="TUITION SCHED" sheetId="31" r:id="rId7"/>
    <sheet name="Sheet3" sheetId="38" r:id="rId8"/>
    <sheet name="Sheet4" sheetId="39" r:id="rId9"/>
    <sheet name="SALARY GRID" sheetId="30" r:id="rId10"/>
    <sheet name="ENROLMENT REVENUE" sheetId="8" r:id="rId11"/>
    <sheet name="OTHER REVENUE" sheetId="14" r:id="rId12"/>
    <sheet name="STAFFING" sheetId="15" r:id="rId13"/>
    <sheet name="SALARY CALC." sheetId="16" r:id="rId14"/>
    <sheet name="Sheet1" sheetId="36" r:id="rId15"/>
    <sheet name="PRO D" sheetId="17" r:id="rId16"/>
    <sheet name="EDUC " sheetId="18" r:id="rId17"/>
    <sheet name="ADMIN" sheetId="19" r:id="rId18"/>
    <sheet name="FACILITIES" sheetId="20" r:id="rId19"/>
    <sheet name="FINANCE" sheetId="21" r:id="rId20"/>
    <sheet name="CAPITAL" sheetId="22" r:id="rId21"/>
    <sheet name="DEVELOPMENT" sheetId="28" r:id="rId22"/>
    <sheet name="SPEC. ED SUM" sheetId="11" r:id="rId23"/>
    <sheet name="TRANSPORTATION SUM" sheetId="33" r:id="rId24"/>
    <sheet name="PRESCHOOL SUM" sheetId="26" r:id="rId25"/>
    <sheet name="STATISTICS" sheetId="35" r:id="rId26"/>
    <sheet name="GRAPHS" sheetId="34" r:id="rId27"/>
    <sheet name="Sheet2" sheetId="37" r:id="rId28"/>
    <sheet name="MODEL FINANCIAL STATEMENTS" sheetId="29" r:id="rId29"/>
    <sheet name="BUDGET" sheetId="4" r:id="rId30"/>
  </sheets>
  <externalReferences>
    <externalReference r:id="rId31"/>
  </externalReferences>
  <definedNames>
    <definedName name="Administration_Expenses">ADMIN!$A$2</definedName>
    <definedName name="Assumptions">ASSUMPTIONS!$A$2</definedName>
    <definedName name="BUDGET">BUDGET!$B$2</definedName>
    <definedName name="Capital">CAPITAL!$A$2</definedName>
    <definedName name="Data_Input">'DATA INPUT'!$A$2</definedName>
    <definedName name="Development_and_Fundraising">DEVELOPMENT!$A$2</definedName>
    <definedName name="Educational_Expenses">'EDUC '!$A$2</definedName>
    <definedName name="ENROLLMENT_REVENUE">'ENROLMENT REVENUE'!$A$2</definedName>
    <definedName name="Facilities_and_Maintenance">FACILITIES!$A$2</definedName>
    <definedName name="Finance_and_Depreciation">FINANCE!$A$2</definedName>
    <definedName name="GRID">'SALARY GRID'!$D$7:$E$124</definedName>
    <definedName name="Instructions">INSTRUCTIONS!$A$2</definedName>
    <definedName name="Model_FS_Deferral_Method">#REF!</definedName>
    <definedName name="Model_FS_Restricted_Fund">'MODEL FINANCIAL STATEMENTS'!$A$6</definedName>
    <definedName name="Other_Revenue">'OTHER REVENUE'!$A$2</definedName>
    <definedName name="Preparation_Schedule">'PREP. SCHEDULE'!$A$2</definedName>
    <definedName name="Preschool__Summary">'PRESCHOOL SUM'!$A$2</definedName>
    <definedName name="_xlnm.Print_Area" localSheetId="29">BUDGET!$A:$J</definedName>
    <definedName name="_xlnm.Print_Area" localSheetId="4">'BUDGET REQUEST FORM'!$A$1:$H$38</definedName>
    <definedName name="_xlnm.Print_Area" localSheetId="26">GRAPHS!$A$1:$M$46</definedName>
    <definedName name="_xlnm.Print_Area" localSheetId="13">'SALARY CALC.'!$1:$112</definedName>
    <definedName name="Professional_Development">'PRO D'!$A$2</definedName>
    <definedName name="Request_Form">'BUDGET REQUEST FORM'!$A$2</definedName>
    <definedName name="Revised_Budget">#REF!</definedName>
    <definedName name="Salary_Calc">'SALARY CALC.'!$A$2</definedName>
    <definedName name="SCSBC_Salary___Wage_Grid">'SALARY GRID'!$A$1</definedName>
    <definedName name="SpecEdCat">'DATA INPUT'!$D$59:$D$66</definedName>
    <definedName name="Special_Education_Summary">'SPEC. ED SUM'!$A$2</definedName>
    <definedName name="Staffing">STAFFING!$A$2</definedName>
    <definedName name="Statistics">STATISTICS!$A$2</definedName>
    <definedName name="Transportation_Fees">'TUITION SCHED'!$B$56</definedName>
    <definedName name="Transportation_Summary">'TRANSPORTATION SUM'!$A$2</definedName>
    <definedName name="Tuition_Schedule">'TUITION SCHED'!$A$2</definedName>
    <definedName name="YTD">[1]BUDGET!#REF!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28" i="11" l="1"/>
  <c r="D26" i="11"/>
  <c r="D25" i="11"/>
  <c r="D24" i="11"/>
  <c r="D23" i="11"/>
  <c r="D22" i="11"/>
  <c r="D21" i="11"/>
  <c r="D20" i="11"/>
  <c r="D19" i="11"/>
  <c r="D18" i="11"/>
  <c r="D17" i="11"/>
  <c r="D35" i="28"/>
  <c r="D27" i="22"/>
  <c r="D26" i="22"/>
  <c r="D25" i="22"/>
  <c r="D24" i="22"/>
  <c r="D23" i="22"/>
  <c r="D22" i="22"/>
  <c r="D21" i="22"/>
  <c r="D20" i="22"/>
  <c r="D19" i="22"/>
  <c r="D18" i="22"/>
  <c r="D17" i="22"/>
  <c r="D16" i="22"/>
  <c r="D15" i="22"/>
  <c r="D12" i="22"/>
  <c r="D11" i="22"/>
  <c r="D16" i="21"/>
  <c r="D15" i="21"/>
  <c r="D14" i="21"/>
  <c r="C29" i="21"/>
  <c r="E29" i="21"/>
  <c r="C30" i="21"/>
  <c r="E30" i="21"/>
  <c r="C31" i="21"/>
  <c r="E31" i="21"/>
  <c r="C32" i="21"/>
  <c r="E32" i="21"/>
  <c r="C33" i="21"/>
  <c r="E33" i="21"/>
  <c r="E34" i="21"/>
  <c r="E13" i="21"/>
  <c r="D13" i="21"/>
  <c r="D12" i="21"/>
  <c r="E25" i="21"/>
  <c r="F11" i="21"/>
  <c r="D21" i="21"/>
  <c r="F21" i="21"/>
  <c r="D22" i="21"/>
  <c r="F22" i="21"/>
  <c r="D23" i="21"/>
  <c r="F23" i="21"/>
  <c r="D24" i="21"/>
  <c r="F24" i="21"/>
  <c r="F25" i="21"/>
  <c r="G11" i="21"/>
  <c r="G21" i="21"/>
  <c r="G22" i="21"/>
  <c r="G23" i="21"/>
  <c r="G24" i="21"/>
  <c r="G25" i="21"/>
  <c r="H11" i="21"/>
  <c r="D11" i="21"/>
  <c r="D25" i="21"/>
  <c r="F10" i="21"/>
  <c r="G10" i="21"/>
  <c r="H10" i="21"/>
  <c r="D10" i="21"/>
  <c r="D9" i="21"/>
  <c r="D18" i="20"/>
  <c r="D17" i="20"/>
  <c r="D16" i="20"/>
  <c r="D15" i="20"/>
  <c r="D14" i="20"/>
  <c r="D13" i="20"/>
  <c r="D12" i="20"/>
  <c r="D11" i="20"/>
  <c r="D10" i="20"/>
  <c r="D21" i="19"/>
  <c r="D20" i="19"/>
  <c r="D19" i="19"/>
  <c r="D18" i="19"/>
  <c r="D17" i="19"/>
  <c r="D16" i="19"/>
  <c r="D15" i="19"/>
  <c r="D14" i="19"/>
  <c r="D13" i="19"/>
  <c r="D12" i="19"/>
  <c r="D24" i="14"/>
  <c r="D23" i="14"/>
  <c r="D22" i="14"/>
  <c r="D21" i="14"/>
  <c r="D20" i="14"/>
  <c r="D19" i="14"/>
  <c r="D15" i="14"/>
  <c r="D14" i="14"/>
  <c r="D13" i="14"/>
  <c r="D12" i="14"/>
  <c r="D11" i="14"/>
  <c r="D10" i="14"/>
  <c r="D21" i="26"/>
  <c r="D19" i="26"/>
  <c r="D18" i="26"/>
  <c r="D17" i="26"/>
  <c r="D11" i="26"/>
  <c r="D10" i="26"/>
  <c r="D9" i="26"/>
  <c r="D19" i="33"/>
  <c r="D18" i="33"/>
  <c r="D17" i="33"/>
  <c r="D16" i="33"/>
  <c r="D14" i="33"/>
  <c r="D43" i="11"/>
  <c r="E11" i="11"/>
  <c r="D11" i="11"/>
  <c r="D10" i="11"/>
  <c r="D53" i="28"/>
  <c r="D52" i="28"/>
  <c r="D50" i="28"/>
  <c r="D49" i="28"/>
  <c r="D48" i="28"/>
  <c r="D47" i="28"/>
  <c r="D46" i="28"/>
  <c r="D45" i="28"/>
  <c r="D43" i="28"/>
  <c r="D42" i="28"/>
  <c r="D41" i="28"/>
  <c r="D38" i="28"/>
  <c r="D37" i="28"/>
  <c r="D36" i="28"/>
  <c r="D29" i="28"/>
  <c r="D28" i="28"/>
  <c r="D27" i="28"/>
  <c r="D25" i="28"/>
  <c r="D24" i="28"/>
  <c r="D23" i="28"/>
  <c r="D21" i="28"/>
  <c r="D20" i="28"/>
  <c r="D19" i="28"/>
  <c r="D18" i="28"/>
  <c r="D17" i="28"/>
  <c r="D15" i="28"/>
  <c r="D14" i="28"/>
  <c r="D13" i="28"/>
  <c r="D12" i="28"/>
  <c r="D11" i="28"/>
  <c r="D10" i="28"/>
  <c r="D9" i="28"/>
  <c r="H8" i="26"/>
  <c r="G8" i="26"/>
  <c r="F8" i="26"/>
  <c r="E8" i="26"/>
  <c r="D8" i="26"/>
  <c r="C8" i="26"/>
  <c r="B8" i="26"/>
  <c r="H8" i="33"/>
  <c r="G8" i="33"/>
  <c r="F8" i="33"/>
  <c r="E8" i="33"/>
  <c r="D8" i="33"/>
  <c r="C8" i="33"/>
  <c r="B8" i="33"/>
  <c r="H8" i="11"/>
  <c r="G8" i="11"/>
  <c r="F8" i="11"/>
  <c r="E8" i="11"/>
  <c r="D8" i="11"/>
  <c r="C8" i="11"/>
  <c r="B8" i="11"/>
  <c r="H8" i="28"/>
  <c r="G8" i="28"/>
  <c r="F8" i="28"/>
  <c r="E8" i="28"/>
  <c r="D8" i="28"/>
  <c r="C8" i="28"/>
  <c r="B8" i="28"/>
  <c r="H8" i="22"/>
  <c r="G8" i="22"/>
  <c r="F8" i="22"/>
  <c r="E8" i="22"/>
  <c r="D8" i="22"/>
  <c r="C8" i="22"/>
  <c r="B8" i="22"/>
  <c r="H8" i="21"/>
  <c r="G8" i="21"/>
  <c r="F8" i="21"/>
  <c r="E8" i="21"/>
  <c r="D8" i="21"/>
  <c r="C8" i="21"/>
  <c r="B8" i="21"/>
  <c r="H8" i="20"/>
  <c r="G8" i="20"/>
  <c r="F8" i="20"/>
  <c r="E8" i="20"/>
  <c r="D8" i="20"/>
  <c r="C8" i="20"/>
  <c r="B8" i="20"/>
  <c r="H8" i="19"/>
  <c r="G8" i="19"/>
  <c r="F8" i="19"/>
  <c r="E8" i="19"/>
  <c r="D8" i="19"/>
  <c r="C8" i="19"/>
  <c r="B8" i="19"/>
  <c r="H8" i="14"/>
  <c r="G8" i="14"/>
  <c r="F8" i="14"/>
  <c r="E8" i="14"/>
  <c r="D8" i="14"/>
  <c r="C8" i="14"/>
  <c r="B8" i="14"/>
  <c r="I130" i="4"/>
  <c r="H130" i="4"/>
  <c r="G130" i="4"/>
  <c r="F130" i="4"/>
  <c r="E130" i="4"/>
  <c r="D130" i="4"/>
  <c r="C130" i="4"/>
  <c r="I129" i="4"/>
  <c r="I114" i="4"/>
  <c r="I113" i="4"/>
  <c r="I112" i="4"/>
  <c r="I111" i="4"/>
  <c r="I110" i="4"/>
  <c r="I106" i="4"/>
  <c r="I103" i="4"/>
  <c r="I100" i="4"/>
  <c r="I99" i="4"/>
  <c r="I96" i="4"/>
  <c r="I95" i="4"/>
  <c r="I94" i="4"/>
  <c r="I93" i="4"/>
  <c r="I92" i="4"/>
  <c r="I91" i="4"/>
  <c r="I90" i="4"/>
  <c r="I89" i="4"/>
  <c r="I88" i="4"/>
  <c r="I87" i="4"/>
  <c r="I86" i="4"/>
  <c r="I85" i="4"/>
  <c r="I82" i="4"/>
  <c r="I81" i="4"/>
  <c r="I80" i="4"/>
  <c r="I79" i="4"/>
  <c r="I78" i="4"/>
  <c r="I77" i="4"/>
  <c r="I76" i="4"/>
  <c r="I83" i="4"/>
  <c r="I138" i="4"/>
  <c r="I73" i="4"/>
  <c r="I72" i="4"/>
  <c r="I71" i="4"/>
  <c r="I70" i="4"/>
  <c r="I69" i="4"/>
  <c r="I68" i="4"/>
  <c r="I67" i="4"/>
  <c r="I66" i="4"/>
  <c r="I65" i="4"/>
  <c r="I64" i="4"/>
  <c r="I74" i="4"/>
  <c r="I137" i="4"/>
  <c r="I62" i="4"/>
  <c r="I28" i="4"/>
  <c r="I27" i="4"/>
  <c r="I26" i="4"/>
  <c r="I24" i="4"/>
  <c r="H129" i="4"/>
  <c r="H114" i="4"/>
  <c r="H113" i="4"/>
  <c r="H112" i="4"/>
  <c r="H111" i="4"/>
  <c r="H110" i="4"/>
  <c r="H106" i="4"/>
  <c r="H103" i="4"/>
  <c r="H100" i="4"/>
  <c r="H99" i="4"/>
  <c r="H96" i="4"/>
  <c r="H95" i="4"/>
  <c r="H94" i="4"/>
  <c r="H93" i="4"/>
  <c r="H92" i="4"/>
  <c r="H91" i="4"/>
  <c r="H90" i="4"/>
  <c r="H89" i="4"/>
  <c r="H88" i="4"/>
  <c r="H87" i="4"/>
  <c r="H86" i="4"/>
  <c r="H85" i="4"/>
  <c r="H82" i="4"/>
  <c r="H81" i="4"/>
  <c r="H80" i="4"/>
  <c r="H79" i="4"/>
  <c r="H78" i="4"/>
  <c r="H77" i="4"/>
  <c r="H76" i="4"/>
  <c r="H73" i="4"/>
  <c r="H72" i="4"/>
  <c r="H71" i="4"/>
  <c r="H70" i="4"/>
  <c r="H69" i="4"/>
  <c r="H68" i="4"/>
  <c r="H67" i="4"/>
  <c r="H66" i="4"/>
  <c r="H65" i="4"/>
  <c r="H64" i="4"/>
  <c r="H62" i="4"/>
  <c r="H28" i="4"/>
  <c r="H27" i="4"/>
  <c r="H26" i="4"/>
  <c r="H24" i="4"/>
  <c r="H22" i="26"/>
  <c r="H12" i="26"/>
  <c r="H23" i="26"/>
  <c r="H7" i="26"/>
  <c r="G22" i="26"/>
  <c r="G12" i="26"/>
  <c r="G7" i="26"/>
  <c r="H20" i="33"/>
  <c r="H10" i="33"/>
  <c r="H21" i="33"/>
  <c r="H7" i="33"/>
  <c r="G20" i="33"/>
  <c r="G10" i="33"/>
  <c r="G7" i="33"/>
  <c r="H29" i="11"/>
  <c r="H12" i="11"/>
  <c r="H30" i="11"/>
  <c r="H7" i="11"/>
  <c r="G29" i="11"/>
  <c r="G12" i="11"/>
  <c r="G7" i="11"/>
  <c r="H51" i="28"/>
  <c r="I102" i="4"/>
  <c r="H44" i="28"/>
  <c r="I23" i="4"/>
  <c r="H39" i="28"/>
  <c r="H54" i="28"/>
  <c r="H26" i="28"/>
  <c r="I22" i="4"/>
  <c r="H22" i="28"/>
  <c r="I21" i="4"/>
  <c r="H16" i="28"/>
  <c r="H7" i="28"/>
  <c r="G51" i="28"/>
  <c r="H102" i="4"/>
  <c r="G44" i="28"/>
  <c r="H23" i="4"/>
  <c r="G39" i="28"/>
  <c r="G26" i="28"/>
  <c r="H22" i="4"/>
  <c r="G22" i="28"/>
  <c r="H21" i="4"/>
  <c r="G16" i="28"/>
  <c r="G30" i="28"/>
  <c r="G7" i="28"/>
  <c r="H28" i="22"/>
  <c r="I116" i="4"/>
  <c r="G28" i="22"/>
  <c r="H116" i="4"/>
  <c r="G13" i="22"/>
  <c r="G30" i="22"/>
  <c r="H13" i="22"/>
  <c r="H30" i="22"/>
  <c r="H7" i="22"/>
  <c r="G7" i="22"/>
  <c r="H7" i="21"/>
  <c r="G7" i="21"/>
  <c r="H19" i="20"/>
  <c r="H7" i="20"/>
  <c r="G19" i="20"/>
  <c r="G7" i="20"/>
  <c r="H22" i="19"/>
  <c r="H7" i="19"/>
  <c r="G22" i="19"/>
  <c r="G7" i="19"/>
  <c r="H25" i="14"/>
  <c r="I29" i="4"/>
  <c r="H16" i="14"/>
  <c r="I18" i="4"/>
  <c r="I19" i="4"/>
  <c r="I132" i="4"/>
  <c r="H7" i="14"/>
  <c r="G25" i="14"/>
  <c r="H29" i="4"/>
  <c r="G16" i="14"/>
  <c r="H18" i="4"/>
  <c r="H19" i="4"/>
  <c r="H132" i="4"/>
  <c r="G7" i="14"/>
  <c r="I6" i="4"/>
  <c r="H6" i="4"/>
  <c r="H97" i="4"/>
  <c r="H139" i="4"/>
  <c r="G30" i="11"/>
  <c r="G21" i="33"/>
  <c r="G23" i="26"/>
  <c r="H20" i="4"/>
  <c r="H30" i="4"/>
  <c r="H133" i="4"/>
  <c r="H74" i="4"/>
  <c r="H137" i="4"/>
  <c r="H83" i="4"/>
  <c r="H138" i="4"/>
  <c r="H115" i="4"/>
  <c r="I97" i="4"/>
  <c r="I139" i="4"/>
  <c r="I101" i="4"/>
  <c r="I104" i="4"/>
  <c r="G54" i="28"/>
  <c r="H30" i="28"/>
  <c r="H11" i="4"/>
  <c r="H15" i="4"/>
  <c r="H101" i="4"/>
  <c r="H104" i="4"/>
  <c r="H140" i="4"/>
  <c r="I11" i="4"/>
  <c r="I15" i="4"/>
  <c r="I131" i="4"/>
  <c r="I20" i="4"/>
  <c r="I30" i="4"/>
  <c r="I133" i="4"/>
  <c r="I115" i="4"/>
  <c r="I136" i="4"/>
  <c r="H131" i="4"/>
  <c r="H31" i="4"/>
  <c r="H136" i="4"/>
  <c r="I140" i="4"/>
  <c r="I31" i="4"/>
  <c r="I134" i="4"/>
  <c r="H134" i="4"/>
  <c r="A1" i="34"/>
  <c r="A3" i="34"/>
  <c r="L5" i="34"/>
  <c r="L6" i="34"/>
  <c r="L7" i="34"/>
  <c r="L29" i="34"/>
  <c r="L30" i="34"/>
  <c r="L31" i="34"/>
  <c r="L32" i="34"/>
  <c r="L33" i="34"/>
  <c r="L34" i="34"/>
  <c r="A1" i="35"/>
  <c r="A3" i="35"/>
  <c r="C7" i="35"/>
  <c r="O52" i="35"/>
  <c r="P52" i="35"/>
  <c r="O53" i="35"/>
  <c r="P53" i="35"/>
  <c r="P54" i="35"/>
  <c r="C55" i="35"/>
  <c r="D55" i="35"/>
  <c r="E55" i="35"/>
  <c r="F55" i="35"/>
  <c r="G55" i="35"/>
  <c r="H55" i="35"/>
  <c r="I55" i="35"/>
  <c r="J55" i="35"/>
  <c r="K55" i="35"/>
  <c r="L55" i="35"/>
  <c r="M55" i="35"/>
  <c r="N55" i="35"/>
  <c r="O55" i="35"/>
  <c r="A1" i="26"/>
  <c r="A3" i="26"/>
  <c r="B7" i="26"/>
  <c r="C7" i="26"/>
  <c r="D7" i="26"/>
  <c r="E7" i="26"/>
  <c r="F7" i="26"/>
  <c r="B12" i="26"/>
  <c r="C12" i="26"/>
  <c r="D12" i="26"/>
  <c r="E12" i="26"/>
  <c r="F12" i="26"/>
  <c r="B15" i="26"/>
  <c r="C15" i="26"/>
  <c r="J15" i="26"/>
  <c r="K15" i="26"/>
  <c r="K16" i="26"/>
  <c r="E20" i="26"/>
  <c r="D20" i="26"/>
  <c r="F22" i="26"/>
  <c r="F23" i="26"/>
  <c r="A1" i="33"/>
  <c r="A3" i="33"/>
  <c r="B7" i="33"/>
  <c r="C7" i="33"/>
  <c r="D7" i="33"/>
  <c r="E7" i="33"/>
  <c r="F7" i="33"/>
  <c r="B10" i="33"/>
  <c r="B20" i="33"/>
  <c r="B21" i="33"/>
  <c r="C10" i="33"/>
  <c r="F10" i="33"/>
  <c r="F20" i="33"/>
  <c r="F21" i="33"/>
  <c r="C20" i="33"/>
  <c r="C21" i="33"/>
  <c r="A1" i="11"/>
  <c r="A3" i="11"/>
  <c r="B7" i="11"/>
  <c r="C7" i="11"/>
  <c r="D7" i="11"/>
  <c r="E7" i="11"/>
  <c r="F7" i="11"/>
  <c r="B12" i="11"/>
  <c r="C12" i="11"/>
  <c r="F12" i="11"/>
  <c r="J14" i="11"/>
  <c r="K14" i="11"/>
  <c r="K15" i="11"/>
  <c r="E27" i="11"/>
  <c r="D27" i="11"/>
  <c r="F29" i="11"/>
  <c r="F30" i="11"/>
  <c r="J35" i="11"/>
  <c r="L35" i="11"/>
  <c r="J36" i="11"/>
  <c r="L36" i="11"/>
  <c r="C35" i="11"/>
  <c r="J37" i="11"/>
  <c r="L37" i="11"/>
  <c r="C38" i="11"/>
  <c r="J38" i="11"/>
  <c r="L38" i="11"/>
  <c r="C36" i="11"/>
  <c r="C39" i="11"/>
  <c r="J39" i="11"/>
  <c r="L39" i="11"/>
  <c r="J40" i="11"/>
  <c r="L40" i="11"/>
  <c r="J41" i="11"/>
  <c r="L41" i="11"/>
  <c r="C40" i="11"/>
  <c r="J42" i="11"/>
  <c r="L42" i="11"/>
  <c r="C41" i="11"/>
  <c r="B44" i="11"/>
  <c r="C47" i="11"/>
  <c r="C48" i="11"/>
  <c r="C49" i="11"/>
  <c r="C50" i="11"/>
  <c r="C51" i="11"/>
  <c r="C52" i="11"/>
  <c r="C53" i="11"/>
  <c r="C54" i="11"/>
  <c r="C55" i="11"/>
  <c r="C56" i="11"/>
  <c r="C57" i="11"/>
  <c r="C58" i="11"/>
  <c r="C59" i="11"/>
  <c r="A1" i="28"/>
  <c r="A3" i="28"/>
  <c r="B7" i="28"/>
  <c r="C7" i="28"/>
  <c r="D7" i="28"/>
  <c r="E7" i="28"/>
  <c r="F7" i="28"/>
  <c r="D16" i="28"/>
  <c r="B16" i="28"/>
  <c r="C16" i="28"/>
  <c r="E16" i="28"/>
  <c r="F16" i="28"/>
  <c r="D22" i="28"/>
  <c r="B22" i="28"/>
  <c r="C22" i="28"/>
  <c r="E22" i="28"/>
  <c r="F22" i="28"/>
  <c r="D26" i="28"/>
  <c r="B26" i="28"/>
  <c r="C26" i="28"/>
  <c r="E26" i="28"/>
  <c r="F26" i="28"/>
  <c r="B30" i="28"/>
  <c r="C30" i="28"/>
  <c r="E30" i="28"/>
  <c r="F30" i="28"/>
  <c r="B39" i="28"/>
  <c r="C39" i="28"/>
  <c r="D39" i="28"/>
  <c r="E39" i="28"/>
  <c r="F39" i="28"/>
  <c r="B44" i="28"/>
  <c r="C44" i="28"/>
  <c r="D44" i="28"/>
  <c r="E44" i="28"/>
  <c r="F44" i="28"/>
  <c r="B51" i="28"/>
  <c r="C51" i="28"/>
  <c r="D51" i="28"/>
  <c r="E51" i="28"/>
  <c r="F51" i="28"/>
  <c r="B54" i="28"/>
  <c r="C54" i="28"/>
  <c r="F54" i="28"/>
  <c r="A1" i="22"/>
  <c r="A3" i="22"/>
  <c r="B7" i="22"/>
  <c r="C7" i="22"/>
  <c r="D7" i="22"/>
  <c r="E7" i="22"/>
  <c r="F7" i="22"/>
  <c r="B13" i="22"/>
  <c r="C13" i="22"/>
  <c r="E13" i="22"/>
  <c r="B28" i="22"/>
  <c r="B30" i="22"/>
  <c r="C28" i="22"/>
  <c r="D28" i="22"/>
  <c r="E28" i="22"/>
  <c r="F28" i="22"/>
  <c r="C30" i="22"/>
  <c r="E30" i="22"/>
  <c r="A1" i="21"/>
  <c r="A3" i="21"/>
  <c r="B7" i="21"/>
  <c r="C7" i="21"/>
  <c r="D7" i="21"/>
  <c r="E7" i="21"/>
  <c r="F7" i="21"/>
  <c r="B17" i="21"/>
  <c r="C17" i="21"/>
  <c r="B25" i="21"/>
  <c r="A1" i="20"/>
  <c r="A3" i="20"/>
  <c r="B7" i="20"/>
  <c r="C7" i="20"/>
  <c r="D7" i="20"/>
  <c r="E7" i="20"/>
  <c r="F7" i="20"/>
  <c r="B19" i="20"/>
  <c r="C19" i="20"/>
  <c r="F19" i="20"/>
  <c r="A1" i="19"/>
  <c r="A3" i="19"/>
  <c r="B7" i="19"/>
  <c r="C7" i="19"/>
  <c r="D7" i="19"/>
  <c r="E7" i="19"/>
  <c r="F7" i="19"/>
  <c r="B22" i="19"/>
  <c r="B16" i="11"/>
  <c r="B29" i="11"/>
  <c r="B30" i="11"/>
  <c r="C22" i="19"/>
  <c r="C16" i="26"/>
  <c r="C22" i="26"/>
  <c r="C23" i="26"/>
  <c r="F22" i="19"/>
  <c r="A1" i="18"/>
  <c r="A3" i="18"/>
  <c r="B7" i="18"/>
  <c r="C7" i="18"/>
  <c r="D7" i="18"/>
  <c r="N9" i="18"/>
  <c r="N10" i="18"/>
  <c r="N11" i="18"/>
  <c r="N12" i="18"/>
  <c r="N13" i="18"/>
  <c r="N14" i="18"/>
  <c r="N15" i="18"/>
  <c r="N16" i="18"/>
  <c r="B17" i="18"/>
  <c r="C17" i="18"/>
  <c r="N19" i="18"/>
  <c r="O19" i="18"/>
  <c r="P19" i="18"/>
  <c r="Q19" i="18"/>
  <c r="R19" i="18"/>
  <c r="S19" i="18"/>
  <c r="T19" i="18"/>
  <c r="U19" i="18"/>
  <c r="N20" i="18"/>
  <c r="O20" i="18"/>
  <c r="P20" i="18"/>
  <c r="Q20" i="18"/>
  <c r="R20" i="18"/>
  <c r="S20" i="18"/>
  <c r="T20" i="18"/>
  <c r="U20" i="18"/>
  <c r="N21" i="18"/>
  <c r="O21" i="18"/>
  <c r="P21" i="18"/>
  <c r="Q21" i="18"/>
  <c r="R21" i="18"/>
  <c r="S21" i="18"/>
  <c r="T21" i="18"/>
  <c r="U21" i="18"/>
  <c r="N22" i="18"/>
  <c r="O22" i="18"/>
  <c r="P22" i="18"/>
  <c r="Q22" i="18"/>
  <c r="R22" i="18"/>
  <c r="S22" i="18"/>
  <c r="T22" i="18"/>
  <c r="U22" i="18"/>
  <c r="N23" i="18"/>
  <c r="O23" i="18"/>
  <c r="P23" i="18"/>
  <c r="Q23" i="18"/>
  <c r="R23" i="18"/>
  <c r="S23" i="18"/>
  <c r="T23" i="18"/>
  <c r="U23" i="18"/>
  <c r="N24" i="18"/>
  <c r="O24" i="18"/>
  <c r="P24" i="18"/>
  <c r="Q24" i="18"/>
  <c r="R24" i="18"/>
  <c r="S24" i="18"/>
  <c r="T24" i="18"/>
  <c r="U24" i="18"/>
  <c r="N25" i="18"/>
  <c r="O25" i="18"/>
  <c r="P25" i="18"/>
  <c r="Q25" i="18"/>
  <c r="R25" i="18"/>
  <c r="S25" i="18"/>
  <c r="T25" i="18"/>
  <c r="U25" i="18"/>
  <c r="N26" i="18"/>
  <c r="O26" i="18"/>
  <c r="P26" i="18"/>
  <c r="Q26" i="18"/>
  <c r="R26" i="18"/>
  <c r="S26" i="18"/>
  <c r="T26" i="18"/>
  <c r="U26" i="18"/>
  <c r="N27" i="18"/>
  <c r="O27" i="18"/>
  <c r="P27" i="18"/>
  <c r="Q27" i="18"/>
  <c r="R27" i="18"/>
  <c r="S27" i="18"/>
  <c r="T27" i="18"/>
  <c r="U27" i="18"/>
  <c r="N28" i="18"/>
  <c r="O28" i="18"/>
  <c r="P28" i="18"/>
  <c r="Q28" i="18"/>
  <c r="R28" i="18"/>
  <c r="S28" i="18"/>
  <c r="T28" i="18"/>
  <c r="U28" i="18"/>
  <c r="N29" i="18"/>
  <c r="O29" i="18"/>
  <c r="P29" i="18"/>
  <c r="Q29" i="18"/>
  <c r="R29" i="18"/>
  <c r="S29" i="18"/>
  <c r="T29" i="18"/>
  <c r="U29" i="18"/>
  <c r="N30" i="18"/>
  <c r="O30" i="18"/>
  <c r="P30" i="18"/>
  <c r="Q30" i="18"/>
  <c r="R30" i="18"/>
  <c r="S30" i="18"/>
  <c r="T30" i="18"/>
  <c r="U30" i="18"/>
  <c r="N31" i="18"/>
  <c r="O31" i="18"/>
  <c r="P31" i="18"/>
  <c r="Q31" i="18"/>
  <c r="R31" i="18"/>
  <c r="S31" i="18"/>
  <c r="T31" i="18"/>
  <c r="U31" i="18"/>
  <c r="N32" i="18"/>
  <c r="O32" i="18"/>
  <c r="P32" i="18"/>
  <c r="Q32" i="18"/>
  <c r="R32" i="18"/>
  <c r="S32" i="18"/>
  <c r="T32" i="18"/>
  <c r="U32" i="18"/>
  <c r="N33" i="18"/>
  <c r="O33" i="18"/>
  <c r="P33" i="18"/>
  <c r="Q33" i="18"/>
  <c r="R33" i="18"/>
  <c r="S33" i="18"/>
  <c r="T33" i="18"/>
  <c r="U33" i="18"/>
  <c r="N34" i="18"/>
  <c r="O34" i="18"/>
  <c r="P34" i="18"/>
  <c r="Q34" i="18"/>
  <c r="R34" i="18"/>
  <c r="S34" i="18"/>
  <c r="T34" i="18"/>
  <c r="U34" i="18"/>
  <c r="N35" i="18"/>
  <c r="O35" i="18"/>
  <c r="P35" i="18"/>
  <c r="Q35" i="18"/>
  <c r="R35" i="18"/>
  <c r="S35" i="18"/>
  <c r="T35" i="18"/>
  <c r="U35" i="18"/>
  <c r="N36" i="18"/>
  <c r="O36" i="18"/>
  <c r="P36" i="18"/>
  <c r="Q36" i="18"/>
  <c r="R36" i="18"/>
  <c r="S36" i="18"/>
  <c r="T36" i="18"/>
  <c r="U36" i="18"/>
  <c r="N37" i="18"/>
  <c r="O37" i="18"/>
  <c r="P37" i="18"/>
  <c r="Q37" i="18"/>
  <c r="R37" i="18"/>
  <c r="S37" i="18"/>
  <c r="T37" i="18"/>
  <c r="U37" i="18"/>
  <c r="N38" i="18"/>
  <c r="O38" i="18"/>
  <c r="P38" i="18"/>
  <c r="Q38" i="18"/>
  <c r="R38" i="18"/>
  <c r="S38" i="18"/>
  <c r="T38" i="18"/>
  <c r="U38" i="18"/>
  <c r="N39" i="18"/>
  <c r="O39" i="18"/>
  <c r="P39" i="18"/>
  <c r="Q39" i="18"/>
  <c r="R39" i="18"/>
  <c r="S39" i="18"/>
  <c r="T39" i="18"/>
  <c r="U39" i="18"/>
  <c r="N40" i="18"/>
  <c r="O40" i="18"/>
  <c r="P40" i="18"/>
  <c r="Q40" i="18"/>
  <c r="R40" i="18"/>
  <c r="S40" i="18"/>
  <c r="T40" i="18"/>
  <c r="U40" i="18"/>
  <c r="N41" i="18"/>
  <c r="O41" i="18"/>
  <c r="P41" i="18"/>
  <c r="Q41" i="18"/>
  <c r="R41" i="18"/>
  <c r="S41" i="18"/>
  <c r="T41" i="18"/>
  <c r="U41" i="18"/>
  <c r="B42" i="18"/>
  <c r="C42" i="18"/>
  <c r="D42" i="18"/>
  <c r="O42" i="18"/>
  <c r="P42" i="18"/>
  <c r="Q42" i="18"/>
  <c r="R42" i="18"/>
  <c r="S42" i="18"/>
  <c r="T42" i="18"/>
  <c r="O44" i="18"/>
  <c r="P44" i="18"/>
  <c r="Q44" i="18"/>
  <c r="R44" i="18"/>
  <c r="S44" i="18"/>
  <c r="T44" i="18"/>
  <c r="U44" i="18"/>
  <c r="N45" i="18"/>
  <c r="O45" i="18"/>
  <c r="P45" i="18"/>
  <c r="Q45" i="18"/>
  <c r="R45" i="18"/>
  <c r="S45" i="18"/>
  <c r="T45" i="18"/>
  <c r="U45" i="18"/>
  <c r="N46" i="18"/>
  <c r="O46" i="18"/>
  <c r="P46" i="18"/>
  <c r="Q46" i="18"/>
  <c r="R46" i="18"/>
  <c r="S46" i="18"/>
  <c r="T46" i="18"/>
  <c r="U46" i="18"/>
  <c r="N47" i="18"/>
  <c r="O47" i="18"/>
  <c r="P47" i="18"/>
  <c r="Q47" i="18"/>
  <c r="R47" i="18"/>
  <c r="S47" i="18"/>
  <c r="T47" i="18"/>
  <c r="U47" i="18"/>
  <c r="N48" i="18"/>
  <c r="O48" i="18"/>
  <c r="P48" i="18"/>
  <c r="Q48" i="18"/>
  <c r="R48" i="18"/>
  <c r="S48" i="18"/>
  <c r="T48" i="18"/>
  <c r="U48" i="18"/>
  <c r="N49" i="18"/>
  <c r="O49" i="18"/>
  <c r="P49" i="18"/>
  <c r="Q49" i="18"/>
  <c r="R49" i="18"/>
  <c r="S49" i="18"/>
  <c r="T49" i="18"/>
  <c r="U49" i="18"/>
  <c r="D50" i="18"/>
  <c r="P50" i="18"/>
  <c r="N50" i="18"/>
  <c r="Q50" i="18"/>
  <c r="N51" i="18"/>
  <c r="N52" i="18"/>
  <c r="O52" i="18"/>
  <c r="P52" i="18"/>
  <c r="Q52" i="18"/>
  <c r="R52" i="18"/>
  <c r="S52" i="18"/>
  <c r="T52" i="18"/>
  <c r="N53" i="18"/>
  <c r="O53" i="18"/>
  <c r="P53" i="18"/>
  <c r="Q53" i="18"/>
  <c r="R53" i="18"/>
  <c r="S53" i="18"/>
  <c r="T53" i="18"/>
  <c r="N54" i="18"/>
  <c r="O54" i="18"/>
  <c r="P54" i="18"/>
  <c r="Q54" i="18"/>
  <c r="R54" i="18"/>
  <c r="S54" i="18"/>
  <c r="T54" i="18"/>
  <c r="E55" i="18"/>
  <c r="N55" i="18"/>
  <c r="E56" i="18"/>
  <c r="N56" i="18"/>
  <c r="E57" i="18"/>
  <c r="N57" i="18"/>
  <c r="E58" i="18"/>
  <c r="N58" i="18"/>
  <c r="E59" i="18"/>
  <c r="N59" i="18"/>
  <c r="E60" i="18"/>
  <c r="N60" i="18"/>
  <c r="N61" i="18"/>
  <c r="O61" i="18"/>
  <c r="P61" i="18"/>
  <c r="Q61" i="18"/>
  <c r="R61" i="18"/>
  <c r="S61" i="18"/>
  <c r="T61" i="18"/>
  <c r="U61" i="18"/>
  <c r="N62" i="18"/>
  <c r="O62" i="18"/>
  <c r="P62" i="18"/>
  <c r="Q62" i="18"/>
  <c r="R62" i="18"/>
  <c r="S62" i="18"/>
  <c r="T62" i="18"/>
  <c r="U62" i="18"/>
  <c r="B63" i="18"/>
  <c r="C63" i="18"/>
  <c r="B64" i="18"/>
  <c r="C64" i="18"/>
  <c r="A1" i="17"/>
  <c r="A3" i="17"/>
  <c r="B7" i="17"/>
  <c r="C7" i="17"/>
  <c r="D7" i="17"/>
  <c r="B23" i="17"/>
  <c r="C23" i="17"/>
  <c r="D23" i="17"/>
  <c r="D16" i="18"/>
  <c r="B26" i="17"/>
  <c r="C26" i="17"/>
  <c r="D26" i="17"/>
  <c r="E10" i="19"/>
  <c r="D10" i="19"/>
  <c r="B29" i="17"/>
  <c r="C29" i="17"/>
  <c r="D29" i="17"/>
  <c r="E11" i="19"/>
  <c r="D11" i="19"/>
  <c r="B31" i="17"/>
  <c r="C31" i="17"/>
  <c r="D31" i="17"/>
  <c r="E34" i="28"/>
  <c r="D34" i="28"/>
  <c r="B33" i="17"/>
  <c r="C33" i="17"/>
  <c r="D33" i="17"/>
  <c r="A1" i="16"/>
  <c r="A3" i="16"/>
  <c r="W6" i="16"/>
  <c r="W7" i="16"/>
  <c r="W8" i="16"/>
  <c r="G12" i="16"/>
  <c r="H12" i="16"/>
  <c r="I12" i="16"/>
  <c r="K12" i="16"/>
  <c r="L12" i="16"/>
  <c r="Y12" i="16"/>
  <c r="AE12" i="16"/>
  <c r="AU12" i="16"/>
  <c r="G13" i="16"/>
  <c r="H13" i="16"/>
  <c r="I13" i="16"/>
  <c r="K13" i="16"/>
  <c r="L13" i="16"/>
  <c r="Y13" i="16"/>
  <c r="AE13" i="16"/>
  <c r="AU13" i="16"/>
  <c r="G14" i="16"/>
  <c r="H14" i="16"/>
  <c r="I14" i="16"/>
  <c r="K14" i="16"/>
  <c r="L14" i="16"/>
  <c r="AE14" i="16"/>
  <c r="AU14" i="16"/>
  <c r="G15" i="16"/>
  <c r="H15" i="16"/>
  <c r="I15" i="16"/>
  <c r="K15" i="16"/>
  <c r="L15" i="16"/>
  <c r="AE15" i="16"/>
  <c r="AU15" i="16"/>
  <c r="G16" i="16"/>
  <c r="H16" i="16"/>
  <c r="I16" i="16"/>
  <c r="K16" i="16"/>
  <c r="L16" i="16"/>
  <c r="AE16" i="16"/>
  <c r="AU16" i="16"/>
  <c r="G17" i="16"/>
  <c r="H17" i="16"/>
  <c r="I17" i="16"/>
  <c r="K17" i="16"/>
  <c r="L17" i="16"/>
  <c r="AE17" i="16"/>
  <c r="AU17" i="16"/>
  <c r="G18" i="16"/>
  <c r="H18" i="16"/>
  <c r="I18" i="16"/>
  <c r="K18" i="16"/>
  <c r="L18" i="16"/>
  <c r="Y18" i="16"/>
  <c r="AE18" i="16"/>
  <c r="AU18" i="16"/>
  <c r="G19" i="16"/>
  <c r="H19" i="16"/>
  <c r="I19" i="16"/>
  <c r="K19" i="16"/>
  <c r="L19" i="16"/>
  <c r="Y19" i="16"/>
  <c r="AE19" i="16"/>
  <c r="AU19" i="16"/>
  <c r="G20" i="16"/>
  <c r="H20" i="16"/>
  <c r="I20" i="16"/>
  <c r="K20" i="16"/>
  <c r="L20" i="16"/>
  <c r="Y20" i="16"/>
  <c r="AE20" i="16"/>
  <c r="AU20" i="16"/>
  <c r="G21" i="16"/>
  <c r="H21" i="16"/>
  <c r="I21" i="16"/>
  <c r="K21" i="16"/>
  <c r="L21" i="16"/>
  <c r="Y21" i="16"/>
  <c r="AE21" i="16"/>
  <c r="AU21" i="16"/>
  <c r="G22" i="16"/>
  <c r="H22" i="16"/>
  <c r="I22" i="16"/>
  <c r="K22" i="16"/>
  <c r="L22" i="16"/>
  <c r="Y22" i="16"/>
  <c r="AE22" i="16"/>
  <c r="AU22" i="16"/>
  <c r="G23" i="16"/>
  <c r="H23" i="16"/>
  <c r="I23" i="16"/>
  <c r="K23" i="16"/>
  <c r="L23" i="16"/>
  <c r="Y23" i="16"/>
  <c r="AE23" i="16"/>
  <c r="AU23" i="16"/>
  <c r="G24" i="16"/>
  <c r="H24" i="16"/>
  <c r="I24" i="16"/>
  <c r="K24" i="16"/>
  <c r="L24" i="16"/>
  <c r="Y24" i="16"/>
  <c r="AE24" i="16"/>
  <c r="AU24" i="16"/>
  <c r="G25" i="16"/>
  <c r="H25" i="16"/>
  <c r="I25" i="16"/>
  <c r="K25" i="16"/>
  <c r="L25" i="16"/>
  <c r="AE25" i="16"/>
  <c r="AU25" i="16"/>
  <c r="G26" i="16"/>
  <c r="H26" i="16"/>
  <c r="I26" i="16"/>
  <c r="K26" i="16"/>
  <c r="L26" i="16"/>
  <c r="AE26" i="16"/>
  <c r="AU26" i="16"/>
  <c r="G27" i="16"/>
  <c r="H27" i="16"/>
  <c r="I27" i="16"/>
  <c r="K27" i="16"/>
  <c r="L27" i="16"/>
  <c r="AE27" i="16"/>
  <c r="AU27" i="16"/>
  <c r="G28" i="16"/>
  <c r="H28" i="16"/>
  <c r="I28" i="16"/>
  <c r="K28" i="16"/>
  <c r="L28" i="16"/>
  <c r="AE28" i="16"/>
  <c r="AU28" i="16"/>
  <c r="G29" i="16"/>
  <c r="H29" i="16"/>
  <c r="I29" i="16"/>
  <c r="K29" i="16"/>
  <c r="L29" i="16"/>
  <c r="Y29" i="16"/>
  <c r="AE29" i="16"/>
  <c r="AU29" i="16"/>
  <c r="G30" i="16"/>
  <c r="H30" i="16"/>
  <c r="I30" i="16"/>
  <c r="K30" i="16"/>
  <c r="L30" i="16"/>
  <c r="Y30" i="16"/>
  <c r="AE30" i="16"/>
  <c r="AU30" i="16"/>
  <c r="G31" i="16"/>
  <c r="H31" i="16"/>
  <c r="I31" i="16"/>
  <c r="K31" i="16"/>
  <c r="L31" i="16"/>
  <c r="Y31" i="16"/>
  <c r="AE31" i="16"/>
  <c r="AU31" i="16"/>
  <c r="G32" i="16"/>
  <c r="H32" i="16"/>
  <c r="I32" i="16"/>
  <c r="K32" i="16"/>
  <c r="L32" i="16"/>
  <c r="AE32" i="16"/>
  <c r="AU32" i="16"/>
  <c r="G33" i="16"/>
  <c r="H33" i="16"/>
  <c r="I33" i="16"/>
  <c r="K33" i="16"/>
  <c r="L33" i="16"/>
  <c r="AE33" i="16"/>
  <c r="AU33" i="16"/>
  <c r="G34" i="16"/>
  <c r="H34" i="16"/>
  <c r="I34" i="16"/>
  <c r="K34" i="16"/>
  <c r="L34" i="16"/>
  <c r="Y34" i="16"/>
  <c r="AF34" i="16"/>
  <c r="AE34" i="16"/>
  <c r="AB34" i="16"/>
  <c r="AU34" i="16"/>
  <c r="G35" i="16"/>
  <c r="H35" i="16"/>
  <c r="I35" i="16"/>
  <c r="K35" i="16"/>
  <c r="L35" i="16"/>
  <c r="Y35" i="16"/>
  <c r="AG35" i="16"/>
  <c r="AE35" i="16"/>
  <c r="AU35" i="16"/>
  <c r="G36" i="16"/>
  <c r="H36" i="16"/>
  <c r="I36" i="16"/>
  <c r="K36" i="16"/>
  <c r="L36" i="16"/>
  <c r="Y36" i="16"/>
  <c r="AE36" i="16"/>
  <c r="AU36" i="16"/>
  <c r="G37" i="16"/>
  <c r="H37" i="16"/>
  <c r="I37" i="16"/>
  <c r="K37" i="16"/>
  <c r="L37" i="16"/>
  <c r="AE37" i="16"/>
  <c r="AU37" i="16"/>
  <c r="G38" i="16"/>
  <c r="H38" i="16"/>
  <c r="I38" i="16"/>
  <c r="K38" i="16"/>
  <c r="L38" i="16"/>
  <c r="AE38" i="16"/>
  <c r="AU38" i="16"/>
  <c r="G39" i="16"/>
  <c r="H39" i="16"/>
  <c r="I39" i="16"/>
  <c r="K39" i="16"/>
  <c r="L39" i="16"/>
  <c r="AE39" i="16"/>
  <c r="AU39" i="16"/>
  <c r="G40" i="16"/>
  <c r="H40" i="16"/>
  <c r="I40" i="16"/>
  <c r="K40" i="16"/>
  <c r="L40" i="16"/>
  <c r="AE40" i="16"/>
  <c r="AU40" i="16"/>
  <c r="G41" i="16"/>
  <c r="H41" i="16"/>
  <c r="I41" i="16"/>
  <c r="K41" i="16"/>
  <c r="L41" i="16"/>
  <c r="Y41" i="16"/>
  <c r="AA41" i="16"/>
  <c r="AE41" i="16"/>
  <c r="AU41" i="16"/>
  <c r="G42" i="16"/>
  <c r="H42" i="16"/>
  <c r="I42" i="16"/>
  <c r="K42" i="16"/>
  <c r="L42" i="16"/>
  <c r="Y42" i="16"/>
  <c r="AF42" i="16"/>
  <c r="AE42" i="16"/>
  <c r="AB42" i="16"/>
  <c r="AU42" i="16"/>
  <c r="G43" i="16"/>
  <c r="H43" i="16"/>
  <c r="I43" i="16"/>
  <c r="K43" i="16"/>
  <c r="L43" i="16"/>
  <c r="AE43" i="16"/>
  <c r="AU43" i="16"/>
  <c r="G44" i="16"/>
  <c r="H44" i="16"/>
  <c r="I44" i="16"/>
  <c r="K44" i="16"/>
  <c r="L44" i="16"/>
  <c r="AE44" i="16"/>
  <c r="AU44" i="16"/>
  <c r="G45" i="16"/>
  <c r="H45" i="16"/>
  <c r="I45" i="16"/>
  <c r="K45" i="16"/>
  <c r="L45" i="16"/>
  <c r="AE45" i="16"/>
  <c r="AU45" i="16"/>
  <c r="G46" i="16"/>
  <c r="L46" i="16"/>
  <c r="AB46" i="16"/>
  <c r="AU46" i="16"/>
  <c r="G47" i="16"/>
  <c r="L47" i="16"/>
  <c r="AB47" i="16"/>
  <c r="AU47" i="16"/>
  <c r="V48" i="16"/>
  <c r="X48" i="16"/>
  <c r="AC48" i="16"/>
  <c r="AH48" i="16"/>
  <c r="G50" i="16"/>
  <c r="H50" i="16"/>
  <c r="I50" i="16"/>
  <c r="K50" i="16"/>
  <c r="L50" i="16"/>
  <c r="AE50" i="16"/>
  <c r="AU50" i="16"/>
  <c r="G51" i="16"/>
  <c r="H51" i="16"/>
  <c r="I51" i="16"/>
  <c r="K51" i="16"/>
  <c r="L51" i="16"/>
  <c r="Y51" i="16"/>
  <c r="AE51" i="16"/>
  <c r="AU51" i="16"/>
  <c r="G52" i="16"/>
  <c r="H52" i="16"/>
  <c r="I52" i="16"/>
  <c r="K52" i="16"/>
  <c r="L52" i="16"/>
  <c r="Y52" i="16"/>
  <c r="AE52" i="16"/>
  <c r="AU52" i="16"/>
  <c r="G53" i="16"/>
  <c r="H53" i="16"/>
  <c r="I53" i="16"/>
  <c r="K53" i="16"/>
  <c r="L53" i="16"/>
  <c r="Y53" i="16"/>
  <c r="AE53" i="16"/>
  <c r="AU53" i="16"/>
  <c r="G54" i="16"/>
  <c r="H54" i="16"/>
  <c r="I54" i="16"/>
  <c r="K54" i="16"/>
  <c r="L54" i="16"/>
  <c r="AE54" i="16"/>
  <c r="AU54" i="16"/>
  <c r="G55" i="16"/>
  <c r="H55" i="16"/>
  <c r="I55" i="16"/>
  <c r="K55" i="16"/>
  <c r="L55" i="16"/>
  <c r="AE55" i="16"/>
  <c r="AU55" i="16"/>
  <c r="G56" i="16"/>
  <c r="H56" i="16"/>
  <c r="I56" i="16"/>
  <c r="K56" i="16"/>
  <c r="L56" i="16"/>
  <c r="AE56" i="16"/>
  <c r="AU56" i="16"/>
  <c r="G57" i="16"/>
  <c r="H57" i="16"/>
  <c r="I57" i="16"/>
  <c r="K57" i="16"/>
  <c r="L57" i="16"/>
  <c r="AE57" i="16"/>
  <c r="AU57" i="16"/>
  <c r="G58" i="16"/>
  <c r="H58" i="16"/>
  <c r="I58" i="16"/>
  <c r="K58" i="16"/>
  <c r="L58" i="16"/>
  <c r="AE58" i="16"/>
  <c r="AU58" i="16"/>
  <c r="L59" i="16"/>
  <c r="Y59" i="16"/>
  <c r="Z59" i="16"/>
  <c r="AB59" i="16"/>
  <c r="AU59" i="16"/>
  <c r="L60" i="16"/>
  <c r="Y60" i="16"/>
  <c r="AB60" i="16"/>
  <c r="AU60" i="16"/>
  <c r="V61" i="16"/>
  <c r="X61" i="16"/>
  <c r="AC61" i="16"/>
  <c r="AH61" i="16"/>
  <c r="G63" i="16"/>
  <c r="H63" i="16"/>
  <c r="I63" i="16"/>
  <c r="K63" i="16"/>
  <c r="L63" i="16"/>
  <c r="Y63" i="16"/>
  <c r="AE63" i="16"/>
  <c r="AU63" i="16"/>
  <c r="G64" i="16"/>
  <c r="H64" i="16"/>
  <c r="I64" i="16"/>
  <c r="K64" i="16"/>
  <c r="L64" i="16"/>
  <c r="Y64" i="16"/>
  <c r="AE64" i="16"/>
  <c r="AU64" i="16"/>
  <c r="G65" i="16"/>
  <c r="H65" i="16"/>
  <c r="I65" i="16"/>
  <c r="K65" i="16"/>
  <c r="L65" i="16"/>
  <c r="AE65" i="16"/>
  <c r="AU65" i="16"/>
  <c r="G66" i="16"/>
  <c r="H66" i="16"/>
  <c r="I66" i="16"/>
  <c r="K66" i="16"/>
  <c r="L66" i="16"/>
  <c r="AE66" i="16"/>
  <c r="AU66" i="16"/>
  <c r="G67" i="16"/>
  <c r="L67" i="16"/>
  <c r="Y67" i="16"/>
  <c r="Z67" i="16"/>
  <c r="AB67" i="16"/>
  <c r="AU67" i="16"/>
  <c r="G68" i="16"/>
  <c r="L68" i="16"/>
  <c r="Y68" i="16"/>
  <c r="Z68" i="16"/>
  <c r="AB68" i="16"/>
  <c r="AU68" i="16"/>
  <c r="V69" i="16"/>
  <c r="X69" i="16"/>
  <c r="AC69" i="16"/>
  <c r="AH69" i="16"/>
  <c r="G71" i="16"/>
  <c r="H71" i="16"/>
  <c r="I71" i="16"/>
  <c r="K71" i="16"/>
  <c r="L71" i="16"/>
  <c r="Y71" i="16"/>
  <c r="AF71" i="16"/>
  <c r="AE71" i="16"/>
  <c r="AU71" i="16"/>
  <c r="G72" i="16"/>
  <c r="H72" i="16"/>
  <c r="I72" i="16"/>
  <c r="K72" i="16"/>
  <c r="L72" i="16"/>
  <c r="AE72" i="16"/>
  <c r="AU72" i="16"/>
  <c r="G73" i="16"/>
  <c r="H73" i="16"/>
  <c r="I73" i="16"/>
  <c r="K73" i="16"/>
  <c r="L73" i="16"/>
  <c r="S73" i="16"/>
  <c r="AE73" i="16"/>
  <c r="AU73" i="16"/>
  <c r="G74" i="16"/>
  <c r="H74" i="16"/>
  <c r="I74" i="16"/>
  <c r="K74" i="16"/>
  <c r="L74" i="16"/>
  <c r="AE74" i="16"/>
  <c r="AU74" i="16"/>
  <c r="G75" i="16"/>
  <c r="L75" i="16"/>
  <c r="Y75" i="16"/>
  <c r="AB75" i="16"/>
  <c r="AU75" i="16"/>
  <c r="G76" i="16"/>
  <c r="L76" i="16"/>
  <c r="Y76" i="16"/>
  <c r="AB76" i="16"/>
  <c r="AU76" i="16"/>
  <c r="V77" i="16"/>
  <c r="X77" i="16"/>
  <c r="AC77" i="16"/>
  <c r="AE77" i="16"/>
  <c r="AH77" i="16"/>
  <c r="G79" i="16"/>
  <c r="H79" i="16"/>
  <c r="I79" i="16"/>
  <c r="K79" i="16"/>
  <c r="L79" i="16"/>
  <c r="Y79" i="16"/>
  <c r="AE79" i="16"/>
  <c r="AU79" i="16"/>
  <c r="G80" i="16"/>
  <c r="H80" i="16"/>
  <c r="I80" i="16"/>
  <c r="K80" i="16"/>
  <c r="L80" i="16"/>
  <c r="Y80" i="16"/>
  <c r="Z80" i="16"/>
  <c r="AE80" i="16"/>
  <c r="AU80" i="16"/>
  <c r="G81" i="16"/>
  <c r="H81" i="16"/>
  <c r="I81" i="16"/>
  <c r="K81" i="16"/>
  <c r="L81" i="16"/>
  <c r="Y81" i="16"/>
  <c r="Z81" i="16"/>
  <c r="AE81" i="16"/>
  <c r="AU81" i="16"/>
  <c r="G82" i="16"/>
  <c r="H82" i="16"/>
  <c r="I82" i="16"/>
  <c r="K82" i="16"/>
  <c r="L82" i="16"/>
  <c r="Y82" i="16"/>
  <c r="Z82" i="16"/>
  <c r="AE82" i="16"/>
  <c r="AU82" i="16"/>
  <c r="G83" i="16"/>
  <c r="L83" i="16"/>
  <c r="Y83" i="16"/>
  <c r="AB83" i="16"/>
  <c r="AU83" i="16"/>
  <c r="G84" i="16"/>
  <c r="L84" i="16"/>
  <c r="Y84" i="16"/>
  <c r="AB84" i="16"/>
  <c r="AU84" i="16"/>
  <c r="V85" i="16"/>
  <c r="X85" i="16"/>
  <c r="AC85" i="16"/>
  <c r="AH85" i="16"/>
  <c r="G87" i="16"/>
  <c r="H87" i="16"/>
  <c r="I87" i="16"/>
  <c r="K87" i="16"/>
  <c r="L87" i="16"/>
  <c r="AE87" i="16"/>
  <c r="AU87" i="16"/>
  <c r="G88" i="16"/>
  <c r="H88" i="16"/>
  <c r="I88" i="16"/>
  <c r="K88" i="16"/>
  <c r="L88" i="16"/>
  <c r="Y88" i="16"/>
  <c r="AA88" i="16"/>
  <c r="AE88" i="16"/>
  <c r="AU88" i="16"/>
  <c r="G89" i="16"/>
  <c r="H89" i="16"/>
  <c r="I89" i="16"/>
  <c r="K89" i="16"/>
  <c r="L89" i="16"/>
  <c r="Y89" i="16"/>
  <c r="AE89" i="16"/>
  <c r="AU89" i="16"/>
  <c r="G90" i="16"/>
  <c r="L90" i="16"/>
  <c r="Y90" i="16"/>
  <c r="Z90" i="16"/>
  <c r="AB90" i="16"/>
  <c r="AU90" i="16"/>
  <c r="G91" i="16"/>
  <c r="L91" i="16"/>
  <c r="Y91" i="16"/>
  <c r="AB91" i="16"/>
  <c r="AU91" i="16"/>
  <c r="V92" i="16"/>
  <c r="AC92" i="16"/>
  <c r="AH92" i="16"/>
  <c r="G94" i="16"/>
  <c r="H94" i="16"/>
  <c r="I94" i="16"/>
  <c r="K94" i="16"/>
  <c r="L94" i="16"/>
  <c r="AE94" i="16"/>
  <c r="AU94" i="16"/>
  <c r="G95" i="16"/>
  <c r="H95" i="16"/>
  <c r="I95" i="16"/>
  <c r="K95" i="16"/>
  <c r="L95" i="16"/>
  <c r="Y95" i="16"/>
  <c r="AE95" i="16"/>
  <c r="AU95" i="16"/>
  <c r="G96" i="16"/>
  <c r="H96" i="16"/>
  <c r="I96" i="16"/>
  <c r="K96" i="16"/>
  <c r="L96" i="16"/>
  <c r="AE96" i="16"/>
  <c r="AU96" i="16"/>
  <c r="G97" i="16"/>
  <c r="H97" i="16"/>
  <c r="I97" i="16"/>
  <c r="K97" i="16"/>
  <c r="L97" i="16"/>
  <c r="AE97" i="16"/>
  <c r="AU97" i="16"/>
  <c r="G98" i="16"/>
  <c r="L98" i="16"/>
  <c r="Y98" i="16"/>
  <c r="AB98" i="16"/>
  <c r="AU98" i="16"/>
  <c r="G99" i="16"/>
  <c r="L99" i="16"/>
  <c r="Y99" i="16"/>
  <c r="AB99" i="16"/>
  <c r="AU99" i="16"/>
  <c r="V100" i="16"/>
  <c r="AC100" i="16"/>
  <c r="AH100" i="16"/>
  <c r="G102" i="16"/>
  <c r="H102" i="16"/>
  <c r="I102" i="16"/>
  <c r="K102" i="16"/>
  <c r="L102" i="16"/>
  <c r="AE102" i="16"/>
  <c r="AU102" i="16"/>
  <c r="G103" i="16"/>
  <c r="H103" i="16"/>
  <c r="I103" i="16"/>
  <c r="K103" i="16"/>
  <c r="L103" i="16"/>
  <c r="Y103" i="16"/>
  <c r="AE103" i="16"/>
  <c r="AU103" i="16"/>
  <c r="G104" i="16"/>
  <c r="H104" i="16"/>
  <c r="I104" i="16"/>
  <c r="K104" i="16"/>
  <c r="L104" i="16"/>
  <c r="AE104" i="16"/>
  <c r="AU104" i="16"/>
  <c r="G105" i="16"/>
  <c r="H105" i="16"/>
  <c r="I105" i="16"/>
  <c r="K105" i="16"/>
  <c r="L105" i="16"/>
  <c r="AE105" i="16"/>
  <c r="AU105" i="16"/>
  <c r="G106" i="16"/>
  <c r="L106" i="16"/>
  <c r="Y106" i="16"/>
  <c r="Z106" i="16"/>
  <c r="AB106" i="16"/>
  <c r="AU106" i="16"/>
  <c r="G107" i="16"/>
  <c r="L107" i="16"/>
  <c r="Y107" i="16"/>
  <c r="Z107" i="16"/>
  <c r="AB107" i="16"/>
  <c r="AU107" i="16"/>
  <c r="V108" i="16"/>
  <c r="AC108" i="16"/>
  <c r="AH108" i="16"/>
  <c r="V109" i="16"/>
  <c r="AH109" i="16"/>
  <c r="BF109" i="16"/>
  <c r="F10" i="22"/>
  <c r="V110" i="16"/>
  <c r="L112" i="16"/>
  <c r="V112" i="16"/>
  <c r="X112" i="16"/>
  <c r="A1" i="15"/>
  <c r="A3" i="15"/>
  <c r="H8" i="15"/>
  <c r="H9" i="15"/>
  <c r="H10" i="15"/>
  <c r="H11" i="15"/>
  <c r="H12" i="15"/>
  <c r="H13" i="15"/>
  <c r="H14" i="15"/>
  <c r="H15" i="15"/>
  <c r="H16" i="15"/>
  <c r="H17" i="15"/>
  <c r="H18" i="15"/>
  <c r="H19" i="15"/>
  <c r="H20" i="15"/>
  <c r="H24" i="15"/>
  <c r="B45" i="11"/>
  <c r="C24" i="15"/>
  <c r="D24" i="15"/>
  <c r="E24" i="15"/>
  <c r="G24" i="15"/>
  <c r="I24" i="15"/>
  <c r="E32" i="15"/>
  <c r="E33" i="15"/>
  <c r="E34" i="15"/>
  <c r="E35" i="15"/>
  <c r="E36" i="15"/>
  <c r="E37" i="15"/>
  <c r="E39" i="15"/>
  <c r="E40" i="15"/>
  <c r="E41" i="15"/>
  <c r="E42" i="15"/>
  <c r="C43" i="15"/>
  <c r="C44" i="15"/>
  <c r="D43" i="15"/>
  <c r="E43" i="15"/>
  <c r="E47" i="15"/>
  <c r="E48" i="15"/>
  <c r="E49" i="15"/>
  <c r="E50" i="15"/>
  <c r="E51" i="15"/>
  <c r="E52" i="15"/>
  <c r="E54" i="15"/>
  <c r="E55" i="15"/>
  <c r="E57" i="15"/>
  <c r="C58" i="15"/>
  <c r="D58" i="15"/>
  <c r="C59" i="15"/>
  <c r="E62" i="15"/>
  <c r="E63" i="15"/>
  <c r="E64" i="15"/>
  <c r="E66" i="15"/>
  <c r="E69" i="15"/>
  <c r="E70" i="15"/>
  <c r="E71" i="15"/>
  <c r="C74" i="15"/>
  <c r="C75" i="15"/>
  <c r="D74" i="15"/>
  <c r="E74" i="15"/>
  <c r="E78" i="15"/>
  <c r="E79" i="15"/>
  <c r="E80" i="15"/>
  <c r="E81" i="15"/>
  <c r="E82" i="15"/>
  <c r="E83" i="15"/>
  <c r="C84" i="15"/>
  <c r="C85" i="15"/>
  <c r="D84" i="15"/>
  <c r="E84" i="15"/>
  <c r="E88" i="15"/>
  <c r="E89" i="15"/>
  <c r="E90" i="15"/>
  <c r="E91" i="15"/>
  <c r="E92" i="15"/>
  <c r="E93" i="15"/>
  <c r="E94" i="15"/>
  <c r="E95" i="15"/>
  <c r="E96" i="15"/>
  <c r="E97" i="15"/>
  <c r="E99" i="15"/>
  <c r="E106" i="15"/>
  <c r="E107" i="15"/>
  <c r="E108" i="15"/>
  <c r="E109" i="15"/>
  <c r="E110" i="15"/>
  <c r="C114" i="15"/>
  <c r="C115" i="15"/>
  <c r="D114" i="15"/>
  <c r="E114" i="15"/>
  <c r="A1" i="14"/>
  <c r="A3" i="14"/>
  <c r="B7" i="14"/>
  <c r="C7" i="14"/>
  <c r="D7" i="14"/>
  <c r="E7" i="14"/>
  <c r="F7" i="14"/>
  <c r="B16" i="14"/>
  <c r="C16" i="14"/>
  <c r="E16" i="14"/>
  <c r="F16" i="14"/>
  <c r="B25" i="14"/>
  <c r="C25" i="14"/>
  <c r="D25" i="14"/>
  <c r="E25" i="14"/>
  <c r="F25" i="14"/>
  <c r="A1" i="8"/>
  <c r="A3" i="8"/>
  <c r="P23" i="8"/>
  <c r="N27" i="8"/>
  <c r="N28" i="8"/>
  <c r="BT28" i="8"/>
  <c r="P34" i="8"/>
  <c r="T34" i="8"/>
  <c r="W34" i="8"/>
  <c r="Y34" i="8"/>
  <c r="Z34" i="8"/>
  <c r="AE34" i="8"/>
  <c r="AI34" i="8"/>
  <c r="AJ34" i="8"/>
  <c r="AK34" i="8"/>
  <c r="AL34" i="8"/>
  <c r="AM34" i="8"/>
  <c r="AN34" i="8"/>
  <c r="AO34" i="8"/>
  <c r="AP34" i="8"/>
  <c r="BF34" i="8"/>
  <c r="BE34" i="8"/>
  <c r="BY34" i="8"/>
  <c r="BZ34" i="8"/>
  <c r="CA34" i="8"/>
  <c r="P35" i="8"/>
  <c r="T35" i="8"/>
  <c r="W35" i="8"/>
  <c r="Y35" i="8"/>
  <c r="Z35" i="8"/>
  <c r="AE35" i="8"/>
  <c r="AI35" i="8"/>
  <c r="AJ35" i="8"/>
  <c r="AK35" i="8"/>
  <c r="AL35" i="8"/>
  <c r="AM35" i="8"/>
  <c r="AN35" i="8"/>
  <c r="AO35" i="8"/>
  <c r="AP35" i="8"/>
  <c r="AQ35" i="8"/>
  <c r="BF35" i="8"/>
  <c r="BE35" i="8"/>
  <c r="BD35" i="8"/>
  <c r="BV35" i="8"/>
  <c r="BY35" i="8"/>
  <c r="BZ35" i="8"/>
  <c r="CA35" i="8"/>
  <c r="P36" i="8"/>
  <c r="T36" i="8"/>
  <c r="W36" i="8"/>
  <c r="Y36" i="8"/>
  <c r="Z36" i="8"/>
  <c r="AE36" i="8"/>
  <c r="AI36" i="8"/>
  <c r="AJ36" i="8"/>
  <c r="AK36" i="8"/>
  <c r="AL36" i="8"/>
  <c r="AM36" i="8"/>
  <c r="AN36" i="8"/>
  <c r="AO36" i="8"/>
  <c r="AP36" i="8"/>
  <c r="AQ36" i="8"/>
  <c r="BF36" i="8"/>
  <c r="BE36" i="8"/>
  <c r="BY36" i="8"/>
  <c r="BZ36" i="8"/>
  <c r="CA36" i="8"/>
  <c r="P37" i="8"/>
  <c r="T37" i="8"/>
  <c r="W37" i="8"/>
  <c r="Y37" i="8"/>
  <c r="Z37" i="8"/>
  <c r="AE37" i="8"/>
  <c r="AI37" i="8"/>
  <c r="AJ37" i="8"/>
  <c r="AK37" i="8"/>
  <c r="AL37" i="8"/>
  <c r="AM37" i="8"/>
  <c r="AN37" i="8"/>
  <c r="AO37" i="8"/>
  <c r="AP37" i="8"/>
  <c r="AQ37" i="8"/>
  <c r="BF37" i="8"/>
  <c r="BE37" i="8"/>
  <c r="BD37" i="8"/>
  <c r="BV37" i="8"/>
  <c r="BY37" i="8"/>
  <c r="BZ37" i="8"/>
  <c r="CA37" i="8"/>
  <c r="P38" i="8"/>
  <c r="T38" i="8"/>
  <c r="W38" i="8"/>
  <c r="Y38" i="8"/>
  <c r="Z38" i="8"/>
  <c r="AE38" i="8"/>
  <c r="AI38" i="8"/>
  <c r="AJ38" i="8"/>
  <c r="AK38" i="8"/>
  <c r="AL38" i="8"/>
  <c r="AM38" i="8"/>
  <c r="AN38" i="8"/>
  <c r="AO38" i="8"/>
  <c r="AP38" i="8"/>
  <c r="AQ38" i="8"/>
  <c r="BF38" i="8"/>
  <c r="BE38" i="8"/>
  <c r="BY38" i="8"/>
  <c r="BZ38" i="8"/>
  <c r="CA38" i="8"/>
  <c r="P39" i="8"/>
  <c r="T39" i="8"/>
  <c r="W39" i="8"/>
  <c r="Y39" i="8"/>
  <c r="Z39" i="8"/>
  <c r="AE39" i="8"/>
  <c r="AI39" i="8"/>
  <c r="AJ39" i="8"/>
  <c r="AK39" i="8"/>
  <c r="AL39" i="8"/>
  <c r="AM39" i="8"/>
  <c r="AN39" i="8"/>
  <c r="AO39" i="8"/>
  <c r="AP39" i="8"/>
  <c r="AQ39" i="8"/>
  <c r="BF39" i="8"/>
  <c r="BE39" i="8"/>
  <c r="BD39" i="8"/>
  <c r="BV39" i="8"/>
  <c r="BY39" i="8"/>
  <c r="BZ39" i="8"/>
  <c r="CA39" i="8"/>
  <c r="P40" i="8"/>
  <c r="T40" i="8"/>
  <c r="W40" i="8"/>
  <c r="Y40" i="8"/>
  <c r="Z40" i="8"/>
  <c r="AE40" i="8"/>
  <c r="AI40" i="8"/>
  <c r="AJ40" i="8"/>
  <c r="AK40" i="8"/>
  <c r="AL40" i="8"/>
  <c r="AM40" i="8"/>
  <c r="AN40" i="8"/>
  <c r="AO40" i="8"/>
  <c r="AP40" i="8"/>
  <c r="AQ40" i="8"/>
  <c r="BF40" i="8"/>
  <c r="BE40" i="8"/>
  <c r="BY40" i="8"/>
  <c r="BZ40" i="8"/>
  <c r="CA40" i="8"/>
  <c r="P41" i="8"/>
  <c r="T41" i="8"/>
  <c r="W41" i="8"/>
  <c r="Y41" i="8"/>
  <c r="Z41" i="8"/>
  <c r="AE41" i="8"/>
  <c r="AI41" i="8"/>
  <c r="AJ41" i="8"/>
  <c r="AK41" i="8"/>
  <c r="AL41" i="8"/>
  <c r="AM41" i="8"/>
  <c r="AN41" i="8"/>
  <c r="AO41" i="8"/>
  <c r="AP41" i="8"/>
  <c r="AQ41" i="8"/>
  <c r="BF41" i="8"/>
  <c r="BE41" i="8"/>
  <c r="BD41" i="8"/>
  <c r="BV41" i="8"/>
  <c r="BY41" i="8"/>
  <c r="BZ41" i="8"/>
  <c r="CA41" i="8"/>
  <c r="P42" i="8"/>
  <c r="T42" i="8"/>
  <c r="W42" i="8"/>
  <c r="Y42" i="8"/>
  <c r="Z42" i="8"/>
  <c r="AE42" i="8"/>
  <c r="AI42" i="8"/>
  <c r="AJ42" i="8"/>
  <c r="AK42" i="8"/>
  <c r="AL42" i="8"/>
  <c r="AM42" i="8"/>
  <c r="AN42" i="8"/>
  <c r="AO42" i="8"/>
  <c r="AP42" i="8"/>
  <c r="AQ42" i="8"/>
  <c r="BF42" i="8"/>
  <c r="BE42" i="8"/>
  <c r="BV42" i="8"/>
  <c r="BY42" i="8"/>
  <c r="BZ42" i="8"/>
  <c r="CA42" i="8"/>
  <c r="P43" i="8"/>
  <c r="T43" i="8"/>
  <c r="W43" i="8"/>
  <c r="Y43" i="8"/>
  <c r="Z43" i="8"/>
  <c r="AE43" i="8"/>
  <c r="AI43" i="8"/>
  <c r="AJ43" i="8"/>
  <c r="AK43" i="8"/>
  <c r="AL43" i="8"/>
  <c r="AM43" i="8"/>
  <c r="AN43" i="8"/>
  <c r="AO43" i="8"/>
  <c r="AP43" i="8"/>
  <c r="AQ43" i="8"/>
  <c r="BF43" i="8"/>
  <c r="BE43" i="8"/>
  <c r="BU43" i="8"/>
  <c r="BY43" i="8"/>
  <c r="BZ43" i="8"/>
  <c r="CA43" i="8"/>
  <c r="P44" i="8"/>
  <c r="T44" i="8"/>
  <c r="W44" i="8"/>
  <c r="Y44" i="8"/>
  <c r="Z44" i="8"/>
  <c r="AE44" i="8"/>
  <c r="AI44" i="8"/>
  <c r="AJ44" i="8"/>
  <c r="AK44" i="8"/>
  <c r="AL44" i="8"/>
  <c r="AM44" i="8"/>
  <c r="AN44" i="8"/>
  <c r="AO44" i="8"/>
  <c r="AP44" i="8"/>
  <c r="AQ44" i="8"/>
  <c r="BF44" i="8"/>
  <c r="BY44" i="8"/>
  <c r="BZ44" i="8"/>
  <c r="CA44" i="8"/>
  <c r="P45" i="8"/>
  <c r="T45" i="8"/>
  <c r="W45" i="8"/>
  <c r="Y45" i="8"/>
  <c r="Z45" i="8"/>
  <c r="AE45" i="8"/>
  <c r="AI45" i="8"/>
  <c r="AJ45" i="8"/>
  <c r="AK45" i="8"/>
  <c r="AL45" i="8"/>
  <c r="AM45" i="8"/>
  <c r="AN45" i="8"/>
  <c r="AO45" i="8"/>
  <c r="AP45" i="8"/>
  <c r="AQ45" i="8"/>
  <c r="BF45" i="8"/>
  <c r="BE45" i="8"/>
  <c r="BV45" i="8"/>
  <c r="BY45" i="8"/>
  <c r="BZ45" i="8"/>
  <c r="CA45" i="8"/>
  <c r="P46" i="8"/>
  <c r="T46" i="8"/>
  <c r="W46" i="8"/>
  <c r="Y46" i="8"/>
  <c r="Z46" i="8"/>
  <c r="AE46" i="8"/>
  <c r="AI46" i="8"/>
  <c r="AJ46" i="8"/>
  <c r="AK46" i="8"/>
  <c r="AL46" i="8"/>
  <c r="AM46" i="8"/>
  <c r="AN46" i="8"/>
  <c r="AO46" i="8"/>
  <c r="AP46" i="8"/>
  <c r="AQ46" i="8"/>
  <c r="BF46" i="8"/>
  <c r="BE46" i="8"/>
  <c r="BY46" i="8"/>
  <c r="BZ46" i="8"/>
  <c r="CA46" i="8"/>
  <c r="P47" i="8"/>
  <c r="T47" i="8"/>
  <c r="W47" i="8"/>
  <c r="Y47" i="8"/>
  <c r="Z47" i="8"/>
  <c r="AE47" i="8"/>
  <c r="AI47" i="8"/>
  <c r="AJ47" i="8"/>
  <c r="AK47" i="8"/>
  <c r="AL47" i="8"/>
  <c r="AM47" i="8"/>
  <c r="AN47" i="8"/>
  <c r="AO47" i="8"/>
  <c r="AP47" i="8"/>
  <c r="AQ47" i="8"/>
  <c r="BF47" i="8"/>
  <c r="BE47" i="8"/>
  <c r="BD47" i="8"/>
  <c r="BU47" i="8"/>
  <c r="BV47" i="8"/>
  <c r="BY47" i="8"/>
  <c r="BZ47" i="8"/>
  <c r="CA47" i="8"/>
  <c r="P48" i="8"/>
  <c r="T48" i="8"/>
  <c r="W48" i="8"/>
  <c r="Y48" i="8"/>
  <c r="Z48" i="8"/>
  <c r="AE48" i="8"/>
  <c r="AI48" i="8"/>
  <c r="AJ48" i="8"/>
  <c r="AK48" i="8"/>
  <c r="AL48" i="8"/>
  <c r="AM48" i="8"/>
  <c r="AN48" i="8"/>
  <c r="AO48" i="8"/>
  <c r="AP48" i="8"/>
  <c r="AQ48" i="8"/>
  <c r="BF48" i="8"/>
  <c r="BE48" i="8"/>
  <c r="BD48" i="8"/>
  <c r="BV48" i="8"/>
  <c r="BY48" i="8"/>
  <c r="BZ48" i="8"/>
  <c r="CA48" i="8"/>
  <c r="P49" i="8"/>
  <c r="T49" i="8"/>
  <c r="W49" i="8"/>
  <c r="Y49" i="8"/>
  <c r="Z49" i="8"/>
  <c r="AE49" i="8"/>
  <c r="AI49" i="8"/>
  <c r="AJ49" i="8"/>
  <c r="AK49" i="8"/>
  <c r="AL49" i="8"/>
  <c r="AM49" i="8"/>
  <c r="AN49" i="8"/>
  <c r="AO49" i="8"/>
  <c r="AP49" i="8"/>
  <c r="AQ49" i="8"/>
  <c r="BF49" i="8"/>
  <c r="BE49" i="8"/>
  <c r="BV49" i="8"/>
  <c r="BY49" i="8"/>
  <c r="BZ49" i="8"/>
  <c r="CA49" i="8"/>
  <c r="P50" i="8"/>
  <c r="T50" i="8"/>
  <c r="W50" i="8"/>
  <c r="Y50" i="8"/>
  <c r="Z50" i="8"/>
  <c r="AE50" i="8"/>
  <c r="AI50" i="8"/>
  <c r="AJ50" i="8"/>
  <c r="AK50" i="8"/>
  <c r="AL50" i="8"/>
  <c r="AM50" i="8"/>
  <c r="AN50" i="8"/>
  <c r="AO50" i="8"/>
  <c r="AP50" i="8"/>
  <c r="AQ50" i="8"/>
  <c r="BF50" i="8"/>
  <c r="BE50" i="8"/>
  <c r="BY50" i="8"/>
  <c r="BZ50" i="8"/>
  <c r="CA50" i="8"/>
  <c r="P51" i="8"/>
  <c r="T51" i="8"/>
  <c r="W51" i="8"/>
  <c r="Y51" i="8"/>
  <c r="Z51" i="8"/>
  <c r="AE51" i="8"/>
  <c r="AI51" i="8"/>
  <c r="AJ51" i="8"/>
  <c r="AK51" i="8"/>
  <c r="AL51" i="8"/>
  <c r="AM51" i="8"/>
  <c r="AN51" i="8"/>
  <c r="AO51" i="8"/>
  <c r="AP51" i="8"/>
  <c r="AQ51" i="8"/>
  <c r="BF51" i="8"/>
  <c r="BE51" i="8"/>
  <c r="BD51" i="8"/>
  <c r="BU51" i="8"/>
  <c r="BV51" i="8"/>
  <c r="BY51" i="8"/>
  <c r="BZ51" i="8"/>
  <c r="CA51" i="8"/>
  <c r="P52" i="8"/>
  <c r="T52" i="8"/>
  <c r="W52" i="8"/>
  <c r="Y52" i="8"/>
  <c r="Z52" i="8"/>
  <c r="AE52" i="8"/>
  <c r="AI52" i="8"/>
  <c r="AJ52" i="8"/>
  <c r="AK52" i="8"/>
  <c r="AL52" i="8"/>
  <c r="AM52" i="8"/>
  <c r="AN52" i="8"/>
  <c r="AO52" i="8"/>
  <c r="AP52" i="8"/>
  <c r="AQ52" i="8"/>
  <c r="BF52" i="8"/>
  <c r="BE52" i="8"/>
  <c r="BD52" i="8"/>
  <c r="BV52" i="8"/>
  <c r="BY52" i="8"/>
  <c r="BZ52" i="8"/>
  <c r="CA52" i="8"/>
  <c r="P53" i="8"/>
  <c r="T53" i="8"/>
  <c r="W53" i="8"/>
  <c r="Y53" i="8"/>
  <c r="Z53" i="8"/>
  <c r="AE53" i="8"/>
  <c r="AI53" i="8"/>
  <c r="AJ53" i="8"/>
  <c r="AK53" i="8"/>
  <c r="AL53" i="8"/>
  <c r="AM53" i="8"/>
  <c r="AN53" i="8"/>
  <c r="AO53" i="8"/>
  <c r="AP53" i="8"/>
  <c r="AQ53" i="8"/>
  <c r="BF53" i="8"/>
  <c r="BE53" i="8"/>
  <c r="BV53" i="8"/>
  <c r="BY53" i="8"/>
  <c r="BZ53" i="8"/>
  <c r="CA53" i="8"/>
  <c r="P54" i="8"/>
  <c r="T54" i="8"/>
  <c r="W54" i="8"/>
  <c r="Y54" i="8"/>
  <c r="Z54" i="8"/>
  <c r="AE54" i="8"/>
  <c r="AI54" i="8"/>
  <c r="AJ54" i="8"/>
  <c r="AK54" i="8"/>
  <c r="AL54" i="8"/>
  <c r="AM54" i="8"/>
  <c r="AN54" i="8"/>
  <c r="AO54" i="8"/>
  <c r="AP54" i="8"/>
  <c r="AQ54" i="8"/>
  <c r="BF54" i="8"/>
  <c r="BE54" i="8"/>
  <c r="BY54" i="8"/>
  <c r="BZ54" i="8"/>
  <c r="CA54" i="8"/>
  <c r="P55" i="8"/>
  <c r="T55" i="8"/>
  <c r="W55" i="8"/>
  <c r="Y55" i="8"/>
  <c r="Z55" i="8"/>
  <c r="AE55" i="8"/>
  <c r="AI55" i="8"/>
  <c r="AJ55" i="8"/>
  <c r="AK55" i="8"/>
  <c r="AL55" i="8"/>
  <c r="AM55" i="8"/>
  <c r="AN55" i="8"/>
  <c r="AO55" i="8"/>
  <c r="AP55" i="8"/>
  <c r="AQ55" i="8"/>
  <c r="BF55" i="8"/>
  <c r="BE55" i="8"/>
  <c r="BD55" i="8"/>
  <c r="BU55" i="8"/>
  <c r="BV55" i="8"/>
  <c r="BY55" i="8"/>
  <c r="BZ55" i="8"/>
  <c r="CA55" i="8"/>
  <c r="P56" i="8"/>
  <c r="T56" i="8"/>
  <c r="W56" i="8"/>
  <c r="Y56" i="8"/>
  <c r="Z56" i="8"/>
  <c r="AE56" i="8"/>
  <c r="AI56" i="8"/>
  <c r="AJ56" i="8"/>
  <c r="AK56" i="8"/>
  <c r="AL56" i="8"/>
  <c r="AM56" i="8"/>
  <c r="AN56" i="8"/>
  <c r="AO56" i="8"/>
  <c r="AP56" i="8"/>
  <c r="AQ56" i="8"/>
  <c r="BF56" i="8"/>
  <c r="BE56" i="8"/>
  <c r="BD56" i="8"/>
  <c r="BV56" i="8"/>
  <c r="BY56" i="8"/>
  <c r="BZ56" i="8"/>
  <c r="CA56" i="8"/>
  <c r="P57" i="8"/>
  <c r="T57" i="8"/>
  <c r="W57" i="8"/>
  <c r="Y57" i="8"/>
  <c r="Z57" i="8"/>
  <c r="AE57" i="8"/>
  <c r="AI57" i="8"/>
  <c r="AJ57" i="8"/>
  <c r="AK57" i="8"/>
  <c r="AL57" i="8"/>
  <c r="AM57" i="8"/>
  <c r="AN57" i="8"/>
  <c r="AO57" i="8"/>
  <c r="AP57" i="8"/>
  <c r="AQ57" i="8"/>
  <c r="BF57" i="8"/>
  <c r="BE57" i="8"/>
  <c r="BV57" i="8"/>
  <c r="BY57" i="8"/>
  <c r="BZ57" i="8"/>
  <c r="CA57" i="8"/>
  <c r="P58" i="8"/>
  <c r="T58" i="8"/>
  <c r="W58" i="8"/>
  <c r="Y58" i="8"/>
  <c r="Z58" i="8"/>
  <c r="AE58" i="8"/>
  <c r="AI58" i="8"/>
  <c r="AJ58" i="8"/>
  <c r="AK58" i="8"/>
  <c r="AL58" i="8"/>
  <c r="AM58" i="8"/>
  <c r="AN58" i="8"/>
  <c r="AO58" i="8"/>
  <c r="AP58" i="8"/>
  <c r="AQ58" i="8"/>
  <c r="BF58" i="8"/>
  <c r="BE58" i="8"/>
  <c r="BY58" i="8"/>
  <c r="BZ58" i="8"/>
  <c r="CA58" i="8"/>
  <c r="P59" i="8"/>
  <c r="T59" i="8"/>
  <c r="W59" i="8"/>
  <c r="Y59" i="8"/>
  <c r="Z59" i="8"/>
  <c r="AE59" i="8"/>
  <c r="AI59" i="8"/>
  <c r="AJ59" i="8"/>
  <c r="AK59" i="8"/>
  <c r="AL59" i="8"/>
  <c r="AM59" i="8"/>
  <c r="AN59" i="8"/>
  <c r="AO59" i="8"/>
  <c r="AP59" i="8"/>
  <c r="AQ59" i="8"/>
  <c r="BF59" i="8"/>
  <c r="BE59" i="8"/>
  <c r="BD59" i="8"/>
  <c r="BU59" i="8"/>
  <c r="BV59" i="8"/>
  <c r="BY59" i="8"/>
  <c r="BZ59" i="8"/>
  <c r="CA59" i="8"/>
  <c r="P60" i="8"/>
  <c r="T60" i="8"/>
  <c r="W60" i="8"/>
  <c r="Y60" i="8"/>
  <c r="Z60" i="8"/>
  <c r="AE60" i="8"/>
  <c r="AI60" i="8"/>
  <c r="AJ60" i="8"/>
  <c r="AK60" i="8"/>
  <c r="AL60" i="8"/>
  <c r="AM60" i="8"/>
  <c r="AN60" i="8"/>
  <c r="AO60" i="8"/>
  <c r="AP60" i="8"/>
  <c r="AQ60" i="8"/>
  <c r="BF60" i="8"/>
  <c r="BE60" i="8"/>
  <c r="BD60" i="8"/>
  <c r="BV60" i="8"/>
  <c r="BY60" i="8"/>
  <c r="BZ60" i="8"/>
  <c r="CA60" i="8"/>
  <c r="P61" i="8"/>
  <c r="T61" i="8"/>
  <c r="W61" i="8"/>
  <c r="Y61" i="8"/>
  <c r="Z61" i="8"/>
  <c r="AE61" i="8"/>
  <c r="AI61" i="8"/>
  <c r="AJ61" i="8"/>
  <c r="AK61" i="8"/>
  <c r="AL61" i="8"/>
  <c r="AM61" i="8"/>
  <c r="AN61" i="8"/>
  <c r="AO61" i="8"/>
  <c r="AP61" i="8"/>
  <c r="AQ61" i="8"/>
  <c r="BF61" i="8"/>
  <c r="BE61" i="8"/>
  <c r="BV61" i="8"/>
  <c r="BY61" i="8"/>
  <c r="BZ61" i="8"/>
  <c r="CA61" i="8"/>
  <c r="P62" i="8"/>
  <c r="T62" i="8"/>
  <c r="W62" i="8"/>
  <c r="Y62" i="8"/>
  <c r="Z62" i="8"/>
  <c r="AE62" i="8"/>
  <c r="AI62" i="8"/>
  <c r="AJ62" i="8"/>
  <c r="AK62" i="8"/>
  <c r="AL62" i="8"/>
  <c r="AM62" i="8"/>
  <c r="AN62" i="8"/>
  <c r="AO62" i="8"/>
  <c r="AP62" i="8"/>
  <c r="AQ62" i="8"/>
  <c r="BF62" i="8"/>
  <c r="BE62" i="8"/>
  <c r="BY62" i="8"/>
  <c r="BZ62" i="8"/>
  <c r="CA62" i="8"/>
  <c r="P63" i="8"/>
  <c r="T63" i="8"/>
  <c r="W63" i="8"/>
  <c r="Y63" i="8"/>
  <c r="Z63" i="8"/>
  <c r="AE63" i="8"/>
  <c r="AI63" i="8"/>
  <c r="AJ63" i="8"/>
  <c r="AK63" i="8"/>
  <c r="AL63" i="8"/>
  <c r="AM63" i="8"/>
  <c r="AN63" i="8"/>
  <c r="AO63" i="8"/>
  <c r="AP63" i="8"/>
  <c r="AQ63" i="8"/>
  <c r="BF63" i="8"/>
  <c r="BE63" i="8"/>
  <c r="BD63" i="8"/>
  <c r="BU63" i="8"/>
  <c r="BV63" i="8"/>
  <c r="BY63" i="8"/>
  <c r="BZ63" i="8"/>
  <c r="CA63" i="8"/>
  <c r="P64" i="8"/>
  <c r="T64" i="8"/>
  <c r="W64" i="8"/>
  <c r="Y64" i="8"/>
  <c r="Z64" i="8"/>
  <c r="AE64" i="8"/>
  <c r="AI64" i="8"/>
  <c r="AJ64" i="8"/>
  <c r="AK64" i="8"/>
  <c r="AL64" i="8"/>
  <c r="AM64" i="8"/>
  <c r="AN64" i="8"/>
  <c r="AO64" i="8"/>
  <c r="AP64" i="8"/>
  <c r="AQ64" i="8"/>
  <c r="BF64" i="8"/>
  <c r="BE64" i="8"/>
  <c r="BD64" i="8"/>
  <c r="BV64" i="8"/>
  <c r="BY64" i="8"/>
  <c r="BZ64" i="8"/>
  <c r="CA64" i="8"/>
  <c r="P65" i="8"/>
  <c r="T65" i="8"/>
  <c r="W65" i="8"/>
  <c r="Y65" i="8"/>
  <c r="Z65" i="8"/>
  <c r="AE65" i="8"/>
  <c r="AI65" i="8"/>
  <c r="AJ65" i="8"/>
  <c r="AK65" i="8"/>
  <c r="AL65" i="8"/>
  <c r="AM65" i="8"/>
  <c r="AN65" i="8"/>
  <c r="AO65" i="8"/>
  <c r="AP65" i="8"/>
  <c r="AQ65" i="8"/>
  <c r="BF65" i="8"/>
  <c r="BE65" i="8"/>
  <c r="BV65" i="8"/>
  <c r="BY65" i="8"/>
  <c r="BZ65" i="8"/>
  <c r="CA65" i="8"/>
  <c r="P66" i="8"/>
  <c r="T66" i="8"/>
  <c r="W66" i="8"/>
  <c r="Y66" i="8"/>
  <c r="Z66" i="8"/>
  <c r="AE66" i="8"/>
  <c r="AI66" i="8"/>
  <c r="AJ66" i="8"/>
  <c r="AK66" i="8"/>
  <c r="AL66" i="8"/>
  <c r="AM66" i="8"/>
  <c r="AN66" i="8"/>
  <c r="AO66" i="8"/>
  <c r="AP66" i="8"/>
  <c r="AQ66" i="8"/>
  <c r="BF66" i="8"/>
  <c r="BY66" i="8"/>
  <c r="BZ66" i="8"/>
  <c r="CA66" i="8"/>
  <c r="P67" i="8"/>
  <c r="T67" i="8"/>
  <c r="W67" i="8"/>
  <c r="Y67" i="8"/>
  <c r="Z67" i="8"/>
  <c r="AE67" i="8"/>
  <c r="AI67" i="8"/>
  <c r="AJ67" i="8"/>
  <c r="AK67" i="8"/>
  <c r="AL67" i="8"/>
  <c r="AM67" i="8"/>
  <c r="AN67" i="8"/>
  <c r="AO67" i="8"/>
  <c r="AP67" i="8"/>
  <c r="AQ67" i="8"/>
  <c r="BF67" i="8"/>
  <c r="BE67" i="8"/>
  <c r="BV67" i="8"/>
  <c r="BY67" i="8"/>
  <c r="BZ67" i="8"/>
  <c r="CA67" i="8"/>
  <c r="P68" i="8"/>
  <c r="T68" i="8"/>
  <c r="W68" i="8"/>
  <c r="Y68" i="8"/>
  <c r="Z68" i="8"/>
  <c r="AE68" i="8"/>
  <c r="AI68" i="8"/>
  <c r="AJ68" i="8"/>
  <c r="AK68" i="8"/>
  <c r="AL68" i="8"/>
  <c r="AM68" i="8"/>
  <c r="AN68" i="8"/>
  <c r="AO68" i="8"/>
  <c r="AP68" i="8"/>
  <c r="AQ68" i="8"/>
  <c r="BF68" i="8"/>
  <c r="BE68" i="8"/>
  <c r="BD68" i="8"/>
  <c r="BU68" i="8"/>
  <c r="BY68" i="8"/>
  <c r="BZ68" i="8"/>
  <c r="CA68" i="8"/>
  <c r="P69" i="8"/>
  <c r="T69" i="8"/>
  <c r="W69" i="8"/>
  <c r="Y69" i="8"/>
  <c r="Z69" i="8"/>
  <c r="AE69" i="8"/>
  <c r="AI69" i="8"/>
  <c r="AJ69" i="8"/>
  <c r="AK69" i="8"/>
  <c r="AL69" i="8"/>
  <c r="AM69" i="8"/>
  <c r="AN69" i="8"/>
  <c r="AO69" i="8"/>
  <c r="AP69" i="8"/>
  <c r="AQ69" i="8"/>
  <c r="BF69" i="8"/>
  <c r="BE69" i="8"/>
  <c r="BY69" i="8"/>
  <c r="BZ69" i="8"/>
  <c r="CA69" i="8"/>
  <c r="P70" i="8"/>
  <c r="T70" i="8"/>
  <c r="W70" i="8"/>
  <c r="Y70" i="8"/>
  <c r="Z70" i="8"/>
  <c r="AE70" i="8"/>
  <c r="AI70" i="8"/>
  <c r="AJ70" i="8"/>
  <c r="AK70" i="8"/>
  <c r="AL70" i="8"/>
  <c r="AM70" i="8"/>
  <c r="AN70" i="8"/>
  <c r="AO70" i="8"/>
  <c r="AP70" i="8"/>
  <c r="AQ70" i="8"/>
  <c r="BF70" i="8"/>
  <c r="BE70" i="8"/>
  <c r="BD70" i="8"/>
  <c r="BY70" i="8"/>
  <c r="BZ70" i="8"/>
  <c r="CA70" i="8"/>
  <c r="P71" i="8"/>
  <c r="T71" i="8"/>
  <c r="W71" i="8"/>
  <c r="Y71" i="8"/>
  <c r="Z71" i="8"/>
  <c r="AE71" i="8"/>
  <c r="AI71" i="8"/>
  <c r="AJ71" i="8"/>
  <c r="AK71" i="8"/>
  <c r="AL71" i="8"/>
  <c r="AM71" i="8"/>
  <c r="AN71" i="8"/>
  <c r="AO71" i="8"/>
  <c r="AP71" i="8"/>
  <c r="AQ71" i="8"/>
  <c r="BF71" i="8"/>
  <c r="BE71" i="8"/>
  <c r="BY71" i="8"/>
  <c r="BZ71" i="8"/>
  <c r="CA71" i="8"/>
  <c r="P72" i="8"/>
  <c r="T72" i="8"/>
  <c r="W72" i="8"/>
  <c r="Y72" i="8"/>
  <c r="Z72" i="8"/>
  <c r="AE72" i="8"/>
  <c r="AI72" i="8"/>
  <c r="AJ72" i="8"/>
  <c r="AK72" i="8"/>
  <c r="AL72" i="8"/>
  <c r="AM72" i="8"/>
  <c r="AN72" i="8"/>
  <c r="AO72" i="8"/>
  <c r="AP72" i="8"/>
  <c r="AQ72" i="8"/>
  <c r="BF72" i="8"/>
  <c r="BE72" i="8"/>
  <c r="BD72" i="8"/>
  <c r="BY72" i="8"/>
  <c r="BZ72" i="8"/>
  <c r="CA72" i="8"/>
  <c r="P73" i="8"/>
  <c r="T73" i="8"/>
  <c r="W73" i="8"/>
  <c r="Y73" i="8"/>
  <c r="Z73" i="8"/>
  <c r="AE73" i="8"/>
  <c r="AI73" i="8"/>
  <c r="AJ73" i="8"/>
  <c r="AK73" i="8"/>
  <c r="AL73" i="8"/>
  <c r="AM73" i="8"/>
  <c r="AN73" i="8"/>
  <c r="AO73" i="8"/>
  <c r="AP73" i="8"/>
  <c r="AQ73" i="8"/>
  <c r="BF73" i="8"/>
  <c r="BE73" i="8"/>
  <c r="BY73" i="8"/>
  <c r="BZ73" i="8"/>
  <c r="CA73" i="8"/>
  <c r="P74" i="8"/>
  <c r="T74" i="8"/>
  <c r="W74" i="8"/>
  <c r="Y74" i="8"/>
  <c r="Z74" i="8"/>
  <c r="AE74" i="8"/>
  <c r="AI74" i="8"/>
  <c r="AJ74" i="8"/>
  <c r="AK74" i="8"/>
  <c r="AL74" i="8"/>
  <c r="AM74" i="8"/>
  <c r="AN74" i="8"/>
  <c r="AO74" i="8"/>
  <c r="AP74" i="8"/>
  <c r="AQ74" i="8"/>
  <c r="BF74" i="8"/>
  <c r="BE74" i="8"/>
  <c r="BD74" i="8"/>
  <c r="BY74" i="8"/>
  <c r="BZ74" i="8"/>
  <c r="CA74" i="8"/>
  <c r="P75" i="8"/>
  <c r="T75" i="8"/>
  <c r="W75" i="8"/>
  <c r="Y75" i="8"/>
  <c r="Z75" i="8"/>
  <c r="AE75" i="8"/>
  <c r="AI75" i="8"/>
  <c r="AJ75" i="8"/>
  <c r="AK75" i="8"/>
  <c r="AL75" i="8"/>
  <c r="AM75" i="8"/>
  <c r="AN75" i="8"/>
  <c r="AO75" i="8"/>
  <c r="AP75" i="8"/>
  <c r="AQ75" i="8"/>
  <c r="BF75" i="8"/>
  <c r="BE75" i="8"/>
  <c r="BY75" i="8"/>
  <c r="BZ75" i="8"/>
  <c r="CA75" i="8"/>
  <c r="P76" i="8"/>
  <c r="T76" i="8"/>
  <c r="W76" i="8"/>
  <c r="Y76" i="8"/>
  <c r="Z76" i="8"/>
  <c r="AE76" i="8"/>
  <c r="AI76" i="8"/>
  <c r="AJ76" i="8"/>
  <c r="AK76" i="8"/>
  <c r="AL76" i="8"/>
  <c r="AM76" i="8"/>
  <c r="AN76" i="8"/>
  <c r="AO76" i="8"/>
  <c r="AP76" i="8"/>
  <c r="AQ76" i="8"/>
  <c r="BF76" i="8"/>
  <c r="BE76" i="8"/>
  <c r="BD76" i="8"/>
  <c r="BY76" i="8"/>
  <c r="BZ76" i="8"/>
  <c r="CA76" i="8"/>
  <c r="P77" i="8"/>
  <c r="T77" i="8"/>
  <c r="W77" i="8"/>
  <c r="Y77" i="8"/>
  <c r="Z77" i="8"/>
  <c r="AE77" i="8"/>
  <c r="AI77" i="8"/>
  <c r="AJ77" i="8"/>
  <c r="AK77" i="8"/>
  <c r="AL77" i="8"/>
  <c r="AM77" i="8"/>
  <c r="AN77" i="8"/>
  <c r="AO77" i="8"/>
  <c r="AP77" i="8"/>
  <c r="AQ77" i="8"/>
  <c r="BF77" i="8"/>
  <c r="BE77" i="8"/>
  <c r="BY77" i="8"/>
  <c r="BZ77" i="8"/>
  <c r="CA77" i="8"/>
  <c r="P78" i="8"/>
  <c r="T78" i="8"/>
  <c r="W78" i="8"/>
  <c r="Y78" i="8"/>
  <c r="Z78" i="8"/>
  <c r="AE78" i="8"/>
  <c r="AI78" i="8"/>
  <c r="AJ78" i="8"/>
  <c r="AK78" i="8"/>
  <c r="AL78" i="8"/>
  <c r="AM78" i="8"/>
  <c r="AN78" i="8"/>
  <c r="AO78" i="8"/>
  <c r="AP78" i="8"/>
  <c r="AQ78" i="8"/>
  <c r="BF78" i="8"/>
  <c r="BE78" i="8"/>
  <c r="BY78" i="8"/>
  <c r="BZ78" i="8"/>
  <c r="CA78" i="8"/>
  <c r="P79" i="8"/>
  <c r="T79" i="8"/>
  <c r="W79" i="8"/>
  <c r="Y79" i="8"/>
  <c r="Z79" i="8"/>
  <c r="AE79" i="8"/>
  <c r="AI79" i="8"/>
  <c r="AJ79" i="8"/>
  <c r="AK79" i="8"/>
  <c r="AL79" i="8"/>
  <c r="AM79" i="8"/>
  <c r="AN79" i="8"/>
  <c r="AO79" i="8"/>
  <c r="AP79" i="8"/>
  <c r="AQ79" i="8"/>
  <c r="BF79" i="8"/>
  <c r="BE79" i="8"/>
  <c r="BY79" i="8"/>
  <c r="BZ79" i="8"/>
  <c r="CA79" i="8"/>
  <c r="P80" i="8"/>
  <c r="T80" i="8"/>
  <c r="W80" i="8"/>
  <c r="Y80" i="8"/>
  <c r="Z80" i="8"/>
  <c r="AE80" i="8"/>
  <c r="AI80" i="8"/>
  <c r="AJ80" i="8"/>
  <c r="AK80" i="8"/>
  <c r="AL80" i="8"/>
  <c r="AM80" i="8"/>
  <c r="AN80" i="8"/>
  <c r="AO80" i="8"/>
  <c r="AP80" i="8"/>
  <c r="AQ80" i="8"/>
  <c r="BF80" i="8"/>
  <c r="BE80" i="8"/>
  <c r="BY80" i="8"/>
  <c r="BZ80" i="8"/>
  <c r="CA80" i="8"/>
  <c r="P81" i="8"/>
  <c r="T81" i="8"/>
  <c r="W81" i="8"/>
  <c r="Y81" i="8"/>
  <c r="Z81" i="8"/>
  <c r="AE81" i="8"/>
  <c r="AI81" i="8"/>
  <c r="AJ81" i="8"/>
  <c r="AK81" i="8"/>
  <c r="AL81" i="8"/>
  <c r="AM81" i="8"/>
  <c r="AN81" i="8"/>
  <c r="AO81" i="8"/>
  <c r="AP81" i="8"/>
  <c r="AQ81" i="8"/>
  <c r="BF81" i="8"/>
  <c r="BE81" i="8"/>
  <c r="BD81" i="8"/>
  <c r="BY81" i="8"/>
  <c r="BZ81" i="8"/>
  <c r="CA81" i="8"/>
  <c r="P82" i="8"/>
  <c r="T82" i="8"/>
  <c r="W82" i="8"/>
  <c r="Y82" i="8"/>
  <c r="Z82" i="8"/>
  <c r="AE82" i="8"/>
  <c r="AI82" i="8"/>
  <c r="AJ82" i="8"/>
  <c r="AK82" i="8"/>
  <c r="AL82" i="8"/>
  <c r="AM82" i="8"/>
  <c r="AN82" i="8"/>
  <c r="AO82" i="8"/>
  <c r="AP82" i="8"/>
  <c r="AQ82" i="8"/>
  <c r="BF82" i="8"/>
  <c r="BE82" i="8"/>
  <c r="BY82" i="8"/>
  <c r="BZ82" i="8"/>
  <c r="CA82" i="8"/>
  <c r="P83" i="8"/>
  <c r="T83" i="8"/>
  <c r="W83" i="8"/>
  <c r="Y83" i="8"/>
  <c r="Z83" i="8"/>
  <c r="AE83" i="8"/>
  <c r="AI83" i="8"/>
  <c r="AJ83" i="8"/>
  <c r="AK83" i="8"/>
  <c r="AL83" i="8"/>
  <c r="AM83" i="8"/>
  <c r="AN83" i="8"/>
  <c r="AO83" i="8"/>
  <c r="AP83" i="8"/>
  <c r="AQ83" i="8"/>
  <c r="BF83" i="8"/>
  <c r="BE83" i="8"/>
  <c r="BD83" i="8"/>
  <c r="BY83" i="8"/>
  <c r="BZ83" i="8"/>
  <c r="CA83" i="8"/>
  <c r="P84" i="8"/>
  <c r="T84" i="8"/>
  <c r="W84" i="8"/>
  <c r="Y84" i="8"/>
  <c r="Z84" i="8"/>
  <c r="AE84" i="8"/>
  <c r="AI84" i="8"/>
  <c r="AJ84" i="8"/>
  <c r="AK84" i="8"/>
  <c r="AL84" i="8"/>
  <c r="AM84" i="8"/>
  <c r="AN84" i="8"/>
  <c r="AO84" i="8"/>
  <c r="AP84" i="8"/>
  <c r="AQ84" i="8"/>
  <c r="BF84" i="8"/>
  <c r="BE84" i="8"/>
  <c r="BY84" i="8"/>
  <c r="BZ84" i="8"/>
  <c r="CA84" i="8"/>
  <c r="P85" i="8"/>
  <c r="T85" i="8"/>
  <c r="W85" i="8"/>
  <c r="Y85" i="8"/>
  <c r="Z85" i="8"/>
  <c r="AE85" i="8"/>
  <c r="AI85" i="8"/>
  <c r="AJ85" i="8"/>
  <c r="AK85" i="8"/>
  <c r="AL85" i="8"/>
  <c r="AM85" i="8"/>
  <c r="AN85" i="8"/>
  <c r="AO85" i="8"/>
  <c r="AP85" i="8"/>
  <c r="AQ85" i="8"/>
  <c r="BF85" i="8"/>
  <c r="BE85" i="8"/>
  <c r="BD85" i="8"/>
  <c r="BY85" i="8"/>
  <c r="BZ85" i="8"/>
  <c r="CA85" i="8"/>
  <c r="P86" i="8"/>
  <c r="T86" i="8"/>
  <c r="W86" i="8"/>
  <c r="Y86" i="8"/>
  <c r="Z86" i="8"/>
  <c r="AE86" i="8"/>
  <c r="AI86" i="8"/>
  <c r="AJ86" i="8"/>
  <c r="AK86" i="8"/>
  <c r="AL86" i="8"/>
  <c r="AM86" i="8"/>
  <c r="AN86" i="8"/>
  <c r="AO86" i="8"/>
  <c r="AP86" i="8"/>
  <c r="AQ86" i="8"/>
  <c r="BF86" i="8"/>
  <c r="BE86" i="8"/>
  <c r="BY86" i="8"/>
  <c r="BZ86" i="8"/>
  <c r="CA86" i="8"/>
  <c r="P87" i="8"/>
  <c r="T87" i="8"/>
  <c r="W87" i="8"/>
  <c r="Y87" i="8"/>
  <c r="Z87" i="8"/>
  <c r="AE87" i="8"/>
  <c r="AI87" i="8"/>
  <c r="AJ87" i="8"/>
  <c r="AK87" i="8"/>
  <c r="AL87" i="8"/>
  <c r="AM87" i="8"/>
  <c r="AN87" i="8"/>
  <c r="AO87" i="8"/>
  <c r="AP87" i="8"/>
  <c r="AQ87" i="8"/>
  <c r="BF87" i="8"/>
  <c r="BE87" i="8"/>
  <c r="BD87" i="8"/>
  <c r="BY87" i="8"/>
  <c r="BZ87" i="8"/>
  <c r="CA87" i="8"/>
  <c r="P88" i="8"/>
  <c r="T88" i="8"/>
  <c r="W88" i="8"/>
  <c r="Y88" i="8"/>
  <c r="Z88" i="8"/>
  <c r="AE88" i="8"/>
  <c r="AI88" i="8"/>
  <c r="AJ88" i="8"/>
  <c r="AK88" i="8"/>
  <c r="AL88" i="8"/>
  <c r="AM88" i="8"/>
  <c r="AN88" i="8"/>
  <c r="AO88" i="8"/>
  <c r="AP88" i="8"/>
  <c r="AQ88" i="8"/>
  <c r="BF88" i="8"/>
  <c r="BE88" i="8"/>
  <c r="BY88" i="8"/>
  <c r="BZ88" i="8"/>
  <c r="CA88" i="8"/>
  <c r="P89" i="8"/>
  <c r="T89" i="8"/>
  <c r="W89" i="8"/>
  <c r="Y89" i="8"/>
  <c r="Z89" i="8"/>
  <c r="AE89" i="8"/>
  <c r="AI89" i="8"/>
  <c r="AJ89" i="8"/>
  <c r="AK89" i="8"/>
  <c r="AL89" i="8"/>
  <c r="AM89" i="8"/>
  <c r="AN89" i="8"/>
  <c r="AO89" i="8"/>
  <c r="AP89" i="8"/>
  <c r="AQ89" i="8"/>
  <c r="BF89" i="8"/>
  <c r="BE89" i="8"/>
  <c r="BD89" i="8"/>
  <c r="BY89" i="8"/>
  <c r="BZ89" i="8"/>
  <c r="CA89" i="8"/>
  <c r="P90" i="8"/>
  <c r="T90" i="8"/>
  <c r="W90" i="8"/>
  <c r="Y90" i="8"/>
  <c r="Z90" i="8"/>
  <c r="AE90" i="8"/>
  <c r="AI90" i="8"/>
  <c r="AJ90" i="8"/>
  <c r="AK90" i="8"/>
  <c r="AL90" i="8"/>
  <c r="AM90" i="8"/>
  <c r="AN90" i="8"/>
  <c r="AO90" i="8"/>
  <c r="AP90" i="8"/>
  <c r="AQ90" i="8"/>
  <c r="BF90" i="8"/>
  <c r="BE90" i="8"/>
  <c r="BD90" i="8"/>
  <c r="BY90" i="8"/>
  <c r="BZ90" i="8"/>
  <c r="CA90" i="8"/>
  <c r="P91" i="8"/>
  <c r="T91" i="8"/>
  <c r="W91" i="8"/>
  <c r="Y91" i="8"/>
  <c r="Z91" i="8"/>
  <c r="AE91" i="8"/>
  <c r="AI91" i="8"/>
  <c r="AJ91" i="8"/>
  <c r="AK91" i="8"/>
  <c r="AL91" i="8"/>
  <c r="AM91" i="8"/>
  <c r="AN91" i="8"/>
  <c r="AO91" i="8"/>
  <c r="AP91" i="8"/>
  <c r="AQ91" i="8"/>
  <c r="BF91" i="8"/>
  <c r="BE91" i="8"/>
  <c r="BY91" i="8"/>
  <c r="BZ91" i="8"/>
  <c r="CA91" i="8"/>
  <c r="P92" i="8"/>
  <c r="T92" i="8"/>
  <c r="W92" i="8"/>
  <c r="Y92" i="8"/>
  <c r="Z92" i="8"/>
  <c r="AE92" i="8"/>
  <c r="AI92" i="8"/>
  <c r="AJ92" i="8"/>
  <c r="AK92" i="8"/>
  <c r="AL92" i="8"/>
  <c r="AM92" i="8"/>
  <c r="AN92" i="8"/>
  <c r="AO92" i="8"/>
  <c r="AP92" i="8"/>
  <c r="AQ92" i="8"/>
  <c r="BF92" i="8"/>
  <c r="BE92" i="8"/>
  <c r="BD92" i="8"/>
  <c r="BV92" i="8"/>
  <c r="BY92" i="8"/>
  <c r="BZ92" i="8"/>
  <c r="CA92" i="8"/>
  <c r="P93" i="8"/>
  <c r="T93" i="8"/>
  <c r="W93" i="8"/>
  <c r="Y93" i="8"/>
  <c r="Z93" i="8"/>
  <c r="AE93" i="8"/>
  <c r="AI93" i="8"/>
  <c r="AJ93" i="8"/>
  <c r="AK93" i="8"/>
  <c r="AL93" i="8"/>
  <c r="AM93" i="8"/>
  <c r="AN93" i="8"/>
  <c r="AO93" i="8"/>
  <c r="AP93" i="8"/>
  <c r="AQ93" i="8"/>
  <c r="BF93" i="8"/>
  <c r="BE93" i="8"/>
  <c r="BY93" i="8"/>
  <c r="BZ93" i="8"/>
  <c r="CA93" i="8"/>
  <c r="P94" i="8"/>
  <c r="T94" i="8"/>
  <c r="W94" i="8"/>
  <c r="Y94" i="8"/>
  <c r="Z94" i="8"/>
  <c r="AE94" i="8"/>
  <c r="AI94" i="8"/>
  <c r="AJ94" i="8"/>
  <c r="AK94" i="8"/>
  <c r="AL94" i="8"/>
  <c r="AM94" i="8"/>
  <c r="AN94" i="8"/>
  <c r="AO94" i="8"/>
  <c r="AP94" i="8"/>
  <c r="AQ94" i="8"/>
  <c r="BF94" i="8"/>
  <c r="BE94" i="8"/>
  <c r="BD94" i="8"/>
  <c r="BV94" i="8"/>
  <c r="BY94" i="8"/>
  <c r="BZ94" i="8"/>
  <c r="CA94" i="8"/>
  <c r="P95" i="8"/>
  <c r="T95" i="8"/>
  <c r="W95" i="8"/>
  <c r="Y95" i="8"/>
  <c r="Z95" i="8"/>
  <c r="AE95" i="8"/>
  <c r="AI95" i="8"/>
  <c r="AJ95" i="8"/>
  <c r="AK95" i="8"/>
  <c r="AL95" i="8"/>
  <c r="AM95" i="8"/>
  <c r="AN95" i="8"/>
  <c r="AO95" i="8"/>
  <c r="AP95" i="8"/>
  <c r="AQ95" i="8"/>
  <c r="BF95" i="8"/>
  <c r="BE95" i="8"/>
  <c r="BY95" i="8"/>
  <c r="BZ95" i="8"/>
  <c r="CA95" i="8"/>
  <c r="P96" i="8"/>
  <c r="T96" i="8"/>
  <c r="W96" i="8"/>
  <c r="Y96" i="8"/>
  <c r="Z96" i="8"/>
  <c r="AE96" i="8"/>
  <c r="AI96" i="8"/>
  <c r="AJ96" i="8"/>
  <c r="AK96" i="8"/>
  <c r="AL96" i="8"/>
  <c r="AM96" i="8"/>
  <c r="AN96" i="8"/>
  <c r="AO96" i="8"/>
  <c r="AP96" i="8"/>
  <c r="AQ96" i="8"/>
  <c r="BF96" i="8"/>
  <c r="BE96" i="8"/>
  <c r="BD96" i="8"/>
  <c r="BV96" i="8"/>
  <c r="BY96" i="8"/>
  <c r="BZ96" i="8"/>
  <c r="CA96" i="8"/>
  <c r="P97" i="8"/>
  <c r="T97" i="8"/>
  <c r="W97" i="8"/>
  <c r="Y97" i="8"/>
  <c r="Z97" i="8"/>
  <c r="AE97" i="8"/>
  <c r="AI97" i="8"/>
  <c r="AJ97" i="8"/>
  <c r="AK97" i="8"/>
  <c r="AL97" i="8"/>
  <c r="AM97" i="8"/>
  <c r="AN97" i="8"/>
  <c r="AO97" i="8"/>
  <c r="AP97" i="8"/>
  <c r="AQ97" i="8"/>
  <c r="BF97" i="8"/>
  <c r="BE97" i="8"/>
  <c r="BY97" i="8"/>
  <c r="BZ97" i="8"/>
  <c r="CA97" i="8"/>
  <c r="P98" i="8"/>
  <c r="T98" i="8"/>
  <c r="W98" i="8"/>
  <c r="Y98" i="8"/>
  <c r="Z98" i="8"/>
  <c r="AE98" i="8"/>
  <c r="AI98" i="8"/>
  <c r="AJ98" i="8"/>
  <c r="AK98" i="8"/>
  <c r="AL98" i="8"/>
  <c r="AM98" i="8"/>
  <c r="AN98" i="8"/>
  <c r="AO98" i="8"/>
  <c r="AP98" i="8"/>
  <c r="AQ98" i="8"/>
  <c r="BF98" i="8"/>
  <c r="BE98" i="8"/>
  <c r="BD98" i="8"/>
  <c r="BU98" i="8"/>
  <c r="BV98" i="8"/>
  <c r="BY98" i="8"/>
  <c r="BZ98" i="8"/>
  <c r="CA98" i="8"/>
  <c r="P99" i="8"/>
  <c r="T99" i="8"/>
  <c r="W99" i="8"/>
  <c r="Y99" i="8"/>
  <c r="Z99" i="8"/>
  <c r="AE99" i="8"/>
  <c r="AI99" i="8"/>
  <c r="AJ99" i="8"/>
  <c r="AK99" i="8"/>
  <c r="AL99" i="8"/>
  <c r="AM99" i="8"/>
  <c r="AN99" i="8"/>
  <c r="AO99" i="8"/>
  <c r="AP99" i="8"/>
  <c r="AQ99" i="8"/>
  <c r="BF99" i="8"/>
  <c r="BY99" i="8"/>
  <c r="BZ99" i="8"/>
  <c r="CA99" i="8"/>
  <c r="P100" i="8"/>
  <c r="T100" i="8"/>
  <c r="W100" i="8"/>
  <c r="Y100" i="8"/>
  <c r="Z100" i="8"/>
  <c r="AE100" i="8"/>
  <c r="AI100" i="8"/>
  <c r="AJ100" i="8"/>
  <c r="AK100" i="8"/>
  <c r="AL100" i="8"/>
  <c r="AM100" i="8"/>
  <c r="AN100" i="8"/>
  <c r="AO100" i="8"/>
  <c r="AP100" i="8"/>
  <c r="AQ100" i="8"/>
  <c r="BF100" i="8"/>
  <c r="BY100" i="8"/>
  <c r="BZ100" i="8"/>
  <c r="CA100" i="8"/>
  <c r="P101" i="8"/>
  <c r="T101" i="8"/>
  <c r="W101" i="8"/>
  <c r="Y101" i="8"/>
  <c r="Z101" i="8"/>
  <c r="AE101" i="8"/>
  <c r="AI101" i="8"/>
  <c r="AJ101" i="8"/>
  <c r="AK101" i="8"/>
  <c r="AL101" i="8"/>
  <c r="AM101" i="8"/>
  <c r="AN101" i="8"/>
  <c r="AO101" i="8"/>
  <c r="AP101" i="8"/>
  <c r="AQ101" i="8"/>
  <c r="BF101" i="8"/>
  <c r="BE101" i="8"/>
  <c r="BD101" i="8"/>
  <c r="BU101" i="8"/>
  <c r="BV101" i="8"/>
  <c r="BY101" i="8"/>
  <c r="BZ101" i="8"/>
  <c r="CA101" i="8"/>
  <c r="P102" i="8"/>
  <c r="T102" i="8"/>
  <c r="W102" i="8"/>
  <c r="Y102" i="8"/>
  <c r="Z102" i="8"/>
  <c r="AE102" i="8"/>
  <c r="AI102" i="8"/>
  <c r="AJ102" i="8"/>
  <c r="AK102" i="8"/>
  <c r="AL102" i="8"/>
  <c r="AM102" i="8"/>
  <c r="AN102" i="8"/>
  <c r="AO102" i="8"/>
  <c r="AP102" i="8"/>
  <c r="AQ102" i="8"/>
  <c r="BF102" i="8"/>
  <c r="BE102" i="8"/>
  <c r="BD102" i="8"/>
  <c r="BU102" i="8"/>
  <c r="BV102" i="8"/>
  <c r="BY102" i="8"/>
  <c r="BZ102" i="8"/>
  <c r="CA102" i="8"/>
  <c r="P103" i="8"/>
  <c r="T103" i="8"/>
  <c r="W103" i="8"/>
  <c r="Y103" i="8"/>
  <c r="Z103" i="8"/>
  <c r="AE103" i="8"/>
  <c r="AI103" i="8"/>
  <c r="AJ103" i="8"/>
  <c r="AK103" i="8"/>
  <c r="AL103" i="8"/>
  <c r="AM103" i="8"/>
  <c r="AN103" i="8"/>
  <c r="AO103" i="8"/>
  <c r="AP103" i="8"/>
  <c r="AQ103" i="8"/>
  <c r="BF103" i="8"/>
  <c r="BY103" i="8"/>
  <c r="BZ103" i="8"/>
  <c r="CA103" i="8"/>
  <c r="P104" i="8"/>
  <c r="T104" i="8"/>
  <c r="W104" i="8"/>
  <c r="Y104" i="8"/>
  <c r="Z104" i="8"/>
  <c r="AE104" i="8"/>
  <c r="AI104" i="8"/>
  <c r="AJ104" i="8"/>
  <c r="AK104" i="8"/>
  <c r="AL104" i="8"/>
  <c r="AM104" i="8"/>
  <c r="AN104" i="8"/>
  <c r="AO104" i="8"/>
  <c r="AP104" i="8"/>
  <c r="AQ104" i="8"/>
  <c r="BF104" i="8"/>
  <c r="BE104" i="8"/>
  <c r="BV104" i="8"/>
  <c r="BY104" i="8"/>
  <c r="BZ104" i="8"/>
  <c r="CA104" i="8"/>
  <c r="P105" i="8"/>
  <c r="T105" i="8"/>
  <c r="W105" i="8"/>
  <c r="Y105" i="8"/>
  <c r="Z105" i="8"/>
  <c r="AE105" i="8"/>
  <c r="AI105" i="8"/>
  <c r="AJ105" i="8"/>
  <c r="AK105" i="8"/>
  <c r="AL105" i="8"/>
  <c r="AM105" i="8"/>
  <c r="AN105" i="8"/>
  <c r="AO105" i="8"/>
  <c r="AP105" i="8"/>
  <c r="AQ105" i="8"/>
  <c r="BF105" i="8"/>
  <c r="BE105" i="8"/>
  <c r="BV105" i="8"/>
  <c r="BY105" i="8"/>
  <c r="BZ105" i="8"/>
  <c r="CA105" i="8"/>
  <c r="P106" i="8"/>
  <c r="T106" i="8"/>
  <c r="W106" i="8"/>
  <c r="Y106" i="8"/>
  <c r="Z106" i="8"/>
  <c r="AE106" i="8"/>
  <c r="AI106" i="8"/>
  <c r="AJ106" i="8"/>
  <c r="AK106" i="8"/>
  <c r="AL106" i="8"/>
  <c r="AM106" i="8"/>
  <c r="AN106" i="8"/>
  <c r="AO106" i="8"/>
  <c r="AP106" i="8"/>
  <c r="AQ106" i="8"/>
  <c r="BF106" i="8"/>
  <c r="BE106" i="8"/>
  <c r="BV106" i="8"/>
  <c r="BY106" i="8"/>
  <c r="BZ106" i="8"/>
  <c r="CA106" i="8"/>
  <c r="P107" i="8"/>
  <c r="T107" i="8"/>
  <c r="W107" i="8"/>
  <c r="Y107" i="8"/>
  <c r="Z107" i="8"/>
  <c r="AE107" i="8"/>
  <c r="AI107" i="8"/>
  <c r="AJ107" i="8"/>
  <c r="AK107" i="8"/>
  <c r="AL107" i="8"/>
  <c r="AM107" i="8"/>
  <c r="AN107" i="8"/>
  <c r="AO107" i="8"/>
  <c r="AP107" i="8"/>
  <c r="AQ107" i="8"/>
  <c r="BF107" i="8"/>
  <c r="BE107" i="8"/>
  <c r="BV107" i="8"/>
  <c r="BY107" i="8"/>
  <c r="BZ107" i="8"/>
  <c r="CA107" i="8"/>
  <c r="P108" i="8"/>
  <c r="T108" i="8"/>
  <c r="W108" i="8"/>
  <c r="Y108" i="8"/>
  <c r="Z108" i="8"/>
  <c r="AE108" i="8"/>
  <c r="AI108" i="8"/>
  <c r="AJ108" i="8"/>
  <c r="AK108" i="8"/>
  <c r="AL108" i="8"/>
  <c r="AM108" i="8"/>
  <c r="AN108" i="8"/>
  <c r="AO108" i="8"/>
  <c r="AP108" i="8"/>
  <c r="AQ108" i="8"/>
  <c r="BF108" i="8"/>
  <c r="BE108" i="8"/>
  <c r="BV108" i="8"/>
  <c r="BY108" i="8"/>
  <c r="BZ108" i="8"/>
  <c r="CA108" i="8"/>
  <c r="P109" i="8"/>
  <c r="T109" i="8"/>
  <c r="W109" i="8"/>
  <c r="Y109" i="8"/>
  <c r="Z109" i="8"/>
  <c r="AE109" i="8"/>
  <c r="AI109" i="8"/>
  <c r="AJ109" i="8"/>
  <c r="AK109" i="8"/>
  <c r="AL109" i="8"/>
  <c r="AM109" i="8"/>
  <c r="AN109" i="8"/>
  <c r="AO109" i="8"/>
  <c r="AP109" i="8"/>
  <c r="AQ109" i="8"/>
  <c r="BF109" i="8"/>
  <c r="BE109" i="8"/>
  <c r="BV109" i="8"/>
  <c r="BY109" i="8"/>
  <c r="BZ109" i="8"/>
  <c r="CA109" i="8"/>
  <c r="P110" i="8"/>
  <c r="T110" i="8"/>
  <c r="W110" i="8"/>
  <c r="Y110" i="8"/>
  <c r="Z110" i="8"/>
  <c r="AE110" i="8"/>
  <c r="AI110" i="8"/>
  <c r="AJ110" i="8"/>
  <c r="AK110" i="8"/>
  <c r="AL110" i="8"/>
  <c r="AM110" i="8"/>
  <c r="AN110" i="8"/>
  <c r="AO110" i="8"/>
  <c r="AP110" i="8"/>
  <c r="AQ110" i="8"/>
  <c r="BF110" i="8"/>
  <c r="BE110" i="8"/>
  <c r="BV110" i="8"/>
  <c r="BY110" i="8"/>
  <c r="BZ110" i="8"/>
  <c r="CA110" i="8"/>
  <c r="P111" i="8"/>
  <c r="T111" i="8"/>
  <c r="W111" i="8"/>
  <c r="Y111" i="8"/>
  <c r="Z111" i="8"/>
  <c r="AE111" i="8"/>
  <c r="AI111" i="8"/>
  <c r="AJ111" i="8"/>
  <c r="AK111" i="8"/>
  <c r="AL111" i="8"/>
  <c r="AM111" i="8"/>
  <c r="AN111" i="8"/>
  <c r="AO111" i="8"/>
  <c r="AP111" i="8"/>
  <c r="AQ111" i="8"/>
  <c r="BF111" i="8"/>
  <c r="BE111" i="8"/>
  <c r="BV111" i="8"/>
  <c r="BY111" i="8"/>
  <c r="BZ111" i="8"/>
  <c r="CA111" i="8"/>
  <c r="P112" i="8"/>
  <c r="T112" i="8"/>
  <c r="W112" i="8"/>
  <c r="Y112" i="8"/>
  <c r="Z112" i="8"/>
  <c r="AE112" i="8"/>
  <c r="AI112" i="8"/>
  <c r="AJ112" i="8"/>
  <c r="AK112" i="8"/>
  <c r="AL112" i="8"/>
  <c r="AM112" i="8"/>
  <c r="AN112" i="8"/>
  <c r="AO112" i="8"/>
  <c r="AP112" i="8"/>
  <c r="AQ112" i="8"/>
  <c r="BF112" i="8"/>
  <c r="BE112" i="8"/>
  <c r="BV112" i="8"/>
  <c r="BY112" i="8"/>
  <c r="BZ112" i="8"/>
  <c r="CA112" i="8"/>
  <c r="P113" i="8"/>
  <c r="T113" i="8"/>
  <c r="W113" i="8"/>
  <c r="Y113" i="8"/>
  <c r="Z113" i="8"/>
  <c r="AE113" i="8"/>
  <c r="AI113" i="8"/>
  <c r="AJ113" i="8"/>
  <c r="AK113" i="8"/>
  <c r="AL113" i="8"/>
  <c r="AM113" i="8"/>
  <c r="AN113" i="8"/>
  <c r="AO113" i="8"/>
  <c r="AP113" i="8"/>
  <c r="AQ113" i="8"/>
  <c r="BF113" i="8"/>
  <c r="BE113" i="8"/>
  <c r="BV113" i="8"/>
  <c r="BY113" i="8"/>
  <c r="BZ113" i="8"/>
  <c r="CA113" i="8"/>
  <c r="P114" i="8"/>
  <c r="T114" i="8"/>
  <c r="W114" i="8"/>
  <c r="Y114" i="8"/>
  <c r="Z114" i="8"/>
  <c r="AE114" i="8"/>
  <c r="AI114" i="8"/>
  <c r="AJ114" i="8"/>
  <c r="AK114" i="8"/>
  <c r="AL114" i="8"/>
  <c r="AM114" i="8"/>
  <c r="AN114" i="8"/>
  <c r="AO114" i="8"/>
  <c r="AP114" i="8"/>
  <c r="AQ114" i="8"/>
  <c r="BF114" i="8"/>
  <c r="BE114" i="8"/>
  <c r="BV114" i="8"/>
  <c r="BY114" i="8"/>
  <c r="BZ114" i="8"/>
  <c r="CA114" i="8"/>
  <c r="P115" i="8"/>
  <c r="T115" i="8"/>
  <c r="W115" i="8"/>
  <c r="Y115" i="8"/>
  <c r="Z115" i="8"/>
  <c r="AE115" i="8"/>
  <c r="AI115" i="8"/>
  <c r="AJ115" i="8"/>
  <c r="AK115" i="8"/>
  <c r="AL115" i="8"/>
  <c r="AM115" i="8"/>
  <c r="AN115" i="8"/>
  <c r="AO115" i="8"/>
  <c r="AP115" i="8"/>
  <c r="AQ115" i="8"/>
  <c r="BF115" i="8"/>
  <c r="BE115" i="8"/>
  <c r="BV115" i="8"/>
  <c r="BY115" i="8"/>
  <c r="BZ115" i="8"/>
  <c r="CA115" i="8"/>
  <c r="P116" i="8"/>
  <c r="T116" i="8"/>
  <c r="W116" i="8"/>
  <c r="Y116" i="8"/>
  <c r="Z116" i="8"/>
  <c r="AE116" i="8"/>
  <c r="AI116" i="8"/>
  <c r="AJ116" i="8"/>
  <c r="AK116" i="8"/>
  <c r="AL116" i="8"/>
  <c r="AM116" i="8"/>
  <c r="AN116" i="8"/>
  <c r="AO116" i="8"/>
  <c r="AP116" i="8"/>
  <c r="AQ116" i="8"/>
  <c r="BF116" i="8"/>
  <c r="BE116" i="8"/>
  <c r="BV116" i="8"/>
  <c r="BY116" i="8"/>
  <c r="BZ116" i="8"/>
  <c r="CA116" i="8"/>
  <c r="P117" i="8"/>
  <c r="T117" i="8"/>
  <c r="W117" i="8"/>
  <c r="Y117" i="8"/>
  <c r="Z117" i="8"/>
  <c r="AE117" i="8"/>
  <c r="AI117" i="8"/>
  <c r="AJ117" i="8"/>
  <c r="AK117" i="8"/>
  <c r="AL117" i="8"/>
  <c r="AM117" i="8"/>
  <c r="AN117" i="8"/>
  <c r="AO117" i="8"/>
  <c r="AP117" i="8"/>
  <c r="AQ117" i="8"/>
  <c r="BF117" i="8"/>
  <c r="BE117" i="8"/>
  <c r="BD117" i="8"/>
  <c r="BY117" i="8"/>
  <c r="BZ117" i="8"/>
  <c r="CA117" i="8"/>
  <c r="P118" i="8"/>
  <c r="T118" i="8"/>
  <c r="W118" i="8"/>
  <c r="Y118" i="8"/>
  <c r="Z118" i="8"/>
  <c r="AE118" i="8"/>
  <c r="AI118" i="8"/>
  <c r="AJ118" i="8"/>
  <c r="AK118" i="8"/>
  <c r="AL118" i="8"/>
  <c r="AM118" i="8"/>
  <c r="AN118" i="8"/>
  <c r="AO118" i="8"/>
  <c r="AP118" i="8"/>
  <c r="AQ118" i="8"/>
  <c r="BF118" i="8"/>
  <c r="BE118" i="8"/>
  <c r="BY118" i="8"/>
  <c r="BZ118" i="8"/>
  <c r="CA118" i="8"/>
  <c r="P119" i="8"/>
  <c r="T119" i="8"/>
  <c r="W119" i="8"/>
  <c r="Y119" i="8"/>
  <c r="Z119" i="8"/>
  <c r="AE119" i="8"/>
  <c r="AI119" i="8"/>
  <c r="AJ119" i="8"/>
  <c r="AK119" i="8"/>
  <c r="AL119" i="8"/>
  <c r="AM119" i="8"/>
  <c r="AN119" i="8"/>
  <c r="AO119" i="8"/>
  <c r="AP119" i="8"/>
  <c r="AQ119" i="8"/>
  <c r="BF119" i="8"/>
  <c r="BE119" i="8"/>
  <c r="BD119" i="8"/>
  <c r="BY119" i="8"/>
  <c r="BZ119" i="8"/>
  <c r="CA119" i="8"/>
  <c r="P120" i="8"/>
  <c r="T120" i="8"/>
  <c r="W120" i="8"/>
  <c r="Y120" i="8"/>
  <c r="Z120" i="8"/>
  <c r="AE120" i="8"/>
  <c r="AI120" i="8"/>
  <c r="AJ120" i="8"/>
  <c r="AK120" i="8"/>
  <c r="AL120" i="8"/>
  <c r="AM120" i="8"/>
  <c r="AN120" i="8"/>
  <c r="AO120" i="8"/>
  <c r="AP120" i="8"/>
  <c r="AQ120" i="8"/>
  <c r="BF120" i="8"/>
  <c r="BE120" i="8"/>
  <c r="BY120" i="8"/>
  <c r="BZ120" i="8"/>
  <c r="CA120" i="8"/>
  <c r="P121" i="8"/>
  <c r="T121" i="8"/>
  <c r="W121" i="8"/>
  <c r="Y121" i="8"/>
  <c r="Z121" i="8"/>
  <c r="AE121" i="8"/>
  <c r="AI121" i="8"/>
  <c r="AJ121" i="8"/>
  <c r="AK121" i="8"/>
  <c r="AL121" i="8"/>
  <c r="AM121" i="8"/>
  <c r="AN121" i="8"/>
  <c r="AO121" i="8"/>
  <c r="AP121" i="8"/>
  <c r="AQ121" i="8"/>
  <c r="BF121" i="8"/>
  <c r="BE121" i="8"/>
  <c r="BD121" i="8"/>
  <c r="BY121" i="8"/>
  <c r="BZ121" i="8"/>
  <c r="CA121" i="8"/>
  <c r="P122" i="8"/>
  <c r="T122" i="8"/>
  <c r="W122" i="8"/>
  <c r="Y122" i="8"/>
  <c r="Z122" i="8"/>
  <c r="AE122" i="8"/>
  <c r="AI122" i="8"/>
  <c r="AJ122" i="8"/>
  <c r="AK122" i="8"/>
  <c r="AL122" i="8"/>
  <c r="AM122" i="8"/>
  <c r="AN122" i="8"/>
  <c r="AO122" i="8"/>
  <c r="AP122" i="8"/>
  <c r="AQ122" i="8"/>
  <c r="BF122" i="8"/>
  <c r="BE122" i="8"/>
  <c r="BY122" i="8"/>
  <c r="BZ122" i="8"/>
  <c r="CA122" i="8"/>
  <c r="P123" i="8"/>
  <c r="T123" i="8"/>
  <c r="W123" i="8"/>
  <c r="Y123" i="8"/>
  <c r="Z123" i="8"/>
  <c r="AE123" i="8"/>
  <c r="AI123" i="8"/>
  <c r="AJ123" i="8"/>
  <c r="AK123" i="8"/>
  <c r="AL123" i="8"/>
  <c r="AM123" i="8"/>
  <c r="AN123" i="8"/>
  <c r="AO123" i="8"/>
  <c r="AP123" i="8"/>
  <c r="AQ123" i="8"/>
  <c r="BF123" i="8"/>
  <c r="BE123" i="8"/>
  <c r="BD123" i="8"/>
  <c r="BY123" i="8"/>
  <c r="BZ123" i="8"/>
  <c r="CA123" i="8"/>
  <c r="P124" i="8"/>
  <c r="T124" i="8"/>
  <c r="W124" i="8"/>
  <c r="Y124" i="8"/>
  <c r="Z124" i="8"/>
  <c r="AE124" i="8"/>
  <c r="AI124" i="8"/>
  <c r="AJ124" i="8"/>
  <c r="AK124" i="8"/>
  <c r="AL124" i="8"/>
  <c r="AM124" i="8"/>
  <c r="AN124" i="8"/>
  <c r="AO124" i="8"/>
  <c r="AP124" i="8"/>
  <c r="AQ124" i="8"/>
  <c r="BF124" i="8"/>
  <c r="BE124" i="8"/>
  <c r="BY124" i="8"/>
  <c r="BZ124" i="8"/>
  <c r="CA124" i="8"/>
  <c r="P125" i="8"/>
  <c r="T125" i="8"/>
  <c r="W125" i="8"/>
  <c r="Y125" i="8"/>
  <c r="Z125" i="8"/>
  <c r="AE125" i="8"/>
  <c r="AI125" i="8"/>
  <c r="AJ125" i="8"/>
  <c r="AK125" i="8"/>
  <c r="AL125" i="8"/>
  <c r="AM125" i="8"/>
  <c r="AN125" i="8"/>
  <c r="AO125" i="8"/>
  <c r="AP125" i="8"/>
  <c r="AQ125" i="8"/>
  <c r="BF125" i="8"/>
  <c r="BE125" i="8"/>
  <c r="BD125" i="8"/>
  <c r="BY125" i="8"/>
  <c r="BZ125" i="8"/>
  <c r="CA125" i="8"/>
  <c r="P126" i="8"/>
  <c r="T126" i="8"/>
  <c r="W126" i="8"/>
  <c r="Y126" i="8"/>
  <c r="Z126" i="8"/>
  <c r="AE126" i="8"/>
  <c r="AI126" i="8"/>
  <c r="AJ126" i="8"/>
  <c r="AK126" i="8"/>
  <c r="AL126" i="8"/>
  <c r="AM126" i="8"/>
  <c r="AN126" i="8"/>
  <c r="AO126" i="8"/>
  <c r="AP126" i="8"/>
  <c r="AQ126" i="8"/>
  <c r="BF126" i="8"/>
  <c r="BE126" i="8"/>
  <c r="BY126" i="8"/>
  <c r="BZ126" i="8"/>
  <c r="CA126" i="8"/>
  <c r="P127" i="8"/>
  <c r="T127" i="8"/>
  <c r="W127" i="8"/>
  <c r="Y127" i="8"/>
  <c r="Z127" i="8"/>
  <c r="AE127" i="8"/>
  <c r="AI127" i="8"/>
  <c r="AJ127" i="8"/>
  <c r="AK127" i="8"/>
  <c r="AL127" i="8"/>
  <c r="AM127" i="8"/>
  <c r="AN127" i="8"/>
  <c r="AO127" i="8"/>
  <c r="AP127" i="8"/>
  <c r="AQ127" i="8"/>
  <c r="BF127" i="8"/>
  <c r="BE127" i="8"/>
  <c r="BD127" i="8"/>
  <c r="BY127" i="8"/>
  <c r="BZ127" i="8"/>
  <c r="CA127" i="8"/>
  <c r="P128" i="8"/>
  <c r="T128" i="8"/>
  <c r="W128" i="8"/>
  <c r="Y128" i="8"/>
  <c r="Z128" i="8"/>
  <c r="AE128" i="8"/>
  <c r="AI128" i="8"/>
  <c r="AJ128" i="8"/>
  <c r="AK128" i="8"/>
  <c r="AL128" i="8"/>
  <c r="AM128" i="8"/>
  <c r="AN128" i="8"/>
  <c r="AO128" i="8"/>
  <c r="AP128" i="8"/>
  <c r="AQ128" i="8"/>
  <c r="BF128" i="8"/>
  <c r="BE128" i="8"/>
  <c r="BY128" i="8"/>
  <c r="BZ128" i="8"/>
  <c r="CA128" i="8"/>
  <c r="P129" i="8"/>
  <c r="T129" i="8"/>
  <c r="W129" i="8"/>
  <c r="Y129" i="8"/>
  <c r="Z129" i="8"/>
  <c r="AE129" i="8"/>
  <c r="AI129" i="8"/>
  <c r="AJ129" i="8"/>
  <c r="AK129" i="8"/>
  <c r="AL129" i="8"/>
  <c r="AM129" i="8"/>
  <c r="AN129" i="8"/>
  <c r="AO129" i="8"/>
  <c r="AP129" i="8"/>
  <c r="AQ129" i="8"/>
  <c r="BF129" i="8"/>
  <c r="BE129" i="8"/>
  <c r="BD129" i="8"/>
  <c r="BY129" i="8"/>
  <c r="BZ129" i="8"/>
  <c r="CA129" i="8"/>
  <c r="P130" i="8"/>
  <c r="T130" i="8"/>
  <c r="W130" i="8"/>
  <c r="Y130" i="8"/>
  <c r="Z130" i="8"/>
  <c r="AE130" i="8"/>
  <c r="AI130" i="8"/>
  <c r="AJ130" i="8"/>
  <c r="AK130" i="8"/>
  <c r="AL130" i="8"/>
  <c r="AM130" i="8"/>
  <c r="AN130" i="8"/>
  <c r="AO130" i="8"/>
  <c r="AP130" i="8"/>
  <c r="AQ130" i="8"/>
  <c r="BF130" i="8"/>
  <c r="BE130" i="8"/>
  <c r="BY130" i="8"/>
  <c r="BZ130" i="8"/>
  <c r="CA130" i="8"/>
  <c r="P131" i="8"/>
  <c r="T131" i="8"/>
  <c r="W131" i="8"/>
  <c r="Y131" i="8"/>
  <c r="Z131" i="8"/>
  <c r="AE131" i="8"/>
  <c r="AI131" i="8"/>
  <c r="AJ131" i="8"/>
  <c r="AK131" i="8"/>
  <c r="AL131" i="8"/>
  <c r="AM131" i="8"/>
  <c r="AN131" i="8"/>
  <c r="AO131" i="8"/>
  <c r="AP131" i="8"/>
  <c r="AQ131" i="8"/>
  <c r="BF131" i="8"/>
  <c r="BE131" i="8"/>
  <c r="BD131" i="8"/>
  <c r="BY131" i="8"/>
  <c r="BZ131" i="8"/>
  <c r="CA131" i="8"/>
  <c r="P132" i="8"/>
  <c r="T132" i="8"/>
  <c r="W132" i="8"/>
  <c r="Y132" i="8"/>
  <c r="Z132" i="8"/>
  <c r="AE132" i="8"/>
  <c r="AI132" i="8"/>
  <c r="AJ132" i="8"/>
  <c r="AK132" i="8"/>
  <c r="AL132" i="8"/>
  <c r="AM132" i="8"/>
  <c r="AN132" i="8"/>
  <c r="AO132" i="8"/>
  <c r="AP132" i="8"/>
  <c r="AQ132" i="8"/>
  <c r="BF132" i="8"/>
  <c r="BE132" i="8"/>
  <c r="BY132" i="8"/>
  <c r="BZ132" i="8"/>
  <c r="CA132" i="8"/>
  <c r="P133" i="8"/>
  <c r="T133" i="8"/>
  <c r="W133" i="8"/>
  <c r="Y133" i="8"/>
  <c r="Z133" i="8"/>
  <c r="AE133" i="8"/>
  <c r="AI133" i="8"/>
  <c r="AJ133" i="8"/>
  <c r="AK133" i="8"/>
  <c r="AL133" i="8"/>
  <c r="AM133" i="8"/>
  <c r="AN133" i="8"/>
  <c r="AO133" i="8"/>
  <c r="AP133" i="8"/>
  <c r="AQ133" i="8"/>
  <c r="BF133" i="8"/>
  <c r="BE133" i="8"/>
  <c r="BD133" i="8"/>
  <c r="BY133" i="8"/>
  <c r="BZ133" i="8"/>
  <c r="CA133" i="8"/>
  <c r="P134" i="8"/>
  <c r="T134" i="8"/>
  <c r="W134" i="8"/>
  <c r="Y134" i="8"/>
  <c r="Z134" i="8"/>
  <c r="AE134" i="8"/>
  <c r="AI134" i="8"/>
  <c r="AJ134" i="8"/>
  <c r="AK134" i="8"/>
  <c r="AL134" i="8"/>
  <c r="AM134" i="8"/>
  <c r="AN134" i="8"/>
  <c r="AO134" i="8"/>
  <c r="AP134" i="8"/>
  <c r="AQ134" i="8"/>
  <c r="BF134" i="8"/>
  <c r="BE134" i="8"/>
  <c r="BY134" i="8"/>
  <c r="BZ134" i="8"/>
  <c r="CA134" i="8"/>
  <c r="P135" i="8"/>
  <c r="T135" i="8"/>
  <c r="W135" i="8"/>
  <c r="Y135" i="8"/>
  <c r="Z135" i="8"/>
  <c r="AE135" i="8"/>
  <c r="AI135" i="8"/>
  <c r="AJ135" i="8"/>
  <c r="AK135" i="8"/>
  <c r="AL135" i="8"/>
  <c r="AM135" i="8"/>
  <c r="AN135" i="8"/>
  <c r="AO135" i="8"/>
  <c r="AP135" i="8"/>
  <c r="AQ135" i="8"/>
  <c r="BF135" i="8"/>
  <c r="BE135" i="8"/>
  <c r="BD135" i="8"/>
  <c r="BY135" i="8"/>
  <c r="BZ135" i="8"/>
  <c r="CA135" i="8"/>
  <c r="P136" i="8"/>
  <c r="T136" i="8"/>
  <c r="W136" i="8"/>
  <c r="Y136" i="8"/>
  <c r="Z136" i="8"/>
  <c r="AE136" i="8"/>
  <c r="AI136" i="8"/>
  <c r="AJ136" i="8"/>
  <c r="AK136" i="8"/>
  <c r="AL136" i="8"/>
  <c r="AM136" i="8"/>
  <c r="AN136" i="8"/>
  <c r="AO136" i="8"/>
  <c r="AP136" i="8"/>
  <c r="AQ136" i="8"/>
  <c r="BF136" i="8"/>
  <c r="BE136" i="8"/>
  <c r="BY136" i="8"/>
  <c r="BZ136" i="8"/>
  <c r="CA136" i="8"/>
  <c r="P137" i="8"/>
  <c r="T137" i="8"/>
  <c r="W137" i="8"/>
  <c r="Y137" i="8"/>
  <c r="Z137" i="8"/>
  <c r="AE137" i="8"/>
  <c r="AI137" i="8"/>
  <c r="AJ137" i="8"/>
  <c r="AK137" i="8"/>
  <c r="AL137" i="8"/>
  <c r="AM137" i="8"/>
  <c r="AN137" i="8"/>
  <c r="AO137" i="8"/>
  <c r="AP137" i="8"/>
  <c r="AQ137" i="8"/>
  <c r="BF137" i="8"/>
  <c r="BE137" i="8"/>
  <c r="BD137" i="8"/>
  <c r="BY137" i="8"/>
  <c r="BZ137" i="8"/>
  <c r="CA137" i="8"/>
  <c r="P138" i="8"/>
  <c r="T138" i="8"/>
  <c r="W138" i="8"/>
  <c r="Y138" i="8"/>
  <c r="Z138" i="8"/>
  <c r="AE138" i="8"/>
  <c r="AI138" i="8"/>
  <c r="AJ138" i="8"/>
  <c r="AK138" i="8"/>
  <c r="AL138" i="8"/>
  <c r="AM138" i="8"/>
  <c r="AN138" i="8"/>
  <c r="AO138" i="8"/>
  <c r="AP138" i="8"/>
  <c r="AQ138" i="8"/>
  <c r="BF138" i="8"/>
  <c r="BE138" i="8"/>
  <c r="BY138" i="8"/>
  <c r="BZ138" i="8"/>
  <c r="CA138" i="8"/>
  <c r="P139" i="8"/>
  <c r="T139" i="8"/>
  <c r="W139" i="8"/>
  <c r="Y139" i="8"/>
  <c r="Z139" i="8"/>
  <c r="AE139" i="8"/>
  <c r="AI139" i="8"/>
  <c r="AJ139" i="8"/>
  <c r="AK139" i="8"/>
  <c r="AL139" i="8"/>
  <c r="AM139" i="8"/>
  <c r="AN139" i="8"/>
  <c r="AO139" i="8"/>
  <c r="AP139" i="8"/>
  <c r="AQ139" i="8"/>
  <c r="BF139" i="8"/>
  <c r="BE139" i="8"/>
  <c r="BY139" i="8"/>
  <c r="BZ139" i="8"/>
  <c r="CA139" i="8"/>
  <c r="P140" i="8"/>
  <c r="T140" i="8"/>
  <c r="W140" i="8"/>
  <c r="Y140" i="8"/>
  <c r="Z140" i="8"/>
  <c r="AE140" i="8"/>
  <c r="AI140" i="8"/>
  <c r="AJ140" i="8"/>
  <c r="AK140" i="8"/>
  <c r="AL140" i="8"/>
  <c r="AM140" i="8"/>
  <c r="AN140" i="8"/>
  <c r="AO140" i="8"/>
  <c r="AP140" i="8"/>
  <c r="AQ140" i="8"/>
  <c r="BF140" i="8"/>
  <c r="BY140" i="8"/>
  <c r="BZ140" i="8"/>
  <c r="CA140" i="8"/>
  <c r="P141" i="8"/>
  <c r="T141" i="8"/>
  <c r="W141" i="8"/>
  <c r="Y141" i="8"/>
  <c r="Z141" i="8"/>
  <c r="AE141" i="8"/>
  <c r="AI141" i="8"/>
  <c r="AJ141" i="8"/>
  <c r="AK141" i="8"/>
  <c r="AL141" i="8"/>
  <c r="AM141" i="8"/>
  <c r="AN141" i="8"/>
  <c r="AO141" i="8"/>
  <c r="AP141" i="8"/>
  <c r="AQ141" i="8"/>
  <c r="BF141" i="8"/>
  <c r="BE141" i="8"/>
  <c r="BD141" i="8"/>
  <c r="BC141" i="8"/>
  <c r="BB141" i="8"/>
  <c r="BU141" i="8"/>
  <c r="BV141" i="8"/>
  <c r="BY141" i="8"/>
  <c r="BZ141" i="8"/>
  <c r="CA141" i="8"/>
  <c r="P142" i="8"/>
  <c r="T142" i="8"/>
  <c r="W142" i="8"/>
  <c r="Y142" i="8"/>
  <c r="Z142" i="8"/>
  <c r="AE142" i="8"/>
  <c r="AI142" i="8"/>
  <c r="AJ142" i="8"/>
  <c r="AK142" i="8"/>
  <c r="AL142" i="8"/>
  <c r="AM142" i="8"/>
  <c r="AN142" i="8"/>
  <c r="AO142" i="8"/>
  <c r="AP142" i="8"/>
  <c r="AQ142" i="8"/>
  <c r="BF142" i="8"/>
  <c r="BE142" i="8"/>
  <c r="BY142" i="8"/>
  <c r="BZ142" i="8"/>
  <c r="CA142" i="8"/>
  <c r="P143" i="8"/>
  <c r="T143" i="8"/>
  <c r="W143" i="8"/>
  <c r="Y143" i="8"/>
  <c r="Z143" i="8"/>
  <c r="AE143" i="8"/>
  <c r="AI143" i="8"/>
  <c r="AJ143" i="8"/>
  <c r="AK143" i="8"/>
  <c r="AL143" i="8"/>
  <c r="AM143" i="8"/>
  <c r="AN143" i="8"/>
  <c r="AO143" i="8"/>
  <c r="AP143" i="8"/>
  <c r="AQ143" i="8"/>
  <c r="BF143" i="8"/>
  <c r="BE143" i="8"/>
  <c r="BD143" i="8"/>
  <c r="BY143" i="8"/>
  <c r="BZ143" i="8"/>
  <c r="CA143" i="8"/>
  <c r="P144" i="8"/>
  <c r="T144" i="8"/>
  <c r="W144" i="8"/>
  <c r="Y144" i="8"/>
  <c r="Z144" i="8"/>
  <c r="AE144" i="8"/>
  <c r="AI144" i="8"/>
  <c r="AJ144" i="8"/>
  <c r="AK144" i="8"/>
  <c r="AL144" i="8"/>
  <c r="AM144" i="8"/>
  <c r="AN144" i="8"/>
  <c r="AO144" i="8"/>
  <c r="AP144" i="8"/>
  <c r="AQ144" i="8"/>
  <c r="BF144" i="8"/>
  <c r="BE144" i="8"/>
  <c r="BY144" i="8"/>
  <c r="BZ144" i="8"/>
  <c r="CA144" i="8"/>
  <c r="P145" i="8"/>
  <c r="T145" i="8"/>
  <c r="W145" i="8"/>
  <c r="Y145" i="8"/>
  <c r="Z145" i="8"/>
  <c r="AE145" i="8"/>
  <c r="AI145" i="8"/>
  <c r="AJ145" i="8"/>
  <c r="AK145" i="8"/>
  <c r="AL145" i="8"/>
  <c r="AM145" i="8"/>
  <c r="AN145" i="8"/>
  <c r="AO145" i="8"/>
  <c r="AP145" i="8"/>
  <c r="AQ145" i="8"/>
  <c r="BF145" i="8"/>
  <c r="BE145" i="8"/>
  <c r="BD145" i="8"/>
  <c r="BY145" i="8"/>
  <c r="BZ145" i="8"/>
  <c r="CA145" i="8"/>
  <c r="P146" i="8"/>
  <c r="T146" i="8"/>
  <c r="W146" i="8"/>
  <c r="Y146" i="8"/>
  <c r="Z146" i="8"/>
  <c r="AE146" i="8"/>
  <c r="AI146" i="8"/>
  <c r="AJ146" i="8"/>
  <c r="AK146" i="8"/>
  <c r="AL146" i="8"/>
  <c r="AM146" i="8"/>
  <c r="AN146" i="8"/>
  <c r="AO146" i="8"/>
  <c r="AP146" i="8"/>
  <c r="AQ146" i="8"/>
  <c r="BF146" i="8"/>
  <c r="BE146" i="8"/>
  <c r="BY146" i="8"/>
  <c r="BZ146" i="8"/>
  <c r="CA146" i="8"/>
  <c r="P147" i="8"/>
  <c r="T147" i="8"/>
  <c r="W147" i="8"/>
  <c r="Y147" i="8"/>
  <c r="Z147" i="8"/>
  <c r="AE147" i="8"/>
  <c r="AI147" i="8"/>
  <c r="AJ147" i="8"/>
  <c r="AK147" i="8"/>
  <c r="AL147" i="8"/>
  <c r="AM147" i="8"/>
  <c r="AN147" i="8"/>
  <c r="AO147" i="8"/>
  <c r="AP147" i="8"/>
  <c r="AQ147" i="8"/>
  <c r="BF147" i="8"/>
  <c r="BE147" i="8"/>
  <c r="BD147" i="8"/>
  <c r="BY147" i="8"/>
  <c r="BZ147" i="8"/>
  <c r="CA147" i="8"/>
  <c r="P148" i="8"/>
  <c r="T148" i="8"/>
  <c r="W148" i="8"/>
  <c r="Y148" i="8"/>
  <c r="Z148" i="8"/>
  <c r="AE148" i="8"/>
  <c r="AI148" i="8"/>
  <c r="AJ148" i="8"/>
  <c r="AK148" i="8"/>
  <c r="AL148" i="8"/>
  <c r="AM148" i="8"/>
  <c r="AN148" i="8"/>
  <c r="AO148" i="8"/>
  <c r="AP148" i="8"/>
  <c r="AQ148" i="8"/>
  <c r="BF148" i="8"/>
  <c r="BE148" i="8"/>
  <c r="BY148" i="8"/>
  <c r="BZ148" i="8"/>
  <c r="CA148" i="8"/>
  <c r="P149" i="8"/>
  <c r="T149" i="8"/>
  <c r="W149" i="8"/>
  <c r="Y149" i="8"/>
  <c r="Z149" i="8"/>
  <c r="AE149" i="8"/>
  <c r="AI149" i="8"/>
  <c r="AJ149" i="8"/>
  <c r="AK149" i="8"/>
  <c r="AL149" i="8"/>
  <c r="AM149" i="8"/>
  <c r="AN149" i="8"/>
  <c r="AO149" i="8"/>
  <c r="AP149" i="8"/>
  <c r="AQ149" i="8"/>
  <c r="BF149" i="8"/>
  <c r="BE149" i="8"/>
  <c r="BD149" i="8"/>
  <c r="BY149" i="8"/>
  <c r="BZ149" i="8"/>
  <c r="CA149" i="8"/>
  <c r="P150" i="8"/>
  <c r="T150" i="8"/>
  <c r="W150" i="8"/>
  <c r="Y150" i="8"/>
  <c r="Z150" i="8"/>
  <c r="AE150" i="8"/>
  <c r="AI150" i="8"/>
  <c r="AJ150" i="8"/>
  <c r="AK150" i="8"/>
  <c r="AL150" i="8"/>
  <c r="AM150" i="8"/>
  <c r="AN150" i="8"/>
  <c r="AO150" i="8"/>
  <c r="AP150" i="8"/>
  <c r="AQ150" i="8"/>
  <c r="BF150" i="8"/>
  <c r="BE150" i="8"/>
  <c r="BY150" i="8"/>
  <c r="BZ150" i="8"/>
  <c r="CA150" i="8"/>
  <c r="P151" i="8"/>
  <c r="T151" i="8"/>
  <c r="W151" i="8"/>
  <c r="Y151" i="8"/>
  <c r="Z151" i="8"/>
  <c r="AE151" i="8"/>
  <c r="AI151" i="8"/>
  <c r="AJ151" i="8"/>
  <c r="AK151" i="8"/>
  <c r="AL151" i="8"/>
  <c r="AM151" i="8"/>
  <c r="AN151" i="8"/>
  <c r="AO151" i="8"/>
  <c r="AP151" i="8"/>
  <c r="AQ151" i="8"/>
  <c r="BF151" i="8"/>
  <c r="BE151" i="8"/>
  <c r="BD151" i="8"/>
  <c r="BY151" i="8"/>
  <c r="BZ151" i="8"/>
  <c r="CA151" i="8"/>
  <c r="P152" i="8"/>
  <c r="T152" i="8"/>
  <c r="W152" i="8"/>
  <c r="Y152" i="8"/>
  <c r="Z152" i="8"/>
  <c r="AE152" i="8"/>
  <c r="AI152" i="8"/>
  <c r="AJ152" i="8"/>
  <c r="AK152" i="8"/>
  <c r="AL152" i="8"/>
  <c r="AM152" i="8"/>
  <c r="AN152" i="8"/>
  <c r="AO152" i="8"/>
  <c r="AP152" i="8"/>
  <c r="AQ152" i="8"/>
  <c r="BF152" i="8"/>
  <c r="BE152" i="8"/>
  <c r="BY152" i="8"/>
  <c r="BZ152" i="8"/>
  <c r="CA152" i="8"/>
  <c r="P153" i="8"/>
  <c r="T153" i="8"/>
  <c r="W153" i="8"/>
  <c r="Y153" i="8"/>
  <c r="Z153" i="8"/>
  <c r="AE153" i="8"/>
  <c r="AI153" i="8"/>
  <c r="AJ153" i="8"/>
  <c r="AK153" i="8"/>
  <c r="AL153" i="8"/>
  <c r="AM153" i="8"/>
  <c r="AN153" i="8"/>
  <c r="AO153" i="8"/>
  <c r="AP153" i="8"/>
  <c r="AQ153" i="8"/>
  <c r="BF153" i="8"/>
  <c r="BE153" i="8"/>
  <c r="BD153" i="8"/>
  <c r="BY153" i="8"/>
  <c r="BZ153" i="8"/>
  <c r="CA153" i="8"/>
  <c r="P154" i="8"/>
  <c r="T154" i="8"/>
  <c r="W154" i="8"/>
  <c r="Y154" i="8"/>
  <c r="Z154" i="8"/>
  <c r="AE154" i="8"/>
  <c r="AI154" i="8"/>
  <c r="AJ154" i="8"/>
  <c r="AK154" i="8"/>
  <c r="AL154" i="8"/>
  <c r="AM154" i="8"/>
  <c r="AN154" i="8"/>
  <c r="AO154" i="8"/>
  <c r="AP154" i="8"/>
  <c r="AQ154" i="8"/>
  <c r="BF154" i="8"/>
  <c r="BE154" i="8"/>
  <c r="BY154" i="8"/>
  <c r="BZ154" i="8"/>
  <c r="CA154" i="8"/>
  <c r="P155" i="8"/>
  <c r="T155" i="8"/>
  <c r="W155" i="8"/>
  <c r="Y155" i="8"/>
  <c r="Z155" i="8"/>
  <c r="AE155" i="8"/>
  <c r="AI155" i="8"/>
  <c r="AJ155" i="8"/>
  <c r="AK155" i="8"/>
  <c r="AL155" i="8"/>
  <c r="AM155" i="8"/>
  <c r="AN155" i="8"/>
  <c r="AO155" i="8"/>
  <c r="AP155" i="8"/>
  <c r="AQ155" i="8"/>
  <c r="BF155" i="8"/>
  <c r="BE155" i="8"/>
  <c r="BD155" i="8"/>
  <c r="BY155" i="8"/>
  <c r="BZ155" i="8"/>
  <c r="CA155" i="8"/>
  <c r="P156" i="8"/>
  <c r="T156" i="8"/>
  <c r="W156" i="8"/>
  <c r="Y156" i="8"/>
  <c r="Z156" i="8"/>
  <c r="AE156" i="8"/>
  <c r="AI156" i="8"/>
  <c r="AJ156" i="8"/>
  <c r="AK156" i="8"/>
  <c r="AL156" i="8"/>
  <c r="AM156" i="8"/>
  <c r="AN156" i="8"/>
  <c r="AO156" i="8"/>
  <c r="AP156" i="8"/>
  <c r="AQ156" i="8"/>
  <c r="BF156" i="8"/>
  <c r="BE156" i="8"/>
  <c r="BY156" i="8"/>
  <c r="BZ156" i="8"/>
  <c r="CA156" i="8"/>
  <c r="P157" i="8"/>
  <c r="T157" i="8"/>
  <c r="W157" i="8"/>
  <c r="Y157" i="8"/>
  <c r="Z157" i="8"/>
  <c r="AE157" i="8"/>
  <c r="AI157" i="8"/>
  <c r="AJ157" i="8"/>
  <c r="AK157" i="8"/>
  <c r="AL157" i="8"/>
  <c r="AM157" i="8"/>
  <c r="AN157" i="8"/>
  <c r="AO157" i="8"/>
  <c r="AP157" i="8"/>
  <c r="AQ157" i="8"/>
  <c r="BF157" i="8"/>
  <c r="BE157" i="8"/>
  <c r="BD157" i="8"/>
  <c r="BY157" i="8"/>
  <c r="BZ157" i="8"/>
  <c r="CA157" i="8"/>
  <c r="P158" i="8"/>
  <c r="T158" i="8"/>
  <c r="W158" i="8"/>
  <c r="Y158" i="8"/>
  <c r="Z158" i="8"/>
  <c r="AE158" i="8"/>
  <c r="AI158" i="8"/>
  <c r="AJ158" i="8"/>
  <c r="AK158" i="8"/>
  <c r="AL158" i="8"/>
  <c r="AM158" i="8"/>
  <c r="AN158" i="8"/>
  <c r="AO158" i="8"/>
  <c r="AP158" i="8"/>
  <c r="AQ158" i="8"/>
  <c r="BF158" i="8"/>
  <c r="BE158" i="8"/>
  <c r="BY158" i="8"/>
  <c r="BZ158" i="8"/>
  <c r="CA158" i="8"/>
  <c r="P159" i="8"/>
  <c r="T159" i="8"/>
  <c r="W159" i="8"/>
  <c r="Y159" i="8"/>
  <c r="Z159" i="8"/>
  <c r="AE159" i="8"/>
  <c r="AI159" i="8"/>
  <c r="AJ159" i="8"/>
  <c r="AK159" i="8"/>
  <c r="AL159" i="8"/>
  <c r="AM159" i="8"/>
  <c r="AN159" i="8"/>
  <c r="AO159" i="8"/>
  <c r="AP159" i="8"/>
  <c r="AQ159" i="8"/>
  <c r="BF159" i="8"/>
  <c r="BE159" i="8"/>
  <c r="BD159" i="8"/>
  <c r="BY159" i="8"/>
  <c r="BZ159" i="8"/>
  <c r="CA159" i="8"/>
  <c r="P160" i="8"/>
  <c r="T160" i="8"/>
  <c r="W160" i="8"/>
  <c r="Y160" i="8"/>
  <c r="Z160" i="8"/>
  <c r="AE160" i="8"/>
  <c r="AI160" i="8"/>
  <c r="AJ160" i="8"/>
  <c r="AK160" i="8"/>
  <c r="AL160" i="8"/>
  <c r="AM160" i="8"/>
  <c r="AN160" i="8"/>
  <c r="AO160" i="8"/>
  <c r="AP160" i="8"/>
  <c r="AQ160" i="8"/>
  <c r="BF160" i="8"/>
  <c r="BE160" i="8"/>
  <c r="BY160" i="8"/>
  <c r="BZ160" i="8"/>
  <c r="CA160" i="8"/>
  <c r="P161" i="8"/>
  <c r="T161" i="8"/>
  <c r="W161" i="8"/>
  <c r="Y161" i="8"/>
  <c r="Z161" i="8"/>
  <c r="AE161" i="8"/>
  <c r="AI161" i="8"/>
  <c r="AJ161" i="8"/>
  <c r="AK161" i="8"/>
  <c r="AL161" i="8"/>
  <c r="AM161" i="8"/>
  <c r="AN161" i="8"/>
  <c r="AO161" i="8"/>
  <c r="AP161" i="8"/>
  <c r="AQ161" i="8"/>
  <c r="BF161" i="8"/>
  <c r="BE161" i="8"/>
  <c r="BD161" i="8"/>
  <c r="BY161" i="8"/>
  <c r="BZ161" i="8"/>
  <c r="CA161" i="8"/>
  <c r="P162" i="8"/>
  <c r="T162" i="8"/>
  <c r="W162" i="8"/>
  <c r="Y162" i="8"/>
  <c r="Z162" i="8"/>
  <c r="AE162" i="8"/>
  <c r="AI162" i="8"/>
  <c r="AJ162" i="8"/>
  <c r="AK162" i="8"/>
  <c r="AL162" i="8"/>
  <c r="AM162" i="8"/>
  <c r="AN162" i="8"/>
  <c r="AO162" i="8"/>
  <c r="AP162" i="8"/>
  <c r="AQ162" i="8"/>
  <c r="BF162" i="8"/>
  <c r="BE162" i="8"/>
  <c r="BY162" i="8"/>
  <c r="BZ162" i="8"/>
  <c r="CA162" i="8"/>
  <c r="P163" i="8"/>
  <c r="T163" i="8"/>
  <c r="W163" i="8"/>
  <c r="Y163" i="8"/>
  <c r="Z163" i="8"/>
  <c r="AE163" i="8"/>
  <c r="AI163" i="8"/>
  <c r="AJ163" i="8"/>
  <c r="AK163" i="8"/>
  <c r="AL163" i="8"/>
  <c r="AM163" i="8"/>
  <c r="AN163" i="8"/>
  <c r="AO163" i="8"/>
  <c r="AP163" i="8"/>
  <c r="AQ163" i="8"/>
  <c r="BF163" i="8"/>
  <c r="BE163" i="8"/>
  <c r="BD163" i="8"/>
  <c r="BY163" i="8"/>
  <c r="BZ163" i="8"/>
  <c r="CA163" i="8"/>
  <c r="P164" i="8"/>
  <c r="T164" i="8"/>
  <c r="W164" i="8"/>
  <c r="Y164" i="8"/>
  <c r="Z164" i="8"/>
  <c r="AE164" i="8"/>
  <c r="AI164" i="8"/>
  <c r="AJ164" i="8"/>
  <c r="AK164" i="8"/>
  <c r="AL164" i="8"/>
  <c r="AM164" i="8"/>
  <c r="AN164" i="8"/>
  <c r="AO164" i="8"/>
  <c r="AP164" i="8"/>
  <c r="AQ164" i="8"/>
  <c r="BF164" i="8"/>
  <c r="BE164" i="8"/>
  <c r="BY164" i="8"/>
  <c r="BZ164" i="8"/>
  <c r="CA164" i="8"/>
  <c r="P165" i="8"/>
  <c r="T165" i="8"/>
  <c r="W165" i="8"/>
  <c r="Y165" i="8"/>
  <c r="Z165" i="8"/>
  <c r="AE165" i="8"/>
  <c r="AI165" i="8"/>
  <c r="AJ165" i="8"/>
  <c r="AK165" i="8"/>
  <c r="AL165" i="8"/>
  <c r="AM165" i="8"/>
  <c r="AN165" i="8"/>
  <c r="AO165" i="8"/>
  <c r="AP165" i="8"/>
  <c r="AQ165" i="8"/>
  <c r="BF165" i="8"/>
  <c r="BE165" i="8"/>
  <c r="BD165" i="8"/>
  <c r="BY165" i="8"/>
  <c r="BZ165" i="8"/>
  <c r="CA165" i="8"/>
  <c r="P166" i="8"/>
  <c r="T166" i="8"/>
  <c r="W166" i="8"/>
  <c r="Y166" i="8"/>
  <c r="Z166" i="8"/>
  <c r="AE166" i="8"/>
  <c r="AI166" i="8"/>
  <c r="AJ166" i="8"/>
  <c r="AK166" i="8"/>
  <c r="AL166" i="8"/>
  <c r="AM166" i="8"/>
  <c r="AN166" i="8"/>
  <c r="AO166" i="8"/>
  <c r="AP166" i="8"/>
  <c r="AQ166" i="8"/>
  <c r="BF166" i="8"/>
  <c r="BE166" i="8"/>
  <c r="BY166" i="8"/>
  <c r="BZ166" i="8"/>
  <c r="CA166" i="8"/>
  <c r="P167" i="8"/>
  <c r="T167" i="8"/>
  <c r="W167" i="8"/>
  <c r="Y167" i="8"/>
  <c r="Z167" i="8"/>
  <c r="AE167" i="8"/>
  <c r="AI167" i="8"/>
  <c r="AJ167" i="8"/>
  <c r="AK167" i="8"/>
  <c r="AL167" i="8"/>
  <c r="AM167" i="8"/>
  <c r="AN167" i="8"/>
  <c r="AO167" i="8"/>
  <c r="AP167" i="8"/>
  <c r="AQ167" i="8"/>
  <c r="BF167" i="8"/>
  <c r="BE167" i="8"/>
  <c r="BD167" i="8"/>
  <c r="BY167" i="8"/>
  <c r="BZ167" i="8"/>
  <c r="CA167" i="8"/>
  <c r="P168" i="8"/>
  <c r="T168" i="8"/>
  <c r="W168" i="8"/>
  <c r="Y168" i="8"/>
  <c r="Z168" i="8"/>
  <c r="AE168" i="8"/>
  <c r="AI168" i="8"/>
  <c r="AJ168" i="8"/>
  <c r="AK168" i="8"/>
  <c r="AL168" i="8"/>
  <c r="AM168" i="8"/>
  <c r="AN168" i="8"/>
  <c r="AO168" i="8"/>
  <c r="AP168" i="8"/>
  <c r="AQ168" i="8"/>
  <c r="BF168" i="8"/>
  <c r="BE168" i="8"/>
  <c r="BY168" i="8"/>
  <c r="BZ168" i="8"/>
  <c r="CA168" i="8"/>
  <c r="P169" i="8"/>
  <c r="T169" i="8"/>
  <c r="W169" i="8"/>
  <c r="Y169" i="8"/>
  <c r="Z169" i="8"/>
  <c r="AE169" i="8"/>
  <c r="AI169" i="8"/>
  <c r="AJ169" i="8"/>
  <c r="AK169" i="8"/>
  <c r="AL169" i="8"/>
  <c r="AM169" i="8"/>
  <c r="AN169" i="8"/>
  <c r="AO169" i="8"/>
  <c r="AP169" i="8"/>
  <c r="AQ169" i="8"/>
  <c r="BF169" i="8"/>
  <c r="BE169" i="8"/>
  <c r="BD169" i="8"/>
  <c r="BY169" i="8"/>
  <c r="BZ169" i="8"/>
  <c r="CA169" i="8"/>
  <c r="P170" i="8"/>
  <c r="T170" i="8"/>
  <c r="W170" i="8"/>
  <c r="Y170" i="8"/>
  <c r="Z170" i="8"/>
  <c r="AE170" i="8"/>
  <c r="AI170" i="8"/>
  <c r="AJ170" i="8"/>
  <c r="AK170" i="8"/>
  <c r="AL170" i="8"/>
  <c r="AM170" i="8"/>
  <c r="AN170" i="8"/>
  <c r="AO170" i="8"/>
  <c r="AP170" i="8"/>
  <c r="AQ170" i="8"/>
  <c r="BF170" i="8"/>
  <c r="BE170" i="8"/>
  <c r="BY170" i="8"/>
  <c r="BZ170" i="8"/>
  <c r="CA170" i="8"/>
  <c r="P171" i="8"/>
  <c r="T171" i="8"/>
  <c r="W171" i="8"/>
  <c r="Y171" i="8"/>
  <c r="Z171" i="8"/>
  <c r="AE171" i="8"/>
  <c r="AI171" i="8"/>
  <c r="AJ171" i="8"/>
  <c r="AK171" i="8"/>
  <c r="AL171" i="8"/>
  <c r="AM171" i="8"/>
  <c r="AN171" i="8"/>
  <c r="AO171" i="8"/>
  <c r="AP171" i="8"/>
  <c r="AQ171" i="8"/>
  <c r="BF171" i="8"/>
  <c r="BE171" i="8"/>
  <c r="BD171" i="8"/>
  <c r="BY171" i="8"/>
  <c r="BZ171" i="8"/>
  <c r="CA171" i="8"/>
  <c r="P172" i="8"/>
  <c r="T172" i="8"/>
  <c r="W172" i="8"/>
  <c r="Y172" i="8"/>
  <c r="Z172" i="8"/>
  <c r="AE172" i="8"/>
  <c r="AI172" i="8"/>
  <c r="AJ172" i="8"/>
  <c r="AK172" i="8"/>
  <c r="AL172" i="8"/>
  <c r="AM172" i="8"/>
  <c r="AN172" i="8"/>
  <c r="AO172" i="8"/>
  <c r="AP172" i="8"/>
  <c r="AQ172" i="8"/>
  <c r="BF172" i="8"/>
  <c r="BE172" i="8"/>
  <c r="BY172" i="8"/>
  <c r="BZ172" i="8"/>
  <c r="CA172" i="8"/>
  <c r="P173" i="8"/>
  <c r="T173" i="8"/>
  <c r="W173" i="8"/>
  <c r="Y173" i="8"/>
  <c r="Z173" i="8"/>
  <c r="AE173" i="8"/>
  <c r="AI173" i="8"/>
  <c r="AJ173" i="8"/>
  <c r="AK173" i="8"/>
  <c r="AL173" i="8"/>
  <c r="AM173" i="8"/>
  <c r="AN173" i="8"/>
  <c r="AO173" i="8"/>
  <c r="AP173" i="8"/>
  <c r="AQ173" i="8"/>
  <c r="BF173" i="8"/>
  <c r="BE173" i="8"/>
  <c r="BD173" i="8"/>
  <c r="BY173" i="8"/>
  <c r="BZ173" i="8"/>
  <c r="CA173" i="8"/>
  <c r="P174" i="8"/>
  <c r="T174" i="8"/>
  <c r="W174" i="8"/>
  <c r="Y174" i="8"/>
  <c r="Z174" i="8"/>
  <c r="AE174" i="8"/>
  <c r="AI174" i="8"/>
  <c r="AJ174" i="8"/>
  <c r="AK174" i="8"/>
  <c r="AL174" i="8"/>
  <c r="AM174" i="8"/>
  <c r="AN174" i="8"/>
  <c r="AO174" i="8"/>
  <c r="AP174" i="8"/>
  <c r="AQ174" i="8"/>
  <c r="BF174" i="8"/>
  <c r="BE174" i="8"/>
  <c r="BY174" i="8"/>
  <c r="BZ174" i="8"/>
  <c r="CA174" i="8"/>
  <c r="P175" i="8"/>
  <c r="T175" i="8"/>
  <c r="W175" i="8"/>
  <c r="Y175" i="8"/>
  <c r="Z175" i="8"/>
  <c r="AE175" i="8"/>
  <c r="AI175" i="8"/>
  <c r="AJ175" i="8"/>
  <c r="AK175" i="8"/>
  <c r="AL175" i="8"/>
  <c r="AM175" i="8"/>
  <c r="AN175" i="8"/>
  <c r="AO175" i="8"/>
  <c r="AP175" i="8"/>
  <c r="AQ175" i="8"/>
  <c r="BF175" i="8"/>
  <c r="BE175" i="8"/>
  <c r="BD175" i="8"/>
  <c r="BY175" i="8"/>
  <c r="BZ175" i="8"/>
  <c r="CA175" i="8"/>
  <c r="P176" i="8"/>
  <c r="T176" i="8"/>
  <c r="W176" i="8"/>
  <c r="Y176" i="8"/>
  <c r="Z176" i="8"/>
  <c r="AE176" i="8"/>
  <c r="AI176" i="8"/>
  <c r="AJ176" i="8"/>
  <c r="AK176" i="8"/>
  <c r="AL176" i="8"/>
  <c r="AM176" i="8"/>
  <c r="AN176" i="8"/>
  <c r="AO176" i="8"/>
  <c r="AP176" i="8"/>
  <c r="AQ176" i="8"/>
  <c r="BF176" i="8"/>
  <c r="BE176" i="8"/>
  <c r="BY176" i="8"/>
  <c r="BZ176" i="8"/>
  <c r="CA176" i="8"/>
  <c r="P177" i="8"/>
  <c r="T177" i="8"/>
  <c r="W177" i="8"/>
  <c r="Y177" i="8"/>
  <c r="Z177" i="8"/>
  <c r="AE177" i="8"/>
  <c r="AI177" i="8"/>
  <c r="AJ177" i="8"/>
  <c r="AK177" i="8"/>
  <c r="AL177" i="8"/>
  <c r="AM177" i="8"/>
  <c r="AN177" i="8"/>
  <c r="AO177" i="8"/>
  <c r="AP177" i="8"/>
  <c r="AQ177" i="8"/>
  <c r="BF177" i="8"/>
  <c r="BE177" i="8"/>
  <c r="BD177" i="8"/>
  <c r="BY177" i="8"/>
  <c r="BZ177" i="8"/>
  <c r="CA177" i="8"/>
  <c r="P178" i="8"/>
  <c r="T178" i="8"/>
  <c r="W178" i="8"/>
  <c r="Y178" i="8"/>
  <c r="Z178" i="8"/>
  <c r="AE178" i="8"/>
  <c r="AI178" i="8"/>
  <c r="AJ178" i="8"/>
  <c r="AK178" i="8"/>
  <c r="AL178" i="8"/>
  <c r="AM178" i="8"/>
  <c r="AN178" i="8"/>
  <c r="AO178" i="8"/>
  <c r="AP178" i="8"/>
  <c r="AQ178" i="8"/>
  <c r="BF178" i="8"/>
  <c r="BE178" i="8"/>
  <c r="BY178" i="8"/>
  <c r="BZ178" i="8"/>
  <c r="CA178" i="8"/>
  <c r="P179" i="8"/>
  <c r="T179" i="8"/>
  <c r="W179" i="8"/>
  <c r="Y179" i="8"/>
  <c r="Z179" i="8"/>
  <c r="AE179" i="8"/>
  <c r="AI179" i="8"/>
  <c r="AJ179" i="8"/>
  <c r="AK179" i="8"/>
  <c r="AL179" i="8"/>
  <c r="AM179" i="8"/>
  <c r="AN179" i="8"/>
  <c r="AO179" i="8"/>
  <c r="AP179" i="8"/>
  <c r="AQ179" i="8"/>
  <c r="BF179" i="8"/>
  <c r="BE179" i="8"/>
  <c r="BD179" i="8"/>
  <c r="BY179" i="8"/>
  <c r="BZ179" i="8"/>
  <c r="CA179" i="8"/>
  <c r="P180" i="8"/>
  <c r="T180" i="8"/>
  <c r="W180" i="8"/>
  <c r="Y180" i="8"/>
  <c r="Z180" i="8"/>
  <c r="AE180" i="8"/>
  <c r="AI180" i="8"/>
  <c r="AJ180" i="8"/>
  <c r="AK180" i="8"/>
  <c r="AL180" i="8"/>
  <c r="AM180" i="8"/>
  <c r="AN180" i="8"/>
  <c r="AO180" i="8"/>
  <c r="AP180" i="8"/>
  <c r="AQ180" i="8"/>
  <c r="BF180" i="8"/>
  <c r="BE180" i="8"/>
  <c r="BY180" i="8"/>
  <c r="BZ180" i="8"/>
  <c r="CA180" i="8"/>
  <c r="P181" i="8"/>
  <c r="T181" i="8"/>
  <c r="W181" i="8"/>
  <c r="Y181" i="8"/>
  <c r="Z181" i="8"/>
  <c r="AE181" i="8"/>
  <c r="AI181" i="8"/>
  <c r="AJ181" i="8"/>
  <c r="AK181" i="8"/>
  <c r="AL181" i="8"/>
  <c r="AM181" i="8"/>
  <c r="AN181" i="8"/>
  <c r="AO181" i="8"/>
  <c r="AP181" i="8"/>
  <c r="AQ181" i="8"/>
  <c r="BF181" i="8"/>
  <c r="BE181" i="8"/>
  <c r="BD181" i="8"/>
  <c r="BY181" i="8"/>
  <c r="BZ181" i="8"/>
  <c r="CA181" i="8"/>
  <c r="P182" i="8"/>
  <c r="T182" i="8"/>
  <c r="W182" i="8"/>
  <c r="Y182" i="8"/>
  <c r="Z182" i="8"/>
  <c r="AE182" i="8"/>
  <c r="AI182" i="8"/>
  <c r="AJ182" i="8"/>
  <c r="AK182" i="8"/>
  <c r="AL182" i="8"/>
  <c r="AM182" i="8"/>
  <c r="AN182" i="8"/>
  <c r="AO182" i="8"/>
  <c r="AP182" i="8"/>
  <c r="AQ182" i="8"/>
  <c r="BF182" i="8"/>
  <c r="BY182" i="8"/>
  <c r="BZ182" i="8"/>
  <c r="CA182" i="8"/>
  <c r="P183" i="8"/>
  <c r="T183" i="8"/>
  <c r="W183" i="8"/>
  <c r="Y183" i="8"/>
  <c r="Z183" i="8"/>
  <c r="AE183" i="8"/>
  <c r="AI183" i="8"/>
  <c r="AJ183" i="8"/>
  <c r="AK183" i="8"/>
  <c r="AL183" i="8"/>
  <c r="AM183" i="8"/>
  <c r="AN183" i="8"/>
  <c r="AO183" i="8"/>
  <c r="AP183" i="8"/>
  <c r="AQ183" i="8"/>
  <c r="BF183" i="8"/>
  <c r="BE183" i="8"/>
  <c r="BY183" i="8"/>
  <c r="BZ183" i="8"/>
  <c r="CA183" i="8"/>
  <c r="P184" i="8"/>
  <c r="T184" i="8"/>
  <c r="W184" i="8"/>
  <c r="Y184" i="8"/>
  <c r="Z184" i="8"/>
  <c r="AE184" i="8"/>
  <c r="AI184" i="8"/>
  <c r="AJ184" i="8"/>
  <c r="AK184" i="8"/>
  <c r="AL184" i="8"/>
  <c r="AM184" i="8"/>
  <c r="AN184" i="8"/>
  <c r="AO184" i="8"/>
  <c r="AP184" i="8"/>
  <c r="AQ184" i="8"/>
  <c r="BF184" i="8"/>
  <c r="BY184" i="8"/>
  <c r="BZ184" i="8"/>
  <c r="CA184" i="8"/>
  <c r="P185" i="8"/>
  <c r="T185" i="8"/>
  <c r="W185" i="8"/>
  <c r="Y185" i="8"/>
  <c r="Z185" i="8"/>
  <c r="AE185" i="8"/>
  <c r="AI185" i="8"/>
  <c r="AJ185" i="8"/>
  <c r="AK185" i="8"/>
  <c r="AL185" i="8"/>
  <c r="AM185" i="8"/>
  <c r="AN185" i="8"/>
  <c r="AO185" i="8"/>
  <c r="AP185" i="8"/>
  <c r="AQ185" i="8"/>
  <c r="BF185" i="8"/>
  <c r="BE185" i="8"/>
  <c r="BY185" i="8"/>
  <c r="BZ185" i="8"/>
  <c r="CA185" i="8"/>
  <c r="P186" i="8"/>
  <c r="T186" i="8"/>
  <c r="W186" i="8"/>
  <c r="Y186" i="8"/>
  <c r="Z186" i="8"/>
  <c r="AE186" i="8"/>
  <c r="AI186" i="8"/>
  <c r="AJ186" i="8"/>
  <c r="AK186" i="8"/>
  <c r="AL186" i="8"/>
  <c r="AM186" i="8"/>
  <c r="AN186" i="8"/>
  <c r="AO186" i="8"/>
  <c r="AP186" i="8"/>
  <c r="AQ186" i="8"/>
  <c r="BF186" i="8"/>
  <c r="BY186" i="8"/>
  <c r="BZ186" i="8"/>
  <c r="CA186" i="8"/>
  <c r="P187" i="8"/>
  <c r="T187" i="8"/>
  <c r="W187" i="8"/>
  <c r="Y187" i="8"/>
  <c r="Z187" i="8"/>
  <c r="AE187" i="8"/>
  <c r="AI187" i="8"/>
  <c r="AJ187" i="8"/>
  <c r="AK187" i="8"/>
  <c r="AL187" i="8"/>
  <c r="AM187" i="8"/>
  <c r="AN187" i="8"/>
  <c r="AO187" i="8"/>
  <c r="AP187" i="8"/>
  <c r="AQ187" i="8"/>
  <c r="BF187" i="8"/>
  <c r="BE187" i="8"/>
  <c r="BY187" i="8"/>
  <c r="BZ187" i="8"/>
  <c r="CA187" i="8"/>
  <c r="P188" i="8"/>
  <c r="T188" i="8"/>
  <c r="W188" i="8"/>
  <c r="Y188" i="8"/>
  <c r="Z188" i="8"/>
  <c r="AE188" i="8"/>
  <c r="AI188" i="8"/>
  <c r="AJ188" i="8"/>
  <c r="AK188" i="8"/>
  <c r="AL188" i="8"/>
  <c r="AM188" i="8"/>
  <c r="AN188" i="8"/>
  <c r="AO188" i="8"/>
  <c r="AP188" i="8"/>
  <c r="AQ188" i="8"/>
  <c r="BF188" i="8"/>
  <c r="BE188" i="8"/>
  <c r="BD188" i="8"/>
  <c r="BU188" i="8"/>
  <c r="BV188" i="8"/>
  <c r="BY188" i="8"/>
  <c r="BZ188" i="8"/>
  <c r="CA188" i="8"/>
  <c r="P189" i="8"/>
  <c r="T189" i="8"/>
  <c r="W189" i="8"/>
  <c r="Y189" i="8"/>
  <c r="Z189" i="8"/>
  <c r="AE189" i="8"/>
  <c r="AI189" i="8"/>
  <c r="AJ189" i="8"/>
  <c r="AK189" i="8"/>
  <c r="AL189" i="8"/>
  <c r="AM189" i="8"/>
  <c r="AN189" i="8"/>
  <c r="AO189" i="8"/>
  <c r="AP189" i="8"/>
  <c r="AQ189" i="8"/>
  <c r="BF189" i="8"/>
  <c r="BE189" i="8"/>
  <c r="BD189" i="8"/>
  <c r="BV189" i="8"/>
  <c r="BY189" i="8"/>
  <c r="BZ189" i="8"/>
  <c r="CA189" i="8"/>
  <c r="P190" i="8"/>
  <c r="T190" i="8"/>
  <c r="W190" i="8"/>
  <c r="Y190" i="8"/>
  <c r="Z190" i="8"/>
  <c r="AE190" i="8"/>
  <c r="AI190" i="8"/>
  <c r="AJ190" i="8"/>
  <c r="AK190" i="8"/>
  <c r="AL190" i="8"/>
  <c r="AM190" i="8"/>
  <c r="AN190" i="8"/>
  <c r="AO190" i="8"/>
  <c r="AP190" i="8"/>
  <c r="AQ190" i="8"/>
  <c r="BF190" i="8"/>
  <c r="BE190" i="8"/>
  <c r="BY190" i="8"/>
  <c r="BZ190" i="8"/>
  <c r="CA190" i="8"/>
  <c r="P191" i="8"/>
  <c r="T191" i="8"/>
  <c r="W191" i="8"/>
  <c r="Y191" i="8"/>
  <c r="Z191" i="8"/>
  <c r="AE191" i="8"/>
  <c r="AI191" i="8"/>
  <c r="AJ191" i="8"/>
  <c r="AK191" i="8"/>
  <c r="AL191" i="8"/>
  <c r="AM191" i="8"/>
  <c r="AN191" i="8"/>
  <c r="AO191" i="8"/>
  <c r="AP191" i="8"/>
  <c r="AQ191" i="8"/>
  <c r="BF191" i="8"/>
  <c r="BE191" i="8"/>
  <c r="BD191" i="8"/>
  <c r="BV191" i="8"/>
  <c r="BY191" i="8"/>
  <c r="BZ191" i="8"/>
  <c r="CA191" i="8"/>
  <c r="P192" i="8"/>
  <c r="T192" i="8"/>
  <c r="W192" i="8"/>
  <c r="Y192" i="8"/>
  <c r="Z192" i="8"/>
  <c r="AE192" i="8"/>
  <c r="AI192" i="8"/>
  <c r="AJ192" i="8"/>
  <c r="AK192" i="8"/>
  <c r="AL192" i="8"/>
  <c r="AM192" i="8"/>
  <c r="AN192" i="8"/>
  <c r="AO192" i="8"/>
  <c r="AP192" i="8"/>
  <c r="AQ192" i="8"/>
  <c r="BF192" i="8"/>
  <c r="BE192" i="8"/>
  <c r="BY192" i="8"/>
  <c r="BZ192" i="8"/>
  <c r="CA192" i="8"/>
  <c r="P193" i="8"/>
  <c r="T193" i="8"/>
  <c r="W193" i="8"/>
  <c r="Y193" i="8"/>
  <c r="Z193" i="8"/>
  <c r="AE193" i="8"/>
  <c r="AI193" i="8"/>
  <c r="AJ193" i="8"/>
  <c r="AK193" i="8"/>
  <c r="AL193" i="8"/>
  <c r="AM193" i="8"/>
  <c r="AN193" i="8"/>
  <c r="AO193" i="8"/>
  <c r="AP193" i="8"/>
  <c r="AQ193" i="8"/>
  <c r="BF193" i="8"/>
  <c r="BE193" i="8"/>
  <c r="BD193" i="8"/>
  <c r="BV193" i="8"/>
  <c r="BY193" i="8"/>
  <c r="BZ193" i="8"/>
  <c r="CA193" i="8"/>
  <c r="P194" i="8"/>
  <c r="T194" i="8"/>
  <c r="W194" i="8"/>
  <c r="Y194" i="8"/>
  <c r="Z194" i="8"/>
  <c r="AE194" i="8"/>
  <c r="AI194" i="8"/>
  <c r="AJ194" i="8"/>
  <c r="AK194" i="8"/>
  <c r="AL194" i="8"/>
  <c r="AM194" i="8"/>
  <c r="AN194" i="8"/>
  <c r="AO194" i="8"/>
  <c r="AP194" i="8"/>
  <c r="AQ194" i="8"/>
  <c r="BF194" i="8"/>
  <c r="BE194" i="8"/>
  <c r="BY194" i="8"/>
  <c r="BZ194" i="8"/>
  <c r="CA194" i="8"/>
  <c r="P195" i="8"/>
  <c r="T195" i="8"/>
  <c r="W195" i="8"/>
  <c r="Y195" i="8"/>
  <c r="Z195" i="8"/>
  <c r="AE195" i="8"/>
  <c r="AI195" i="8"/>
  <c r="AJ195" i="8"/>
  <c r="AK195" i="8"/>
  <c r="AL195" i="8"/>
  <c r="AM195" i="8"/>
  <c r="AN195" i="8"/>
  <c r="AO195" i="8"/>
  <c r="AP195" i="8"/>
  <c r="AQ195" i="8"/>
  <c r="BF195" i="8"/>
  <c r="BE195" i="8"/>
  <c r="BD195" i="8"/>
  <c r="BV195" i="8"/>
  <c r="BY195" i="8"/>
  <c r="BZ195" i="8"/>
  <c r="CA195" i="8"/>
  <c r="P196" i="8"/>
  <c r="T196" i="8"/>
  <c r="W196" i="8"/>
  <c r="Y196" i="8"/>
  <c r="Z196" i="8"/>
  <c r="AE196" i="8"/>
  <c r="AI196" i="8"/>
  <c r="AJ196" i="8"/>
  <c r="AK196" i="8"/>
  <c r="AL196" i="8"/>
  <c r="AM196" i="8"/>
  <c r="AN196" i="8"/>
  <c r="AO196" i="8"/>
  <c r="AP196" i="8"/>
  <c r="AQ196" i="8"/>
  <c r="BF196" i="8"/>
  <c r="BE196" i="8"/>
  <c r="BY196" i="8"/>
  <c r="BZ196" i="8"/>
  <c r="CA196" i="8"/>
  <c r="P197" i="8"/>
  <c r="T197" i="8"/>
  <c r="W197" i="8"/>
  <c r="Y197" i="8"/>
  <c r="Z197" i="8"/>
  <c r="AE197" i="8"/>
  <c r="AI197" i="8"/>
  <c r="AJ197" i="8"/>
  <c r="AK197" i="8"/>
  <c r="AL197" i="8"/>
  <c r="AM197" i="8"/>
  <c r="AN197" i="8"/>
  <c r="AO197" i="8"/>
  <c r="AP197" i="8"/>
  <c r="AQ197" i="8"/>
  <c r="BF197" i="8"/>
  <c r="BE197" i="8"/>
  <c r="BD197" i="8"/>
  <c r="BV197" i="8"/>
  <c r="BY197" i="8"/>
  <c r="BZ197" i="8"/>
  <c r="CA197" i="8"/>
  <c r="P198" i="8"/>
  <c r="T198" i="8"/>
  <c r="W198" i="8"/>
  <c r="Y198" i="8"/>
  <c r="Z198" i="8"/>
  <c r="AE198" i="8"/>
  <c r="AI198" i="8"/>
  <c r="AJ198" i="8"/>
  <c r="AK198" i="8"/>
  <c r="AL198" i="8"/>
  <c r="AM198" i="8"/>
  <c r="AN198" i="8"/>
  <c r="AO198" i="8"/>
  <c r="AP198" i="8"/>
  <c r="AQ198" i="8"/>
  <c r="BF198" i="8"/>
  <c r="BE198" i="8"/>
  <c r="BY198" i="8"/>
  <c r="BZ198" i="8"/>
  <c r="CA198" i="8"/>
  <c r="P199" i="8"/>
  <c r="T199" i="8"/>
  <c r="W199" i="8"/>
  <c r="Y199" i="8"/>
  <c r="Z199" i="8"/>
  <c r="AE199" i="8"/>
  <c r="AI199" i="8"/>
  <c r="AJ199" i="8"/>
  <c r="AK199" i="8"/>
  <c r="AL199" i="8"/>
  <c r="AM199" i="8"/>
  <c r="AN199" i="8"/>
  <c r="AO199" i="8"/>
  <c r="AP199" i="8"/>
  <c r="AQ199" i="8"/>
  <c r="BF199" i="8"/>
  <c r="BE199" i="8"/>
  <c r="BD199" i="8"/>
  <c r="BV199" i="8"/>
  <c r="BY199" i="8"/>
  <c r="BZ199" i="8"/>
  <c r="CA199" i="8"/>
  <c r="P200" i="8"/>
  <c r="T200" i="8"/>
  <c r="W200" i="8"/>
  <c r="Y200" i="8"/>
  <c r="Z200" i="8"/>
  <c r="AE200" i="8"/>
  <c r="AI200" i="8"/>
  <c r="AJ200" i="8"/>
  <c r="AK200" i="8"/>
  <c r="AL200" i="8"/>
  <c r="AM200" i="8"/>
  <c r="AN200" i="8"/>
  <c r="AO200" i="8"/>
  <c r="AP200" i="8"/>
  <c r="AQ200" i="8"/>
  <c r="BF200" i="8"/>
  <c r="BE200" i="8"/>
  <c r="BY200" i="8"/>
  <c r="BZ200" i="8"/>
  <c r="CA200" i="8"/>
  <c r="P201" i="8"/>
  <c r="T201" i="8"/>
  <c r="W201" i="8"/>
  <c r="Y201" i="8"/>
  <c r="Z201" i="8"/>
  <c r="AE201" i="8"/>
  <c r="AI201" i="8"/>
  <c r="AJ201" i="8"/>
  <c r="AK201" i="8"/>
  <c r="AL201" i="8"/>
  <c r="AM201" i="8"/>
  <c r="AN201" i="8"/>
  <c r="AO201" i="8"/>
  <c r="AP201" i="8"/>
  <c r="AQ201" i="8"/>
  <c r="BF201" i="8"/>
  <c r="BE201" i="8"/>
  <c r="BD201" i="8"/>
  <c r="BV201" i="8"/>
  <c r="BY201" i="8"/>
  <c r="BZ201" i="8"/>
  <c r="CA201" i="8"/>
  <c r="P202" i="8"/>
  <c r="T202" i="8"/>
  <c r="W202" i="8"/>
  <c r="Y202" i="8"/>
  <c r="Z202" i="8"/>
  <c r="AE202" i="8"/>
  <c r="AI202" i="8"/>
  <c r="AJ202" i="8"/>
  <c r="AK202" i="8"/>
  <c r="AL202" i="8"/>
  <c r="AM202" i="8"/>
  <c r="AN202" i="8"/>
  <c r="AO202" i="8"/>
  <c r="AP202" i="8"/>
  <c r="AQ202" i="8"/>
  <c r="BF202" i="8"/>
  <c r="BE202" i="8"/>
  <c r="BY202" i="8"/>
  <c r="BZ202" i="8"/>
  <c r="CA202" i="8"/>
  <c r="P203" i="8"/>
  <c r="T203" i="8"/>
  <c r="W203" i="8"/>
  <c r="Y203" i="8"/>
  <c r="Z203" i="8"/>
  <c r="AE203" i="8"/>
  <c r="AI203" i="8"/>
  <c r="AJ203" i="8"/>
  <c r="AK203" i="8"/>
  <c r="AL203" i="8"/>
  <c r="AM203" i="8"/>
  <c r="AN203" i="8"/>
  <c r="AO203" i="8"/>
  <c r="AP203" i="8"/>
  <c r="AQ203" i="8"/>
  <c r="BF203" i="8"/>
  <c r="BE203" i="8"/>
  <c r="BD203" i="8"/>
  <c r="BV203" i="8"/>
  <c r="BY203" i="8"/>
  <c r="BZ203" i="8"/>
  <c r="CA203" i="8"/>
  <c r="P204" i="8"/>
  <c r="T204" i="8"/>
  <c r="W204" i="8"/>
  <c r="Y204" i="8"/>
  <c r="Z204" i="8"/>
  <c r="AE204" i="8"/>
  <c r="AI204" i="8"/>
  <c r="AJ204" i="8"/>
  <c r="AK204" i="8"/>
  <c r="AL204" i="8"/>
  <c r="AM204" i="8"/>
  <c r="AN204" i="8"/>
  <c r="AO204" i="8"/>
  <c r="AP204" i="8"/>
  <c r="AQ204" i="8"/>
  <c r="BF204" i="8"/>
  <c r="BE204" i="8"/>
  <c r="BY204" i="8"/>
  <c r="BZ204" i="8"/>
  <c r="CA204" i="8"/>
  <c r="P205" i="8"/>
  <c r="T205" i="8"/>
  <c r="W205" i="8"/>
  <c r="Y205" i="8"/>
  <c r="Z205" i="8"/>
  <c r="AE205" i="8"/>
  <c r="AI205" i="8"/>
  <c r="AJ205" i="8"/>
  <c r="AK205" i="8"/>
  <c r="AL205" i="8"/>
  <c r="AM205" i="8"/>
  <c r="AN205" i="8"/>
  <c r="AO205" i="8"/>
  <c r="AP205" i="8"/>
  <c r="AQ205" i="8"/>
  <c r="BF205" i="8"/>
  <c r="BE205" i="8"/>
  <c r="BD205" i="8"/>
  <c r="BV205" i="8"/>
  <c r="BY205" i="8"/>
  <c r="BZ205" i="8"/>
  <c r="CA205" i="8"/>
  <c r="P206" i="8"/>
  <c r="T206" i="8"/>
  <c r="W206" i="8"/>
  <c r="Y206" i="8"/>
  <c r="Z206" i="8"/>
  <c r="AE206" i="8"/>
  <c r="AI206" i="8"/>
  <c r="AJ206" i="8"/>
  <c r="AK206" i="8"/>
  <c r="AL206" i="8"/>
  <c r="AM206" i="8"/>
  <c r="AN206" i="8"/>
  <c r="AO206" i="8"/>
  <c r="AP206" i="8"/>
  <c r="AQ206" i="8"/>
  <c r="BF206" i="8"/>
  <c r="BE206" i="8"/>
  <c r="BY206" i="8"/>
  <c r="BZ206" i="8"/>
  <c r="CA206" i="8"/>
  <c r="P207" i="8"/>
  <c r="T207" i="8"/>
  <c r="W207" i="8"/>
  <c r="Y207" i="8"/>
  <c r="Z207" i="8"/>
  <c r="AE207" i="8"/>
  <c r="AI207" i="8"/>
  <c r="AJ207" i="8"/>
  <c r="AK207" i="8"/>
  <c r="AL207" i="8"/>
  <c r="AM207" i="8"/>
  <c r="AN207" i="8"/>
  <c r="AO207" i="8"/>
  <c r="AP207" i="8"/>
  <c r="AQ207" i="8"/>
  <c r="BF207" i="8"/>
  <c r="BE207" i="8"/>
  <c r="BD207" i="8"/>
  <c r="BV207" i="8"/>
  <c r="BY207" i="8"/>
  <c r="BZ207" i="8"/>
  <c r="CA207" i="8"/>
  <c r="P208" i="8"/>
  <c r="T208" i="8"/>
  <c r="W208" i="8"/>
  <c r="Y208" i="8"/>
  <c r="Z208" i="8"/>
  <c r="AE208" i="8"/>
  <c r="AI208" i="8"/>
  <c r="AJ208" i="8"/>
  <c r="AK208" i="8"/>
  <c r="AL208" i="8"/>
  <c r="AM208" i="8"/>
  <c r="AN208" i="8"/>
  <c r="AO208" i="8"/>
  <c r="AP208" i="8"/>
  <c r="AQ208" i="8"/>
  <c r="BF208" i="8"/>
  <c r="BE208" i="8"/>
  <c r="BY208" i="8"/>
  <c r="BZ208" i="8"/>
  <c r="CA208" i="8"/>
  <c r="P209" i="8"/>
  <c r="T209" i="8"/>
  <c r="W209" i="8"/>
  <c r="Y209" i="8"/>
  <c r="Z209" i="8"/>
  <c r="AE209" i="8"/>
  <c r="AI209" i="8"/>
  <c r="AJ209" i="8"/>
  <c r="AK209" i="8"/>
  <c r="AL209" i="8"/>
  <c r="AM209" i="8"/>
  <c r="AN209" i="8"/>
  <c r="AO209" i="8"/>
  <c r="AP209" i="8"/>
  <c r="AQ209" i="8"/>
  <c r="BF209" i="8"/>
  <c r="BE209" i="8"/>
  <c r="BD209" i="8"/>
  <c r="BV209" i="8"/>
  <c r="BY209" i="8"/>
  <c r="BZ209" i="8"/>
  <c r="CA209" i="8"/>
  <c r="P210" i="8"/>
  <c r="T210" i="8"/>
  <c r="W210" i="8"/>
  <c r="Y210" i="8"/>
  <c r="Z210" i="8"/>
  <c r="AE210" i="8"/>
  <c r="AI210" i="8"/>
  <c r="AJ210" i="8"/>
  <c r="AK210" i="8"/>
  <c r="AL210" i="8"/>
  <c r="AM210" i="8"/>
  <c r="AN210" i="8"/>
  <c r="AO210" i="8"/>
  <c r="AP210" i="8"/>
  <c r="AQ210" i="8"/>
  <c r="BF210" i="8"/>
  <c r="BE210" i="8"/>
  <c r="BY210" i="8"/>
  <c r="BZ210" i="8"/>
  <c r="CA210" i="8"/>
  <c r="P211" i="8"/>
  <c r="T211" i="8"/>
  <c r="W211" i="8"/>
  <c r="Y211" i="8"/>
  <c r="Z211" i="8"/>
  <c r="AE211" i="8"/>
  <c r="AI211" i="8"/>
  <c r="AJ211" i="8"/>
  <c r="AK211" i="8"/>
  <c r="AL211" i="8"/>
  <c r="AM211" i="8"/>
  <c r="AN211" i="8"/>
  <c r="AO211" i="8"/>
  <c r="AP211" i="8"/>
  <c r="AQ211" i="8"/>
  <c r="BF211" i="8"/>
  <c r="BE211" i="8"/>
  <c r="BD211" i="8"/>
  <c r="BV211" i="8"/>
  <c r="BY211" i="8"/>
  <c r="BZ211" i="8"/>
  <c r="CA211" i="8"/>
  <c r="P212" i="8"/>
  <c r="T212" i="8"/>
  <c r="W212" i="8"/>
  <c r="Y212" i="8"/>
  <c r="Z212" i="8"/>
  <c r="AE212" i="8"/>
  <c r="AI212" i="8"/>
  <c r="AJ212" i="8"/>
  <c r="AK212" i="8"/>
  <c r="AL212" i="8"/>
  <c r="AM212" i="8"/>
  <c r="AN212" i="8"/>
  <c r="AO212" i="8"/>
  <c r="AP212" i="8"/>
  <c r="AQ212" i="8"/>
  <c r="BF212" i="8"/>
  <c r="BE212" i="8"/>
  <c r="BY212" i="8"/>
  <c r="BZ212" i="8"/>
  <c r="CA212" i="8"/>
  <c r="P213" i="8"/>
  <c r="T213" i="8"/>
  <c r="W213" i="8"/>
  <c r="Y213" i="8"/>
  <c r="Z213" i="8"/>
  <c r="AE213" i="8"/>
  <c r="AI213" i="8"/>
  <c r="AJ213" i="8"/>
  <c r="AK213" i="8"/>
  <c r="AL213" i="8"/>
  <c r="AM213" i="8"/>
  <c r="AN213" i="8"/>
  <c r="AO213" i="8"/>
  <c r="AP213" i="8"/>
  <c r="AQ213" i="8"/>
  <c r="BF213" i="8"/>
  <c r="BE213" i="8"/>
  <c r="BD213" i="8"/>
  <c r="BV213" i="8"/>
  <c r="BY213" i="8"/>
  <c r="BZ213" i="8"/>
  <c r="CA213" i="8"/>
  <c r="P214" i="8"/>
  <c r="T214" i="8"/>
  <c r="W214" i="8"/>
  <c r="Y214" i="8"/>
  <c r="Z214" i="8"/>
  <c r="AE214" i="8"/>
  <c r="AI214" i="8"/>
  <c r="AJ214" i="8"/>
  <c r="AK214" i="8"/>
  <c r="AL214" i="8"/>
  <c r="AM214" i="8"/>
  <c r="AN214" i="8"/>
  <c r="AO214" i="8"/>
  <c r="AP214" i="8"/>
  <c r="AQ214" i="8"/>
  <c r="BF214" i="8"/>
  <c r="BE214" i="8"/>
  <c r="BY214" i="8"/>
  <c r="BZ214" i="8"/>
  <c r="CA214" i="8"/>
  <c r="P215" i="8"/>
  <c r="T215" i="8"/>
  <c r="W215" i="8"/>
  <c r="Y215" i="8"/>
  <c r="Z215" i="8"/>
  <c r="AE215" i="8"/>
  <c r="AI215" i="8"/>
  <c r="AJ215" i="8"/>
  <c r="AK215" i="8"/>
  <c r="AL215" i="8"/>
  <c r="AM215" i="8"/>
  <c r="AN215" i="8"/>
  <c r="AO215" i="8"/>
  <c r="AP215" i="8"/>
  <c r="AQ215" i="8"/>
  <c r="BF215" i="8"/>
  <c r="BE215" i="8"/>
  <c r="BD215" i="8"/>
  <c r="BV215" i="8"/>
  <c r="BY215" i="8"/>
  <c r="BZ215" i="8"/>
  <c r="CA215" i="8"/>
  <c r="P216" i="8"/>
  <c r="T216" i="8"/>
  <c r="W216" i="8"/>
  <c r="Y216" i="8"/>
  <c r="Z216" i="8"/>
  <c r="AE216" i="8"/>
  <c r="AI216" i="8"/>
  <c r="AJ216" i="8"/>
  <c r="AK216" i="8"/>
  <c r="AL216" i="8"/>
  <c r="AM216" i="8"/>
  <c r="AN216" i="8"/>
  <c r="AO216" i="8"/>
  <c r="AP216" i="8"/>
  <c r="AQ216" i="8"/>
  <c r="BF216" i="8"/>
  <c r="BE216" i="8"/>
  <c r="BY216" i="8"/>
  <c r="BZ216" i="8"/>
  <c r="CA216" i="8"/>
  <c r="P217" i="8"/>
  <c r="T217" i="8"/>
  <c r="W217" i="8"/>
  <c r="Y217" i="8"/>
  <c r="Z217" i="8"/>
  <c r="AE217" i="8"/>
  <c r="AI217" i="8"/>
  <c r="AJ217" i="8"/>
  <c r="AK217" i="8"/>
  <c r="AL217" i="8"/>
  <c r="AM217" i="8"/>
  <c r="AN217" i="8"/>
  <c r="AO217" i="8"/>
  <c r="AP217" i="8"/>
  <c r="AQ217" i="8"/>
  <c r="BF217" i="8"/>
  <c r="BE217" i="8"/>
  <c r="BD217" i="8"/>
  <c r="BV217" i="8"/>
  <c r="BY217" i="8"/>
  <c r="BZ217" i="8"/>
  <c r="CA217" i="8"/>
  <c r="P218" i="8"/>
  <c r="T218" i="8"/>
  <c r="W218" i="8"/>
  <c r="Y218" i="8"/>
  <c r="Z218" i="8"/>
  <c r="AE218" i="8"/>
  <c r="AI218" i="8"/>
  <c r="AJ218" i="8"/>
  <c r="AK218" i="8"/>
  <c r="AL218" i="8"/>
  <c r="AM218" i="8"/>
  <c r="AN218" i="8"/>
  <c r="AO218" i="8"/>
  <c r="AP218" i="8"/>
  <c r="AQ218" i="8"/>
  <c r="BF218" i="8"/>
  <c r="BE218" i="8"/>
  <c r="BY218" i="8"/>
  <c r="BZ218" i="8"/>
  <c r="CA218" i="8"/>
  <c r="P219" i="8"/>
  <c r="T219" i="8"/>
  <c r="W219" i="8"/>
  <c r="Y219" i="8"/>
  <c r="Z219" i="8"/>
  <c r="AE219" i="8"/>
  <c r="AI219" i="8"/>
  <c r="AJ219" i="8"/>
  <c r="AK219" i="8"/>
  <c r="AL219" i="8"/>
  <c r="AM219" i="8"/>
  <c r="AN219" i="8"/>
  <c r="AO219" i="8"/>
  <c r="AP219" i="8"/>
  <c r="AQ219" i="8"/>
  <c r="BF219" i="8"/>
  <c r="BE219" i="8"/>
  <c r="BD219" i="8"/>
  <c r="BV219" i="8"/>
  <c r="BY219" i="8"/>
  <c r="BZ219" i="8"/>
  <c r="CA219" i="8"/>
  <c r="P220" i="8"/>
  <c r="T220" i="8"/>
  <c r="W220" i="8"/>
  <c r="Y220" i="8"/>
  <c r="Z220" i="8"/>
  <c r="AE220" i="8"/>
  <c r="AI220" i="8"/>
  <c r="AJ220" i="8"/>
  <c r="AK220" i="8"/>
  <c r="AL220" i="8"/>
  <c r="AM220" i="8"/>
  <c r="AN220" i="8"/>
  <c r="AO220" i="8"/>
  <c r="AP220" i="8"/>
  <c r="AQ220" i="8"/>
  <c r="BF220" i="8"/>
  <c r="BE220" i="8"/>
  <c r="BY220" i="8"/>
  <c r="BZ220" i="8"/>
  <c r="CA220" i="8"/>
  <c r="P221" i="8"/>
  <c r="T221" i="8"/>
  <c r="W221" i="8"/>
  <c r="Y221" i="8"/>
  <c r="Z221" i="8"/>
  <c r="AE221" i="8"/>
  <c r="AI221" i="8"/>
  <c r="AJ221" i="8"/>
  <c r="AK221" i="8"/>
  <c r="AL221" i="8"/>
  <c r="AM221" i="8"/>
  <c r="AN221" i="8"/>
  <c r="AO221" i="8"/>
  <c r="AP221" i="8"/>
  <c r="AQ221" i="8"/>
  <c r="BF221" i="8"/>
  <c r="BE221" i="8"/>
  <c r="BD221" i="8"/>
  <c r="BV221" i="8"/>
  <c r="BY221" i="8"/>
  <c r="BZ221" i="8"/>
  <c r="CA221" i="8"/>
  <c r="P222" i="8"/>
  <c r="T222" i="8"/>
  <c r="W222" i="8"/>
  <c r="Y222" i="8"/>
  <c r="Z222" i="8"/>
  <c r="AE222" i="8"/>
  <c r="AI222" i="8"/>
  <c r="AJ222" i="8"/>
  <c r="AK222" i="8"/>
  <c r="AL222" i="8"/>
  <c r="AM222" i="8"/>
  <c r="AN222" i="8"/>
  <c r="AO222" i="8"/>
  <c r="AP222" i="8"/>
  <c r="AQ222" i="8"/>
  <c r="BF222" i="8"/>
  <c r="BE222" i="8"/>
  <c r="BY222" i="8"/>
  <c r="BZ222" i="8"/>
  <c r="CA222" i="8"/>
  <c r="P223" i="8"/>
  <c r="T223" i="8"/>
  <c r="W223" i="8"/>
  <c r="Y223" i="8"/>
  <c r="Z223" i="8"/>
  <c r="AE223" i="8"/>
  <c r="AI223" i="8"/>
  <c r="AJ223" i="8"/>
  <c r="AK223" i="8"/>
  <c r="AL223" i="8"/>
  <c r="AM223" i="8"/>
  <c r="AN223" i="8"/>
  <c r="AO223" i="8"/>
  <c r="AP223" i="8"/>
  <c r="AQ223" i="8"/>
  <c r="BF223" i="8"/>
  <c r="BE223" i="8"/>
  <c r="BD223" i="8"/>
  <c r="BV223" i="8"/>
  <c r="BY223" i="8"/>
  <c r="BZ223" i="8"/>
  <c r="CA223" i="8"/>
  <c r="P224" i="8"/>
  <c r="T224" i="8"/>
  <c r="W224" i="8"/>
  <c r="Y224" i="8"/>
  <c r="Z224" i="8"/>
  <c r="AE224" i="8"/>
  <c r="AI224" i="8"/>
  <c r="AJ224" i="8"/>
  <c r="AK224" i="8"/>
  <c r="AL224" i="8"/>
  <c r="AM224" i="8"/>
  <c r="AN224" i="8"/>
  <c r="AO224" i="8"/>
  <c r="AP224" i="8"/>
  <c r="AQ224" i="8"/>
  <c r="BF224" i="8"/>
  <c r="BE224" i="8"/>
  <c r="BY224" i="8"/>
  <c r="BZ224" i="8"/>
  <c r="CA224" i="8"/>
  <c r="P225" i="8"/>
  <c r="T225" i="8"/>
  <c r="W225" i="8"/>
  <c r="Y225" i="8"/>
  <c r="Z225" i="8"/>
  <c r="AE225" i="8"/>
  <c r="AI225" i="8"/>
  <c r="AJ225" i="8"/>
  <c r="AK225" i="8"/>
  <c r="AL225" i="8"/>
  <c r="AM225" i="8"/>
  <c r="AN225" i="8"/>
  <c r="AO225" i="8"/>
  <c r="AP225" i="8"/>
  <c r="AQ225" i="8"/>
  <c r="BF225" i="8"/>
  <c r="BE225" i="8"/>
  <c r="BD225" i="8"/>
  <c r="BV225" i="8"/>
  <c r="BY225" i="8"/>
  <c r="BZ225" i="8"/>
  <c r="CA225" i="8"/>
  <c r="P226" i="8"/>
  <c r="T226" i="8"/>
  <c r="W226" i="8"/>
  <c r="Y226" i="8"/>
  <c r="Z226" i="8"/>
  <c r="AE226" i="8"/>
  <c r="AI226" i="8"/>
  <c r="AJ226" i="8"/>
  <c r="AK226" i="8"/>
  <c r="AL226" i="8"/>
  <c r="AM226" i="8"/>
  <c r="AN226" i="8"/>
  <c r="AO226" i="8"/>
  <c r="AP226" i="8"/>
  <c r="AQ226" i="8"/>
  <c r="BF226" i="8"/>
  <c r="BE226" i="8"/>
  <c r="BY226" i="8"/>
  <c r="BZ226" i="8"/>
  <c r="CA226" i="8"/>
  <c r="P227" i="8"/>
  <c r="T227" i="8"/>
  <c r="W227" i="8"/>
  <c r="Y227" i="8"/>
  <c r="Z227" i="8"/>
  <c r="AE227" i="8"/>
  <c r="AI227" i="8"/>
  <c r="AJ227" i="8"/>
  <c r="AK227" i="8"/>
  <c r="AL227" i="8"/>
  <c r="AM227" i="8"/>
  <c r="AN227" i="8"/>
  <c r="AO227" i="8"/>
  <c r="AP227" i="8"/>
  <c r="AQ227" i="8"/>
  <c r="BF227" i="8"/>
  <c r="BE227" i="8"/>
  <c r="BD227" i="8"/>
  <c r="BV227" i="8"/>
  <c r="BY227" i="8"/>
  <c r="BZ227" i="8"/>
  <c r="CA227" i="8"/>
  <c r="P228" i="8"/>
  <c r="T228" i="8"/>
  <c r="W228" i="8"/>
  <c r="Y228" i="8"/>
  <c r="Z228" i="8"/>
  <c r="AE228" i="8"/>
  <c r="AI228" i="8"/>
  <c r="AJ228" i="8"/>
  <c r="AK228" i="8"/>
  <c r="AL228" i="8"/>
  <c r="AM228" i="8"/>
  <c r="AN228" i="8"/>
  <c r="AO228" i="8"/>
  <c r="AP228" i="8"/>
  <c r="AQ228" i="8"/>
  <c r="BF228" i="8"/>
  <c r="BE228" i="8"/>
  <c r="BY228" i="8"/>
  <c r="BZ228" i="8"/>
  <c r="CA228" i="8"/>
  <c r="P229" i="8"/>
  <c r="T229" i="8"/>
  <c r="W229" i="8"/>
  <c r="Y229" i="8"/>
  <c r="Z229" i="8"/>
  <c r="AE229" i="8"/>
  <c r="AI229" i="8"/>
  <c r="AJ229" i="8"/>
  <c r="AK229" i="8"/>
  <c r="AL229" i="8"/>
  <c r="AM229" i="8"/>
  <c r="AN229" i="8"/>
  <c r="AO229" i="8"/>
  <c r="AP229" i="8"/>
  <c r="AQ229" i="8"/>
  <c r="BF229" i="8"/>
  <c r="BE229" i="8"/>
  <c r="BD229" i="8"/>
  <c r="BV229" i="8"/>
  <c r="BY229" i="8"/>
  <c r="BZ229" i="8"/>
  <c r="CA229" i="8"/>
  <c r="P230" i="8"/>
  <c r="T230" i="8"/>
  <c r="W230" i="8"/>
  <c r="Y230" i="8"/>
  <c r="Z230" i="8"/>
  <c r="AE230" i="8"/>
  <c r="AI230" i="8"/>
  <c r="AJ230" i="8"/>
  <c r="AK230" i="8"/>
  <c r="AL230" i="8"/>
  <c r="AM230" i="8"/>
  <c r="AN230" i="8"/>
  <c r="AO230" i="8"/>
  <c r="AP230" i="8"/>
  <c r="AQ230" i="8"/>
  <c r="BF230" i="8"/>
  <c r="BE230" i="8"/>
  <c r="BY230" i="8"/>
  <c r="BZ230" i="8"/>
  <c r="CA230" i="8"/>
  <c r="P231" i="8"/>
  <c r="T231" i="8"/>
  <c r="W231" i="8"/>
  <c r="Y231" i="8"/>
  <c r="Z231" i="8"/>
  <c r="AE231" i="8"/>
  <c r="AI231" i="8"/>
  <c r="AJ231" i="8"/>
  <c r="AK231" i="8"/>
  <c r="AL231" i="8"/>
  <c r="AM231" i="8"/>
  <c r="AN231" i="8"/>
  <c r="AO231" i="8"/>
  <c r="AP231" i="8"/>
  <c r="AQ231" i="8"/>
  <c r="BF231" i="8"/>
  <c r="BE231" i="8"/>
  <c r="BD231" i="8"/>
  <c r="BV231" i="8"/>
  <c r="BY231" i="8"/>
  <c r="BZ231" i="8"/>
  <c r="CA231" i="8"/>
  <c r="P232" i="8"/>
  <c r="T232" i="8"/>
  <c r="W232" i="8"/>
  <c r="Y232" i="8"/>
  <c r="Z232" i="8"/>
  <c r="AE232" i="8"/>
  <c r="AI232" i="8"/>
  <c r="AJ232" i="8"/>
  <c r="AK232" i="8"/>
  <c r="AL232" i="8"/>
  <c r="AM232" i="8"/>
  <c r="AN232" i="8"/>
  <c r="AO232" i="8"/>
  <c r="AP232" i="8"/>
  <c r="AQ232" i="8"/>
  <c r="BF232" i="8"/>
  <c r="BE232" i="8"/>
  <c r="BY232" i="8"/>
  <c r="BZ232" i="8"/>
  <c r="CA232" i="8"/>
  <c r="P233" i="8"/>
  <c r="T233" i="8"/>
  <c r="W233" i="8"/>
  <c r="Y233" i="8"/>
  <c r="Z233" i="8"/>
  <c r="AE233" i="8"/>
  <c r="AI233" i="8"/>
  <c r="AJ233" i="8"/>
  <c r="AK233" i="8"/>
  <c r="AL233" i="8"/>
  <c r="AM233" i="8"/>
  <c r="AN233" i="8"/>
  <c r="AO233" i="8"/>
  <c r="AP233" i="8"/>
  <c r="AQ233" i="8"/>
  <c r="BF233" i="8"/>
  <c r="BE233" i="8"/>
  <c r="BD233" i="8"/>
  <c r="BV233" i="8"/>
  <c r="BY233" i="8"/>
  <c r="BZ233" i="8"/>
  <c r="CA233" i="8"/>
  <c r="P234" i="8"/>
  <c r="T234" i="8"/>
  <c r="W234" i="8"/>
  <c r="Y234" i="8"/>
  <c r="Z234" i="8"/>
  <c r="AE234" i="8"/>
  <c r="AI234" i="8"/>
  <c r="AJ234" i="8"/>
  <c r="AK234" i="8"/>
  <c r="AL234" i="8"/>
  <c r="AM234" i="8"/>
  <c r="AN234" i="8"/>
  <c r="AO234" i="8"/>
  <c r="AP234" i="8"/>
  <c r="AQ234" i="8"/>
  <c r="BF234" i="8"/>
  <c r="BE234" i="8"/>
  <c r="BY234" i="8"/>
  <c r="BZ234" i="8"/>
  <c r="CA234" i="8"/>
  <c r="P235" i="8"/>
  <c r="T235" i="8"/>
  <c r="W235" i="8"/>
  <c r="Y235" i="8"/>
  <c r="Z235" i="8"/>
  <c r="AE235" i="8"/>
  <c r="AI235" i="8"/>
  <c r="AJ235" i="8"/>
  <c r="AK235" i="8"/>
  <c r="AL235" i="8"/>
  <c r="AM235" i="8"/>
  <c r="AN235" i="8"/>
  <c r="AO235" i="8"/>
  <c r="AP235" i="8"/>
  <c r="AQ235" i="8"/>
  <c r="BF235" i="8"/>
  <c r="BE235" i="8"/>
  <c r="BD235" i="8"/>
  <c r="BV235" i="8"/>
  <c r="BY235" i="8"/>
  <c r="BZ235" i="8"/>
  <c r="CA235" i="8"/>
  <c r="P236" i="8"/>
  <c r="T236" i="8"/>
  <c r="W236" i="8"/>
  <c r="Y236" i="8"/>
  <c r="Z236" i="8"/>
  <c r="AE236" i="8"/>
  <c r="AI236" i="8"/>
  <c r="AJ236" i="8"/>
  <c r="AK236" i="8"/>
  <c r="AL236" i="8"/>
  <c r="AM236" i="8"/>
  <c r="AN236" i="8"/>
  <c r="AO236" i="8"/>
  <c r="AP236" i="8"/>
  <c r="AQ236" i="8"/>
  <c r="BF236" i="8"/>
  <c r="BE236" i="8"/>
  <c r="BY236" i="8"/>
  <c r="BZ236" i="8"/>
  <c r="CA236" i="8"/>
  <c r="P237" i="8"/>
  <c r="T237" i="8"/>
  <c r="W237" i="8"/>
  <c r="Y237" i="8"/>
  <c r="Z237" i="8"/>
  <c r="AE237" i="8"/>
  <c r="AI237" i="8"/>
  <c r="AJ237" i="8"/>
  <c r="AK237" i="8"/>
  <c r="AL237" i="8"/>
  <c r="AM237" i="8"/>
  <c r="AN237" i="8"/>
  <c r="AO237" i="8"/>
  <c r="AP237" i="8"/>
  <c r="AQ237" i="8"/>
  <c r="BF237" i="8"/>
  <c r="BE237" i="8"/>
  <c r="BD237" i="8"/>
  <c r="BV237" i="8"/>
  <c r="BY237" i="8"/>
  <c r="BZ237" i="8"/>
  <c r="CA237" i="8"/>
  <c r="P238" i="8"/>
  <c r="T238" i="8"/>
  <c r="W238" i="8"/>
  <c r="Y238" i="8"/>
  <c r="Z238" i="8"/>
  <c r="AE238" i="8"/>
  <c r="AI238" i="8"/>
  <c r="AJ238" i="8"/>
  <c r="AK238" i="8"/>
  <c r="AL238" i="8"/>
  <c r="AM238" i="8"/>
  <c r="AN238" i="8"/>
  <c r="AO238" i="8"/>
  <c r="AP238" i="8"/>
  <c r="AQ238" i="8"/>
  <c r="BF238" i="8"/>
  <c r="BE238" i="8"/>
  <c r="BY238" i="8"/>
  <c r="BZ238" i="8"/>
  <c r="CA238" i="8"/>
  <c r="P239" i="8"/>
  <c r="T239" i="8"/>
  <c r="W239" i="8"/>
  <c r="Y239" i="8"/>
  <c r="Z239" i="8"/>
  <c r="AE239" i="8"/>
  <c r="AI239" i="8"/>
  <c r="AJ239" i="8"/>
  <c r="AK239" i="8"/>
  <c r="AL239" i="8"/>
  <c r="AM239" i="8"/>
  <c r="AN239" i="8"/>
  <c r="AO239" i="8"/>
  <c r="AP239" i="8"/>
  <c r="AQ239" i="8"/>
  <c r="BF239" i="8"/>
  <c r="BE239" i="8"/>
  <c r="BD239" i="8"/>
  <c r="BV239" i="8"/>
  <c r="BY239" i="8"/>
  <c r="BZ239" i="8"/>
  <c r="CA239" i="8"/>
  <c r="P240" i="8"/>
  <c r="T240" i="8"/>
  <c r="W240" i="8"/>
  <c r="Y240" i="8"/>
  <c r="Z240" i="8"/>
  <c r="AE240" i="8"/>
  <c r="AI240" i="8"/>
  <c r="AJ240" i="8"/>
  <c r="AK240" i="8"/>
  <c r="AL240" i="8"/>
  <c r="AM240" i="8"/>
  <c r="AN240" i="8"/>
  <c r="AO240" i="8"/>
  <c r="AP240" i="8"/>
  <c r="AQ240" i="8"/>
  <c r="BF240" i="8"/>
  <c r="BE240" i="8"/>
  <c r="BY240" i="8"/>
  <c r="BZ240" i="8"/>
  <c r="CA240" i="8"/>
  <c r="P241" i="8"/>
  <c r="T241" i="8"/>
  <c r="W241" i="8"/>
  <c r="Y241" i="8"/>
  <c r="Z241" i="8"/>
  <c r="AE241" i="8"/>
  <c r="AI241" i="8"/>
  <c r="AJ241" i="8"/>
  <c r="AK241" i="8"/>
  <c r="AL241" i="8"/>
  <c r="AM241" i="8"/>
  <c r="AN241" i="8"/>
  <c r="AO241" i="8"/>
  <c r="AP241" i="8"/>
  <c r="AQ241" i="8"/>
  <c r="BF241" i="8"/>
  <c r="BE241" i="8"/>
  <c r="BD241" i="8"/>
  <c r="BV241" i="8"/>
  <c r="BY241" i="8"/>
  <c r="BZ241" i="8"/>
  <c r="CA241" i="8"/>
  <c r="P242" i="8"/>
  <c r="T242" i="8"/>
  <c r="W242" i="8"/>
  <c r="Y242" i="8"/>
  <c r="Z242" i="8"/>
  <c r="AE242" i="8"/>
  <c r="AI242" i="8"/>
  <c r="AJ242" i="8"/>
  <c r="AK242" i="8"/>
  <c r="AL242" i="8"/>
  <c r="AM242" i="8"/>
  <c r="AN242" i="8"/>
  <c r="AO242" i="8"/>
  <c r="AP242" i="8"/>
  <c r="AQ242" i="8"/>
  <c r="BF242" i="8"/>
  <c r="BE242" i="8"/>
  <c r="BY242" i="8"/>
  <c r="BZ242" i="8"/>
  <c r="CA242" i="8"/>
  <c r="P243" i="8"/>
  <c r="T243" i="8"/>
  <c r="W243" i="8"/>
  <c r="Y243" i="8"/>
  <c r="Z243" i="8"/>
  <c r="AE243" i="8"/>
  <c r="AI243" i="8"/>
  <c r="AJ243" i="8"/>
  <c r="AK243" i="8"/>
  <c r="AL243" i="8"/>
  <c r="AM243" i="8"/>
  <c r="AN243" i="8"/>
  <c r="AO243" i="8"/>
  <c r="AP243" i="8"/>
  <c r="AQ243" i="8"/>
  <c r="BF243" i="8"/>
  <c r="BE243" i="8"/>
  <c r="BD243" i="8"/>
  <c r="BV243" i="8"/>
  <c r="BY243" i="8"/>
  <c r="BZ243" i="8"/>
  <c r="CA243" i="8"/>
  <c r="P244" i="8"/>
  <c r="T244" i="8"/>
  <c r="W244" i="8"/>
  <c r="Y244" i="8"/>
  <c r="Z244" i="8"/>
  <c r="AE244" i="8"/>
  <c r="AI244" i="8"/>
  <c r="AJ244" i="8"/>
  <c r="AK244" i="8"/>
  <c r="AL244" i="8"/>
  <c r="AM244" i="8"/>
  <c r="AN244" i="8"/>
  <c r="AO244" i="8"/>
  <c r="AP244" i="8"/>
  <c r="AQ244" i="8"/>
  <c r="BF244" i="8"/>
  <c r="BE244" i="8"/>
  <c r="BY244" i="8"/>
  <c r="BZ244" i="8"/>
  <c r="CA244" i="8"/>
  <c r="P245" i="8"/>
  <c r="T245" i="8"/>
  <c r="W245" i="8"/>
  <c r="Y245" i="8"/>
  <c r="Z245" i="8"/>
  <c r="AE245" i="8"/>
  <c r="AI245" i="8"/>
  <c r="AJ245" i="8"/>
  <c r="AK245" i="8"/>
  <c r="AL245" i="8"/>
  <c r="AM245" i="8"/>
  <c r="AN245" i="8"/>
  <c r="AO245" i="8"/>
  <c r="AP245" i="8"/>
  <c r="AQ245" i="8"/>
  <c r="BF245" i="8"/>
  <c r="BE245" i="8"/>
  <c r="BD245" i="8"/>
  <c r="BV245" i="8"/>
  <c r="BY245" i="8"/>
  <c r="BZ245" i="8"/>
  <c r="CA245" i="8"/>
  <c r="P246" i="8"/>
  <c r="T246" i="8"/>
  <c r="W246" i="8"/>
  <c r="Y246" i="8"/>
  <c r="Z246" i="8"/>
  <c r="AE246" i="8"/>
  <c r="AI246" i="8"/>
  <c r="AJ246" i="8"/>
  <c r="AK246" i="8"/>
  <c r="AL246" i="8"/>
  <c r="AM246" i="8"/>
  <c r="AN246" i="8"/>
  <c r="AO246" i="8"/>
  <c r="AP246" i="8"/>
  <c r="AQ246" i="8"/>
  <c r="BF246" i="8"/>
  <c r="BE246" i="8"/>
  <c r="BY246" i="8"/>
  <c r="BZ246" i="8"/>
  <c r="CA246" i="8"/>
  <c r="P247" i="8"/>
  <c r="T247" i="8"/>
  <c r="W247" i="8"/>
  <c r="Y247" i="8"/>
  <c r="Z247" i="8"/>
  <c r="AE247" i="8"/>
  <c r="AI247" i="8"/>
  <c r="AJ247" i="8"/>
  <c r="AK247" i="8"/>
  <c r="AL247" i="8"/>
  <c r="AM247" i="8"/>
  <c r="AN247" i="8"/>
  <c r="AO247" i="8"/>
  <c r="AP247" i="8"/>
  <c r="AQ247" i="8"/>
  <c r="BF247" i="8"/>
  <c r="BE247" i="8"/>
  <c r="BD247" i="8"/>
  <c r="BV247" i="8"/>
  <c r="BY247" i="8"/>
  <c r="BZ247" i="8"/>
  <c r="CA247" i="8"/>
  <c r="P248" i="8"/>
  <c r="T248" i="8"/>
  <c r="W248" i="8"/>
  <c r="Y248" i="8"/>
  <c r="Z248" i="8"/>
  <c r="AE248" i="8"/>
  <c r="AI248" i="8"/>
  <c r="AJ248" i="8"/>
  <c r="AK248" i="8"/>
  <c r="AL248" i="8"/>
  <c r="AM248" i="8"/>
  <c r="AN248" i="8"/>
  <c r="AO248" i="8"/>
  <c r="AP248" i="8"/>
  <c r="AQ248" i="8"/>
  <c r="BF248" i="8"/>
  <c r="BE248" i="8"/>
  <c r="BY248" i="8"/>
  <c r="BZ248" i="8"/>
  <c r="CA248" i="8"/>
  <c r="P249" i="8"/>
  <c r="T249" i="8"/>
  <c r="W249" i="8"/>
  <c r="Y249" i="8"/>
  <c r="Z249" i="8"/>
  <c r="AE249" i="8"/>
  <c r="AI249" i="8"/>
  <c r="AJ249" i="8"/>
  <c r="AK249" i="8"/>
  <c r="AL249" i="8"/>
  <c r="AM249" i="8"/>
  <c r="AN249" i="8"/>
  <c r="AO249" i="8"/>
  <c r="AP249" i="8"/>
  <c r="AQ249" i="8"/>
  <c r="BF249" i="8"/>
  <c r="BE249" i="8"/>
  <c r="BD249" i="8"/>
  <c r="BV249" i="8"/>
  <c r="BY249" i="8"/>
  <c r="BZ249" i="8"/>
  <c r="CA249" i="8"/>
  <c r="P250" i="8"/>
  <c r="T250" i="8"/>
  <c r="W250" i="8"/>
  <c r="Y250" i="8"/>
  <c r="Z250" i="8"/>
  <c r="AE250" i="8"/>
  <c r="AI250" i="8"/>
  <c r="AJ250" i="8"/>
  <c r="AK250" i="8"/>
  <c r="AL250" i="8"/>
  <c r="AM250" i="8"/>
  <c r="AN250" i="8"/>
  <c r="AO250" i="8"/>
  <c r="AP250" i="8"/>
  <c r="AQ250" i="8"/>
  <c r="BF250" i="8"/>
  <c r="BE250" i="8"/>
  <c r="BY250" i="8"/>
  <c r="BZ250" i="8"/>
  <c r="CA250" i="8"/>
  <c r="P251" i="8"/>
  <c r="T251" i="8"/>
  <c r="W251" i="8"/>
  <c r="Y251" i="8"/>
  <c r="Z251" i="8"/>
  <c r="AE251" i="8"/>
  <c r="AI251" i="8"/>
  <c r="AJ251" i="8"/>
  <c r="AK251" i="8"/>
  <c r="AL251" i="8"/>
  <c r="AM251" i="8"/>
  <c r="AN251" i="8"/>
  <c r="AO251" i="8"/>
  <c r="AP251" i="8"/>
  <c r="AQ251" i="8"/>
  <c r="BF251" i="8"/>
  <c r="BE251" i="8"/>
  <c r="BD251" i="8"/>
  <c r="BV251" i="8"/>
  <c r="BY251" i="8"/>
  <c r="BZ251" i="8"/>
  <c r="CA251" i="8"/>
  <c r="P252" i="8"/>
  <c r="T252" i="8"/>
  <c r="W252" i="8"/>
  <c r="Y252" i="8"/>
  <c r="Z252" i="8"/>
  <c r="AE252" i="8"/>
  <c r="AI252" i="8"/>
  <c r="AJ252" i="8"/>
  <c r="AK252" i="8"/>
  <c r="AL252" i="8"/>
  <c r="AM252" i="8"/>
  <c r="AN252" i="8"/>
  <c r="AO252" i="8"/>
  <c r="AP252" i="8"/>
  <c r="AQ252" i="8"/>
  <c r="BF252" i="8"/>
  <c r="BE252" i="8"/>
  <c r="BY252" i="8"/>
  <c r="BZ252" i="8"/>
  <c r="CA252" i="8"/>
  <c r="P253" i="8"/>
  <c r="T253" i="8"/>
  <c r="W253" i="8"/>
  <c r="Y253" i="8"/>
  <c r="Z253" i="8"/>
  <c r="AE253" i="8"/>
  <c r="AI253" i="8"/>
  <c r="AJ253" i="8"/>
  <c r="AK253" i="8"/>
  <c r="AL253" i="8"/>
  <c r="AM253" i="8"/>
  <c r="AN253" i="8"/>
  <c r="AO253" i="8"/>
  <c r="AP253" i="8"/>
  <c r="AQ253" i="8"/>
  <c r="BF253" i="8"/>
  <c r="BE253" i="8"/>
  <c r="BD253" i="8"/>
  <c r="BV253" i="8"/>
  <c r="BY253" i="8"/>
  <c r="BZ253" i="8"/>
  <c r="CA253" i="8"/>
  <c r="P254" i="8"/>
  <c r="T254" i="8"/>
  <c r="W254" i="8"/>
  <c r="Y254" i="8"/>
  <c r="Z254" i="8"/>
  <c r="AE254" i="8"/>
  <c r="AI254" i="8"/>
  <c r="AJ254" i="8"/>
  <c r="AK254" i="8"/>
  <c r="AL254" i="8"/>
  <c r="AM254" i="8"/>
  <c r="AN254" i="8"/>
  <c r="AO254" i="8"/>
  <c r="AP254" i="8"/>
  <c r="AQ254" i="8"/>
  <c r="BF254" i="8"/>
  <c r="BE254" i="8"/>
  <c r="BY254" i="8"/>
  <c r="BZ254" i="8"/>
  <c r="CA254" i="8"/>
  <c r="P255" i="8"/>
  <c r="T255" i="8"/>
  <c r="W255" i="8"/>
  <c r="Y255" i="8"/>
  <c r="Z255" i="8"/>
  <c r="AE255" i="8"/>
  <c r="AI255" i="8"/>
  <c r="AJ255" i="8"/>
  <c r="AK255" i="8"/>
  <c r="AL255" i="8"/>
  <c r="AM255" i="8"/>
  <c r="AN255" i="8"/>
  <c r="AO255" i="8"/>
  <c r="AP255" i="8"/>
  <c r="AQ255" i="8"/>
  <c r="BF255" i="8"/>
  <c r="BE255" i="8"/>
  <c r="BD255" i="8"/>
  <c r="BV255" i="8"/>
  <c r="BY255" i="8"/>
  <c r="BZ255" i="8"/>
  <c r="CA255" i="8"/>
  <c r="P256" i="8"/>
  <c r="T256" i="8"/>
  <c r="W256" i="8"/>
  <c r="Y256" i="8"/>
  <c r="Z256" i="8"/>
  <c r="AE256" i="8"/>
  <c r="AI256" i="8"/>
  <c r="AJ256" i="8"/>
  <c r="AK256" i="8"/>
  <c r="AL256" i="8"/>
  <c r="AM256" i="8"/>
  <c r="AN256" i="8"/>
  <c r="AO256" i="8"/>
  <c r="AP256" i="8"/>
  <c r="AQ256" i="8"/>
  <c r="BF256" i="8"/>
  <c r="BE256" i="8"/>
  <c r="BY256" i="8"/>
  <c r="BZ256" i="8"/>
  <c r="CA256" i="8"/>
  <c r="P257" i="8"/>
  <c r="T257" i="8"/>
  <c r="W257" i="8"/>
  <c r="Y257" i="8"/>
  <c r="Z257" i="8"/>
  <c r="AE257" i="8"/>
  <c r="AI257" i="8"/>
  <c r="AJ257" i="8"/>
  <c r="AK257" i="8"/>
  <c r="AL257" i="8"/>
  <c r="AM257" i="8"/>
  <c r="AN257" i="8"/>
  <c r="AO257" i="8"/>
  <c r="AP257" i="8"/>
  <c r="AQ257" i="8"/>
  <c r="BF257" i="8"/>
  <c r="BE257" i="8"/>
  <c r="BD257" i="8"/>
  <c r="BV257" i="8"/>
  <c r="BY257" i="8"/>
  <c r="BZ257" i="8"/>
  <c r="CA257" i="8"/>
  <c r="P258" i="8"/>
  <c r="T258" i="8"/>
  <c r="W258" i="8"/>
  <c r="Y258" i="8"/>
  <c r="Z258" i="8"/>
  <c r="AE258" i="8"/>
  <c r="AI258" i="8"/>
  <c r="AJ258" i="8"/>
  <c r="AK258" i="8"/>
  <c r="AL258" i="8"/>
  <c r="AM258" i="8"/>
  <c r="AN258" i="8"/>
  <c r="AO258" i="8"/>
  <c r="AP258" i="8"/>
  <c r="AQ258" i="8"/>
  <c r="BF258" i="8"/>
  <c r="BE258" i="8"/>
  <c r="BY258" i="8"/>
  <c r="BZ258" i="8"/>
  <c r="CA258" i="8"/>
  <c r="P259" i="8"/>
  <c r="T259" i="8"/>
  <c r="W259" i="8"/>
  <c r="Y259" i="8"/>
  <c r="Z259" i="8"/>
  <c r="AE259" i="8"/>
  <c r="AI259" i="8"/>
  <c r="AJ259" i="8"/>
  <c r="AK259" i="8"/>
  <c r="AL259" i="8"/>
  <c r="AM259" i="8"/>
  <c r="AN259" i="8"/>
  <c r="AO259" i="8"/>
  <c r="AP259" i="8"/>
  <c r="AQ259" i="8"/>
  <c r="BF259" i="8"/>
  <c r="BE259" i="8"/>
  <c r="BD259" i="8"/>
  <c r="BV259" i="8"/>
  <c r="BY259" i="8"/>
  <c r="BZ259" i="8"/>
  <c r="CA259" i="8"/>
  <c r="P260" i="8"/>
  <c r="T260" i="8"/>
  <c r="W260" i="8"/>
  <c r="Y260" i="8"/>
  <c r="Z260" i="8"/>
  <c r="AE260" i="8"/>
  <c r="AI260" i="8"/>
  <c r="AJ260" i="8"/>
  <c r="AK260" i="8"/>
  <c r="AL260" i="8"/>
  <c r="AM260" i="8"/>
  <c r="AN260" i="8"/>
  <c r="AO260" i="8"/>
  <c r="AP260" i="8"/>
  <c r="AQ260" i="8"/>
  <c r="BF260" i="8"/>
  <c r="BE260" i="8"/>
  <c r="BY260" i="8"/>
  <c r="BZ260" i="8"/>
  <c r="CA260" i="8"/>
  <c r="P261" i="8"/>
  <c r="T261" i="8"/>
  <c r="W261" i="8"/>
  <c r="Y261" i="8"/>
  <c r="Z261" i="8"/>
  <c r="AE261" i="8"/>
  <c r="AI261" i="8"/>
  <c r="AJ261" i="8"/>
  <c r="AK261" i="8"/>
  <c r="AL261" i="8"/>
  <c r="AM261" i="8"/>
  <c r="AN261" i="8"/>
  <c r="AO261" i="8"/>
  <c r="AP261" i="8"/>
  <c r="AQ261" i="8"/>
  <c r="BF261" i="8"/>
  <c r="BE261" i="8"/>
  <c r="BD261" i="8"/>
  <c r="BV261" i="8"/>
  <c r="BY261" i="8"/>
  <c r="BZ261" i="8"/>
  <c r="CA261" i="8"/>
  <c r="P262" i="8"/>
  <c r="T262" i="8"/>
  <c r="W262" i="8"/>
  <c r="Y262" i="8"/>
  <c r="Z262" i="8"/>
  <c r="AE262" i="8"/>
  <c r="AI262" i="8"/>
  <c r="AJ262" i="8"/>
  <c r="AK262" i="8"/>
  <c r="AL262" i="8"/>
  <c r="AM262" i="8"/>
  <c r="AN262" i="8"/>
  <c r="AO262" i="8"/>
  <c r="AP262" i="8"/>
  <c r="AQ262" i="8"/>
  <c r="BF262" i="8"/>
  <c r="BE262" i="8"/>
  <c r="BY262" i="8"/>
  <c r="BZ262" i="8"/>
  <c r="CA262" i="8"/>
  <c r="P263" i="8"/>
  <c r="T263" i="8"/>
  <c r="W263" i="8"/>
  <c r="Y263" i="8"/>
  <c r="Z263" i="8"/>
  <c r="AE263" i="8"/>
  <c r="AI263" i="8"/>
  <c r="AJ263" i="8"/>
  <c r="AK263" i="8"/>
  <c r="AL263" i="8"/>
  <c r="AM263" i="8"/>
  <c r="AN263" i="8"/>
  <c r="AO263" i="8"/>
  <c r="AP263" i="8"/>
  <c r="AQ263" i="8"/>
  <c r="BF263" i="8"/>
  <c r="BE263" i="8"/>
  <c r="BD263" i="8"/>
  <c r="BV263" i="8"/>
  <c r="BY263" i="8"/>
  <c r="BZ263" i="8"/>
  <c r="CA263" i="8"/>
  <c r="P264" i="8"/>
  <c r="T264" i="8"/>
  <c r="W264" i="8"/>
  <c r="Y264" i="8"/>
  <c r="Z264" i="8"/>
  <c r="AE264" i="8"/>
  <c r="AI264" i="8"/>
  <c r="AJ264" i="8"/>
  <c r="AK264" i="8"/>
  <c r="AL264" i="8"/>
  <c r="AM264" i="8"/>
  <c r="AN264" i="8"/>
  <c r="AO264" i="8"/>
  <c r="AP264" i="8"/>
  <c r="AQ264" i="8"/>
  <c r="BF264" i="8"/>
  <c r="BE264" i="8"/>
  <c r="BY264" i="8"/>
  <c r="BZ264" i="8"/>
  <c r="CA264" i="8"/>
  <c r="P265" i="8"/>
  <c r="T265" i="8"/>
  <c r="W265" i="8"/>
  <c r="Y265" i="8"/>
  <c r="Z265" i="8"/>
  <c r="AE265" i="8"/>
  <c r="AI265" i="8"/>
  <c r="AJ265" i="8"/>
  <c r="AK265" i="8"/>
  <c r="AL265" i="8"/>
  <c r="AM265" i="8"/>
  <c r="AN265" i="8"/>
  <c r="AO265" i="8"/>
  <c r="AP265" i="8"/>
  <c r="AQ265" i="8"/>
  <c r="BF265" i="8"/>
  <c r="BE265" i="8"/>
  <c r="BD265" i="8"/>
  <c r="BV265" i="8"/>
  <c r="BY265" i="8"/>
  <c r="BZ265" i="8"/>
  <c r="CA265" i="8"/>
  <c r="P266" i="8"/>
  <c r="T266" i="8"/>
  <c r="W266" i="8"/>
  <c r="Y266" i="8"/>
  <c r="Z266" i="8"/>
  <c r="AE266" i="8"/>
  <c r="AI266" i="8"/>
  <c r="AJ266" i="8"/>
  <c r="AK266" i="8"/>
  <c r="AL266" i="8"/>
  <c r="AM266" i="8"/>
  <c r="AN266" i="8"/>
  <c r="AO266" i="8"/>
  <c r="AP266" i="8"/>
  <c r="AQ266" i="8"/>
  <c r="BF266" i="8"/>
  <c r="BE266" i="8"/>
  <c r="BY266" i="8"/>
  <c r="BZ266" i="8"/>
  <c r="CA266" i="8"/>
  <c r="P267" i="8"/>
  <c r="T267" i="8"/>
  <c r="W267" i="8"/>
  <c r="Y267" i="8"/>
  <c r="Z267" i="8"/>
  <c r="AE267" i="8"/>
  <c r="AI267" i="8"/>
  <c r="AJ267" i="8"/>
  <c r="AK267" i="8"/>
  <c r="AL267" i="8"/>
  <c r="AM267" i="8"/>
  <c r="AN267" i="8"/>
  <c r="AO267" i="8"/>
  <c r="AP267" i="8"/>
  <c r="AQ267" i="8"/>
  <c r="BF267" i="8"/>
  <c r="BE267" i="8"/>
  <c r="BD267" i="8"/>
  <c r="BV267" i="8"/>
  <c r="BY267" i="8"/>
  <c r="BZ267" i="8"/>
  <c r="CA267" i="8"/>
  <c r="P268" i="8"/>
  <c r="T268" i="8"/>
  <c r="W268" i="8"/>
  <c r="Y268" i="8"/>
  <c r="Z268" i="8"/>
  <c r="AE268" i="8"/>
  <c r="AI268" i="8"/>
  <c r="AJ268" i="8"/>
  <c r="AK268" i="8"/>
  <c r="AL268" i="8"/>
  <c r="AM268" i="8"/>
  <c r="AN268" i="8"/>
  <c r="AO268" i="8"/>
  <c r="AP268" i="8"/>
  <c r="AQ268" i="8"/>
  <c r="BF268" i="8"/>
  <c r="BE268" i="8"/>
  <c r="BY268" i="8"/>
  <c r="BZ268" i="8"/>
  <c r="CA268" i="8"/>
  <c r="P269" i="8"/>
  <c r="T269" i="8"/>
  <c r="W269" i="8"/>
  <c r="Y269" i="8"/>
  <c r="Z269" i="8"/>
  <c r="AE269" i="8"/>
  <c r="AI269" i="8"/>
  <c r="AJ269" i="8"/>
  <c r="AK269" i="8"/>
  <c r="AL269" i="8"/>
  <c r="AM269" i="8"/>
  <c r="AN269" i="8"/>
  <c r="AO269" i="8"/>
  <c r="AP269" i="8"/>
  <c r="AQ269" i="8"/>
  <c r="BF269" i="8"/>
  <c r="BE269" i="8"/>
  <c r="BD269" i="8"/>
  <c r="BV269" i="8"/>
  <c r="BY269" i="8"/>
  <c r="BZ269" i="8"/>
  <c r="CA269" i="8"/>
  <c r="P270" i="8"/>
  <c r="T270" i="8"/>
  <c r="W270" i="8"/>
  <c r="Y270" i="8"/>
  <c r="Z270" i="8"/>
  <c r="AE270" i="8"/>
  <c r="AI270" i="8"/>
  <c r="AI271" i="8"/>
  <c r="AI272" i="8"/>
  <c r="AI273" i="8"/>
  <c r="AI274" i="8"/>
  <c r="AI275" i="8"/>
  <c r="AJ270" i="8"/>
  <c r="AK270" i="8"/>
  <c r="AL270" i="8"/>
  <c r="AM270" i="8"/>
  <c r="AN270" i="8"/>
  <c r="AO270" i="8"/>
  <c r="AO271" i="8"/>
  <c r="AO272" i="8"/>
  <c r="AO273" i="8"/>
  <c r="AO274" i="8"/>
  <c r="AO275" i="8"/>
  <c r="AP270" i="8"/>
  <c r="AQ270" i="8"/>
  <c r="BF270" i="8"/>
  <c r="BE270" i="8"/>
  <c r="BY270" i="8"/>
  <c r="BZ270" i="8"/>
  <c r="CA270" i="8"/>
  <c r="P271" i="8"/>
  <c r="T271" i="8"/>
  <c r="W271" i="8"/>
  <c r="Y271" i="8"/>
  <c r="Z271" i="8"/>
  <c r="AE271" i="8"/>
  <c r="AJ271" i="8"/>
  <c r="AK271" i="8"/>
  <c r="AL271" i="8"/>
  <c r="AM271" i="8"/>
  <c r="AN271" i="8"/>
  <c r="AP271" i="8"/>
  <c r="AQ271" i="8"/>
  <c r="BF271" i="8"/>
  <c r="BE271" i="8"/>
  <c r="BD271" i="8"/>
  <c r="BV271" i="8"/>
  <c r="BY271" i="8"/>
  <c r="BZ271" i="8"/>
  <c r="CA271" i="8"/>
  <c r="P272" i="8"/>
  <c r="T272" i="8"/>
  <c r="W272" i="8"/>
  <c r="Y272" i="8"/>
  <c r="Z272" i="8"/>
  <c r="AE272" i="8"/>
  <c r="AJ272" i="8"/>
  <c r="AK272" i="8"/>
  <c r="AL272" i="8"/>
  <c r="AM272" i="8"/>
  <c r="AN272" i="8"/>
  <c r="AP272" i="8"/>
  <c r="AQ272" i="8"/>
  <c r="BF272" i="8"/>
  <c r="BE272" i="8"/>
  <c r="BY272" i="8"/>
  <c r="BZ272" i="8"/>
  <c r="CA272" i="8"/>
  <c r="P273" i="8"/>
  <c r="T273" i="8"/>
  <c r="W273" i="8"/>
  <c r="Y273" i="8"/>
  <c r="Z273" i="8"/>
  <c r="AE273" i="8"/>
  <c r="AJ273" i="8"/>
  <c r="AK273" i="8"/>
  <c r="AL273" i="8"/>
  <c r="AM273" i="8"/>
  <c r="AN273" i="8"/>
  <c r="AP273" i="8"/>
  <c r="AQ273" i="8"/>
  <c r="BF273" i="8"/>
  <c r="BE273" i="8"/>
  <c r="BD273" i="8"/>
  <c r="BV273" i="8"/>
  <c r="BY273" i="8"/>
  <c r="BZ273" i="8"/>
  <c r="CA273" i="8"/>
  <c r="P274" i="8"/>
  <c r="T274" i="8"/>
  <c r="W274" i="8"/>
  <c r="Y274" i="8"/>
  <c r="Z274" i="8"/>
  <c r="AE274" i="8"/>
  <c r="AJ274" i="8"/>
  <c r="AK274" i="8"/>
  <c r="AL274" i="8"/>
  <c r="AM274" i="8"/>
  <c r="AN274" i="8"/>
  <c r="AP274" i="8"/>
  <c r="AQ274" i="8"/>
  <c r="BF274" i="8"/>
  <c r="BE274" i="8"/>
  <c r="BY274" i="8"/>
  <c r="BZ274" i="8"/>
  <c r="CA274" i="8"/>
  <c r="B275" i="8"/>
  <c r="C42" i="35"/>
  <c r="C275" i="8"/>
  <c r="D275" i="8"/>
  <c r="D42" i="35"/>
  <c r="E275" i="8"/>
  <c r="E42" i="35"/>
  <c r="F275" i="8"/>
  <c r="F42" i="35"/>
  <c r="G275" i="8"/>
  <c r="G42" i="35"/>
  <c r="H275" i="8"/>
  <c r="H42" i="35"/>
  <c r="I275" i="8"/>
  <c r="I42" i="35"/>
  <c r="J275" i="8"/>
  <c r="J42" i="35"/>
  <c r="K275" i="8"/>
  <c r="K42" i="35"/>
  <c r="L275" i="8"/>
  <c r="L42" i="35"/>
  <c r="M275" i="8"/>
  <c r="M42" i="35"/>
  <c r="N275" i="8"/>
  <c r="N42" i="35"/>
  <c r="O275" i="8"/>
  <c r="O42" i="35"/>
  <c r="AA275" i="8"/>
  <c r="AB275" i="8"/>
  <c r="AC275" i="8"/>
  <c r="AD275" i="8"/>
  <c r="AF275" i="8"/>
  <c r="AG275" i="8"/>
  <c r="AM275" i="8"/>
  <c r="BY275" i="8"/>
  <c r="BZ275" i="8"/>
  <c r="CA275" i="8"/>
  <c r="P277" i="8"/>
  <c r="T277" i="8"/>
  <c r="W277" i="8"/>
  <c r="Y277" i="8"/>
  <c r="Z277" i="8"/>
  <c r="AE277" i="8"/>
  <c r="AI277" i="8"/>
  <c r="AJ277" i="8"/>
  <c r="AK277" i="8"/>
  <c r="AL277" i="8"/>
  <c r="AM277" i="8"/>
  <c r="AN277" i="8"/>
  <c r="AO277" i="8"/>
  <c r="AP277" i="8"/>
  <c r="AQ277" i="8"/>
  <c r="BF277" i="8"/>
  <c r="BE277" i="8"/>
  <c r="BV277" i="8"/>
  <c r="BY277" i="8"/>
  <c r="BZ277" i="8"/>
  <c r="CA277" i="8"/>
  <c r="P278" i="8"/>
  <c r="T278" i="8"/>
  <c r="W278" i="8"/>
  <c r="Y278" i="8"/>
  <c r="Z278" i="8"/>
  <c r="AE278" i="8"/>
  <c r="AI278" i="8"/>
  <c r="AJ278" i="8"/>
  <c r="AK278" i="8"/>
  <c r="AL278" i="8"/>
  <c r="AM278" i="8"/>
  <c r="AN278" i="8"/>
  <c r="AO278" i="8"/>
  <c r="AP278" i="8"/>
  <c r="AQ278" i="8"/>
  <c r="BF278" i="8"/>
  <c r="BE278" i="8"/>
  <c r="BY278" i="8"/>
  <c r="BZ278" i="8"/>
  <c r="CA278" i="8"/>
  <c r="P279" i="8"/>
  <c r="T279" i="8"/>
  <c r="W279" i="8"/>
  <c r="Y279" i="8"/>
  <c r="Z279" i="8"/>
  <c r="AE279" i="8"/>
  <c r="AI279" i="8"/>
  <c r="AJ279" i="8"/>
  <c r="AK279" i="8"/>
  <c r="AL279" i="8"/>
  <c r="AM279" i="8"/>
  <c r="AN279" i="8"/>
  <c r="AO279" i="8"/>
  <c r="AP279" i="8"/>
  <c r="AQ279" i="8"/>
  <c r="BF279" i="8"/>
  <c r="BY279" i="8"/>
  <c r="BZ279" i="8"/>
  <c r="CA279" i="8"/>
  <c r="P280" i="8"/>
  <c r="T280" i="8"/>
  <c r="W280" i="8"/>
  <c r="Y280" i="8"/>
  <c r="Z280" i="8"/>
  <c r="AE280" i="8"/>
  <c r="AI280" i="8"/>
  <c r="AJ280" i="8"/>
  <c r="AK280" i="8"/>
  <c r="AL280" i="8"/>
  <c r="AM280" i="8"/>
  <c r="AN280" i="8"/>
  <c r="AO280" i="8"/>
  <c r="AP280" i="8"/>
  <c r="AQ280" i="8"/>
  <c r="BF280" i="8"/>
  <c r="BE280" i="8"/>
  <c r="BY280" i="8"/>
  <c r="BZ280" i="8"/>
  <c r="CA280" i="8"/>
  <c r="P281" i="8"/>
  <c r="T281" i="8"/>
  <c r="W281" i="8"/>
  <c r="Y281" i="8"/>
  <c r="Z281" i="8"/>
  <c r="AE281" i="8"/>
  <c r="AI281" i="8"/>
  <c r="AJ281" i="8"/>
  <c r="AK281" i="8"/>
  <c r="AL281" i="8"/>
  <c r="AM281" i="8"/>
  <c r="AN281" i="8"/>
  <c r="AO281" i="8"/>
  <c r="AP281" i="8"/>
  <c r="AQ281" i="8"/>
  <c r="BF281" i="8"/>
  <c r="BY281" i="8"/>
  <c r="BZ281" i="8"/>
  <c r="CA281" i="8"/>
  <c r="P282" i="8"/>
  <c r="T282" i="8"/>
  <c r="W282" i="8"/>
  <c r="Y282" i="8"/>
  <c r="Z282" i="8"/>
  <c r="AE282" i="8"/>
  <c r="AI282" i="8"/>
  <c r="AJ282" i="8"/>
  <c r="AK282" i="8"/>
  <c r="AL282" i="8"/>
  <c r="AM282" i="8"/>
  <c r="AN282" i="8"/>
  <c r="AO282" i="8"/>
  <c r="AP282" i="8"/>
  <c r="AQ282" i="8"/>
  <c r="BF282" i="8"/>
  <c r="BE282" i="8"/>
  <c r="BY282" i="8"/>
  <c r="BZ282" i="8"/>
  <c r="CA282" i="8"/>
  <c r="P283" i="8"/>
  <c r="T283" i="8"/>
  <c r="W283" i="8"/>
  <c r="Y283" i="8"/>
  <c r="Z283" i="8"/>
  <c r="AE283" i="8"/>
  <c r="AI283" i="8"/>
  <c r="AJ283" i="8"/>
  <c r="AK283" i="8"/>
  <c r="AL283" i="8"/>
  <c r="AM283" i="8"/>
  <c r="AN283" i="8"/>
  <c r="AO283" i="8"/>
  <c r="AP283" i="8"/>
  <c r="AQ283" i="8"/>
  <c r="BF283" i="8"/>
  <c r="BY283" i="8"/>
  <c r="BZ283" i="8"/>
  <c r="CA283" i="8"/>
  <c r="P284" i="8"/>
  <c r="T284" i="8"/>
  <c r="W284" i="8"/>
  <c r="Y284" i="8"/>
  <c r="Z284" i="8"/>
  <c r="AE284" i="8"/>
  <c r="AI284" i="8"/>
  <c r="AJ284" i="8"/>
  <c r="AK284" i="8"/>
  <c r="AL284" i="8"/>
  <c r="AM284" i="8"/>
  <c r="AN284" i="8"/>
  <c r="AO284" i="8"/>
  <c r="AP284" i="8"/>
  <c r="AQ284" i="8"/>
  <c r="BF284" i="8"/>
  <c r="BE284" i="8"/>
  <c r="BY284" i="8"/>
  <c r="BZ284" i="8"/>
  <c r="CA284" i="8"/>
  <c r="P285" i="8"/>
  <c r="T285" i="8"/>
  <c r="W285" i="8"/>
  <c r="Y285" i="8"/>
  <c r="Z285" i="8"/>
  <c r="AE285" i="8"/>
  <c r="AI285" i="8"/>
  <c r="AJ285" i="8"/>
  <c r="AK285" i="8"/>
  <c r="AL285" i="8"/>
  <c r="AM285" i="8"/>
  <c r="AN285" i="8"/>
  <c r="AO285" i="8"/>
  <c r="AP285" i="8"/>
  <c r="AQ285" i="8"/>
  <c r="BF285" i="8"/>
  <c r="BE285" i="8"/>
  <c r="BD285" i="8"/>
  <c r="BV285" i="8"/>
  <c r="BY285" i="8"/>
  <c r="BZ285" i="8"/>
  <c r="CA285" i="8"/>
  <c r="P286" i="8"/>
  <c r="T286" i="8"/>
  <c r="W286" i="8"/>
  <c r="Y286" i="8"/>
  <c r="Z286" i="8"/>
  <c r="AE286" i="8"/>
  <c r="AI286" i="8"/>
  <c r="AJ286" i="8"/>
  <c r="AK286" i="8"/>
  <c r="AL286" i="8"/>
  <c r="AM286" i="8"/>
  <c r="AN286" i="8"/>
  <c r="AO286" i="8"/>
  <c r="AP286" i="8"/>
  <c r="AQ286" i="8"/>
  <c r="BF286" i="8"/>
  <c r="BE286" i="8"/>
  <c r="BY286" i="8"/>
  <c r="BZ286" i="8"/>
  <c r="CA286" i="8"/>
  <c r="P287" i="8"/>
  <c r="T287" i="8"/>
  <c r="W287" i="8"/>
  <c r="Y287" i="8"/>
  <c r="Z287" i="8"/>
  <c r="AE287" i="8"/>
  <c r="AI287" i="8"/>
  <c r="AJ287" i="8"/>
  <c r="AK287" i="8"/>
  <c r="AL287" i="8"/>
  <c r="AM287" i="8"/>
  <c r="AN287" i="8"/>
  <c r="AO287" i="8"/>
  <c r="AP287" i="8"/>
  <c r="AQ287" i="8"/>
  <c r="BF287" i="8"/>
  <c r="BE287" i="8"/>
  <c r="BD287" i="8"/>
  <c r="BV287" i="8"/>
  <c r="BY287" i="8"/>
  <c r="BZ287" i="8"/>
  <c r="CA287" i="8"/>
  <c r="P288" i="8"/>
  <c r="T288" i="8"/>
  <c r="W288" i="8"/>
  <c r="Y288" i="8"/>
  <c r="Z288" i="8"/>
  <c r="AE288" i="8"/>
  <c r="AI288" i="8"/>
  <c r="AJ288" i="8"/>
  <c r="AK288" i="8"/>
  <c r="AL288" i="8"/>
  <c r="AM288" i="8"/>
  <c r="AN288" i="8"/>
  <c r="AO288" i="8"/>
  <c r="AP288" i="8"/>
  <c r="AQ288" i="8"/>
  <c r="BF288" i="8"/>
  <c r="BE288" i="8"/>
  <c r="BY288" i="8"/>
  <c r="BZ288" i="8"/>
  <c r="CA288" i="8"/>
  <c r="P289" i="8"/>
  <c r="T289" i="8"/>
  <c r="W289" i="8"/>
  <c r="Y289" i="8"/>
  <c r="Z289" i="8"/>
  <c r="AE289" i="8"/>
  <c r="AI289" i="8"/>
  <c r="AJ289" i="8"/>
  <c r="AK289" i="8"/>
  <c r="AL289" i="8"/>
  <c r="AM289" i="8"/>
  <c r="AN289" i="8"/>
  <c r="AO289" i="8"/>
  <c r="AP289" i="8"/>
  <c r="AQ289" i="8"/>
  <c r="BF289" i="8"/>
  <c r="BE289" i="8"/>
  <c r="BD289" i="8"/>
  <c r="BV289" i="8"/>
  <c r="BY289" i="8"/>
  <c r="BZ289" i="8"/>
  <c r="CA289" i="8"/>
  <c r="P290" i="8"/>
  <c r="T290" i="8"/>
  <c r="W290" i="8"/>
  <c r="Y290" i="8"/>
  <c r="Z290" i="8"/>
  <c r="AE290" i="8"/>
  <c r="AI290" i="8"/>
  <c r="AJ290" i="8"/>
  <c r="AK290" i="8"/>
  <c r="AL290" i="8"/>
  <c r="AM290" i="8"/>
  <c r="AN290" i="8"/>
  <c r="AO290" i="8"/>
  <c r="AP290" i="8"/>
  <c r="AQ290" i="8"/>
  <c r="BF290" i="8"/>
  <c r="BE290" i="8"/>
  <c r="BY290" i="8"/>
  <c r="BZ290" i="8"/>
  <c r="CA290" i="8"/>
  <c r="P291" i="8"/>
  <c r="T291" i="8"/>
  <c r="W291" i="8"/>
  <c r="Y291" i="8"/>
  <c r="Z291" i="8"/>
  <c r="AE291" i="8"/>
  <c r="AI291" i="8"/>
  <c r="AJ291" i="8"/>
  <c r="AK291" i="8"/>
  <c r="AL291" i="8"/>
  <c r="AM291" i="8"/>
  <c r="AN291" i="8"/>
  <c r="AO291" i="8"/>
  <c r="AP291" i="8"/>
  <c r="AQ291" i="8"/>
  <c r="BF291" i="8"/>
  <c r="BE291" i="8"/>
  <c r="BD291" i="8"/>
  <c r="BV291" i="8"/>
  <c r="BY291" i="8"/>
  <c r="BZ291" i="8"/>
  <c r="CA291" i="8"/>
  <c r="P292" i="8"/>
  <c r="T292" i="8"/>
  <c r="W292" i="8"/>
  <c r="Y292" i="8"/>
  <c r="Z292" i="8"/>
  <c r="AE292" i="8"/>
  <c r="AI292" i="8"/>
  <c r="AJ292" i="8"/>
  <c r="AK292" i="8"/>
  <c r="AL292" i="8"/>
  <c r="AM292" i="8"/>
  <c r="AN292" i="8"/>
  <c r="AO292" i="8"/>
  <c r="AP292" i="8"/>
  <c r="AQ292" i="8"/>
  <c r="BF292" i="8"/>
  <c r="BE292" i="8"/>
  <c r="BY292" i="8"/>
  <c r="BZ292" i="8"/>
  <c r="CA292" i="8"/>
  <c r="P293" i="8"/>
  <c r="T293" i="8"/>
  <c r="W293" i="8"/>
  <c r="Y293" i="8"/>
  <c r="Z293" i="8"/>
  <c r="AE293" i="8"/>
  <c r="AI293" i="8"/>
  <c r="AJ293" i="8"/>
  <c r="AK293" i="8"/>
  <c r="AL293" i="8"/>
  <c r="AM293" i="8"/>
  <c r="AN293" i="8"/>
  <c r="AO293" i="8"/>
  <c r="AP293" i="8"/>
  <c r="AQ293" i="8"/>
  <c r="BF293" i="8"/>
  <c r="BE293" i="8"/>
  <c r="BD293" i="8"/>
  <c r="BV293" i="8"/>
  <c r="BY293" i="8"/>
  <c r="BZ293" i="8"/>
  <c r="CA293" i="8"/>
  <c r="P294" i="8"/>
  <c r="T294" i="8"/>
  <c r="W294" i="8"/>
  <c r="Y294" i="8"/>
  <c r="Z294" i="8"/>
  <c r="AE294" i="8"/>
  <c r="AI294" i="8"/>
  <c r="AJ294" i="8"/>
  <c r="AK294" i="8"/>
  <c r="AL294" i="8"/>
  <c r="AM294" i="8"/>
  <c r="AN294" i="8"/>
  <c r="AO294" i="8"/>
  <c r="AP294" i="8"/>
  <c r="AQ294" i="8"/>
  <c r="BF294" i="8"/>
  <c r="BE294" i="8"/>
  <c r="BY294" i="8"/>
  <c r="BZ294" i="8"/>
  <c r="CA294" i="8"/>
  <c r="P295" i="8"/>
  <c r="T295" i="8"/>
  <c r="W295" i="8"/>
  <c r="Y295" i="8"/>
  <c r="Z295" i="8"/>
  <c r="AE295" i="8"/>
  <c r="AI295" i="8"/>
  <c r="AJ295" i="8"/>
  <c r="AK295" i="8"/>
  <c r="AL295" i="8"/>
  <c r="AM295" i="8"/>
  <c r="AN295" i="8"/>
  <c r="AO295" i="8"/>
  <c r="AP295" i="8"/>
  <c r="AQ295" i="8"/>
  <c r="BF295" i="8"/>
  <c r="BE295" i="8"/>
  <c r="BD295" i="8"/>
  <c r="BV295" i="8"/>
  <c r="BY295" i="8"/>
  <c r="BZ295" i="8"/>
  <c r="CA295" i="8"/>
  <c r="P296" i="8"/>
  <c r="T296" i="8"/>
  <c r="W296" i="8"/>
  <c r="Y296" i="8"/>
  <c r="Z296" i="8"/>
  <c r="AE296" i="8"/>
  <c r="AI296" i="8"/>
  <c r="AJ296" i="8"/>
  <c r="AK296" i="8"/>
  <c r="AL296" i="8"/>
  <c r="AM296" i="8"/>
  <c r="AN296" i="8"/>
  <c r="AO296" i="8"/>
  <c r="AP296" i="8"/>
  <c r="AQ296" i="8"/>
  <c r="BF296" i="8"/>
  <c r="BE296" i="8"/>
  <c r="BY296" i="8"/>
  <c r="BZ296" i="8"/>
  <c r="CA296" i="8"/>
  <c r="P297" i="8"/>
  <c r="T297" i="8"/>
  <c r="W297" i="8"/>
  <c r="Y297" i="8"/>
  <c r="Z297" i="8"/>
  <c r="AE297" i="8"/>
  <c r="AI297" i="8"/>
  <c r="AJ297" i="8"/>
  <c r="AK297" i="8"/>
  <c r="AL297" i="8"/>
  <c r="AM297" i="8"/>
  <c r="AN297" i="8"/>
  <c r="AO297" i="8"/>
  <c r="AP297" i="8"/>
  <c r="AQ297" i="8"/>
  <c r="BF297" i="8"/>
  <c r="BE297" i="8"/>
  <c r="BD297" i="8"/>
  <c r="BV297" i="8"/>
  <c r="BY297" i="8"/>
  <c r="BZ297" i="8"/>
  <c r="CA297" i="8"/>
  <c r="P298" i="8"/>
  <c r="T298" i="8"/>
  <c r="W298" i="8"/>
  <c r="Y298" i="8"/>
  <c r="Z298" i="8"/>
  <c r="AE298" i="8"/>
  <c r="AI298" i="8"/>
  <c r="AJ298" i="8"/>
  <c r="AK298" i="8"/>
  <c r="AL298" i="8"/>
  <c r="AM298" i="8"/>
  <c r="AN298" i="8"/>
  <c r="AO298" i="8"/>
  <c r="AP298" i="8"/>
  <c r="AQ298" i="8"/>
  <c r="BF298" i="8"/>
  <c r="BE298" i="8"/>
  <c r="BY298" i="8"/>
  <c r="BZ298" i="8"/>
  <c r="CA298" i="8"/>
  <c r="P299" i="8"/>
  <c r="T299" i="8"/>
  <c r="W299" i="8"/>
  <c r="Y299" i="8"/>
  <c r="Z299" i="8"/>
  <c r="AE299" i="8"/>
  <c r="AI299" i="8"/>
  <c r="AJ299" i="8"/>
  <c r="AK299" i="8"/>
  <c r="AL299" i="8"/>
  <c r="AM299" i="8"/>
  <c r="AN299" i="8"/>
  <c r="AO299" i="8"/>
  <c r="AP299" i="8"/>
  <c r="AQ299" i="8"/>
  <c r="BF299" i="8"/>
  <c r="BE299" i="8"/>
  <c r="BD299" i="8"/>
  <c r="BV299" i="8"/>
  <c r="BY299" i="8"/>
  <c r="BZ299" i="8"/>
  <c r="CA299" i="8"/>
  <c r="P300" i="8"/>
  <c r="T300" i="8"/>
  <c r="W300" i="8"/>
  <c r="Y300" i="8"/>
  <c r="Z300" i="8"/>
  <c r="AE300" i="8"/>
  <c r="AI300" i="8"/>
  <c r="AJ300" i="8"/>
  <c r="AK300" i="8"/>
  <c r="AL300" i="8"/>
  <c r="AM300" i="8"/>
  <c r="AN300" i="8"/>
  <c r="AO300" i="8"/>
  <c r="AP300" i="8"/>
  <c r="AQ300" i="8"/>
  <c r="BF300" i="8"/>
  <c r="BE300" i="8"/>
  <c r="BY300" i="8"/>
  <c r="BZ300" i="8"/>
  <c r="CA300" i="8"/>
  <c r="P301" i="8"/>
  <c r="T301" i="8"/>
  <c r="W301" i="8"/>
  <c r="Y301" i="8"/>
  <c r="Z301" i="8"/>
  <c r="AE301" i="8"/>
  <c r="AI301" i="8"/>
  <c r="AJ301" i="8"/>
  <c r="AK301" i="8"/>
  <c r="AL301" i="8"/>
  <c r="AM301" i="8"/>
  <c r="AN301" i="8"/>
  <c r="AO301" i="8"/>
  <c r="AP301" i="8"/>
  <c r="AQ301" i="8"/>
  <c r="BF301" i="8"/>
  <c r="BE301" i="8"/>
  <c r="BD301" i="8"/>
  <c r="BV301" i="8"/>
  <c r="BY301" i="8"/>
  <c r="BZ301" i="8"/>
  <c r="CA301" i="8"/>
  <c r="P302" i="8"/>
  <c r="T302" i="8"/>
  <c r="W302" i="8"/>
  <c r="Y302" i="8"/>
  <c r="Z302" i="8"/>
  <c r="AE302" i="8"/>
  <c r="AI302" i="8"/>
  <c r="AJ302" i="8"/>
  <c r="AK302" i="8"/>
  <c r="AL302" i="8"/>
  <c r="AM302" i="8"/>
  <c r="AN302" i="8"/>
  <c r="AO302" i="8"/>
  <c r="AP302" i="8"/>
  <c r="AQ302" i="8"/>
  <c r="BF302" i="8"/>
  <c r="BE302" i="8"/>
  <c r="BY302" i="8"/>
  <c r="BZ302" i="8"/>
  <c r="CA302" i="8"/>
  <c r="P303" i="8"/>
  <c r="T303" i="8"/>
  <c r="W303" i="8"/>
  <c r="Y303" i="8"/>
  <c r="Z303" i="8"/>
  <c r="AE303" i="8"/>
  <c r="AI303" i="8"/>
  <c r="AJ303" i="8"/>
  <c r="AK303" i="8"/>
  <c r="AL303" i="8"/>
  <c r="AM303" i="8"/>
  <c r="AN303" i="8"/>
  <c r="AO303" i="8"/>
  <c r="AP303" i="8"/>
  <c r="AQ303" i="8"/>
  <c r="BF303" i="8"/>
  <c r="BE303" i="8"/>
  <c r="BD303" i="8"/>
  <c r="BV303" i="8"/>
  <c r="BY303" i="8"/>
  <c r="BZ303" i="8"/>
  <c r="CA303" i="8"/>
  <c r="P304" i="8"/>
  <c r="T304" i="8"/>
  <c r="W304" i="8"/>
  <c r="Y304" i="8"/>
  <c r="Z304" i="8"/>
  <c r="AE304" i="8"/>
  <c r="AI304" i="8"/>
  <c r="AJ304" i="8"/>
  <c r="AK304" i="8"/>
  <c r="AL304" i="8"/>
  <c r="AM304" i="8"/>
  <c r="AN304" i="8"/>
  <c r="AO304" i="8"/>
  <c r="AP304" i="8"/>
  <c r="AQ304" i="8"/>
  <c r="BF304" i="8"/>
  <c r="BE304" i="8"/>
  <c r="BY304" i="8"/>
  <c r="BZ304" i="8"/>
  <c r="CA304" i="8"/>
  <c r="P305" i="8"/>
  <c r="T305" i="8"/>
  <c r="W305" i="8"/>
  <c r="Y305" i="8"/>
  <c r="Z305" i="8"/>
  <c r="AE305" i="8"/>
  <c r="AI305" i="8"/>
  <c r="AJ305" i="8"/>
  <c r="AK305" i="8"/>
  <c r="AL305" i="8"/>
  <c r="AM305" i="8"/>
  <c r="AN305" i="8"/>
  <c r="AO305" i="8"/>
  <c r="AP305" i="8"/>
  <c r="AQ305" i="8"/>
  <c r="BF305" i="8"/>
  <c r="BE305" i="8"/>
  <c r="BD305" i="8"/>
  <c r="BV305" i="8"/>
  <c r="BY305" i="8"/>
  <c r="BZ305" i="8"/>
  <c r="CA305" i="8"/>
  <c r="P306" i="8"/>
  <c r="T306" i="8"/>
  <c r="W306" i="8"/>
  <c r="Y306" i="8"/>
  <c r="Z306" i="8"/>
  <c r="AE306" i="8"/>
  <c r="AI306" i="8"/>
  <c r="AJ306" i="8"/>
  <c r="AK306" i="8"/>
  <c r="AL306" i="8"/>
  <c r="AM306" i="8"/>
  <c r="AN306" i="8"/>
  <c r="AO306" i="8"/>
  <c r="AP306" i="8"/>
  <c r="AQ306" i="8"/>
  <c r="BF306" i="8"/>
  <c r="BE306" i="8"/>
  <c r="BY306" i="8"/>
  <c r="BZ306" i="8"/>
  <c r="CA306" i="8"/>
  <c r="P307" i="8"/>
  <c r="T307" i="8"/>
  <c r="W307" i="8"/>
  <c r="Y307" i="8"/>
  <c r="Z307" i="8"/>
  <c r="AE307" i="8"/>
  <c r="AI307" i="8"/>
  <c r="AJ307" i="8"/>
  <c r="AK307" i="8"/>
  <c r="AL307" i="8"/>
  <c r="AM307" i="8"/>
  <c r="AN307" i="8"/>
  <c r="AO307" i="8"/>
  <c r="AP307" i="8"/>
  <c r="AQ307" i="8"/>
  <c r="BF307" i="8"/>
  <c r="BE307" i="8"/>
  <c r="BD307" i="8"/>
  <c r="BV307" i="8"/>
  <c r="BY307" i="8"/>
  <c r="BZ307" i="8"/>
  <c r="CA307" i="8"/>
  <c r="P308" i="8"/>
  <c r="T308" i="8"/>
  <c r="W308" i="8"/>
  <c r="Y308" i="8"/>
  <c r="Z308" i="8"/>
  <c r="AE308" i="8"/>
  <c r="AI308" i="8"/>
  <c r="AJ308" i="8"/>
  <c r="AK308" i="8"/>
  <c r="AL308" i="8"/>
  <c r="AM308" i="8"/>
  <c r="AN308" i="8"/>
  <c r="AO308" i="8"/>
  <c r="AP308" i="8"/>
  <c r="AQ308" i="8"/>
  <c r="BF308" i="8"/>
  <c r="BE308" i="8"/>
  <c r="BY308" i="8"/>
  <c r="BZ308" i="8"/>
  <c r="CA308" i="8"/>
  <c r="P309" i="8"/>
  <c r="T309" i="8"/>
  <c r="W309" i="8"/>
  <c r="Y309" i="8"/>
  <c r="Z309" i="8"/>
  <c r="AE309" i="8"/>
  <c r="AI309" i="8"/>
  <c r="AJ309" i="8"/>
  <c r="AK309" i="8"/>
  <c r="AL309" i="8"/>
  <c r="AL310" i="8"/>
  <c r="AL311" i="8"/>
  <c r="AL312" i="8"/>
  <c r="AL313" i="8"/>
  <c r="AL314" i="8"/>
  <c r="AL315" i="8"/>
  <c r="AL316" i="8"/>
  <c r="AM309" i="8"/>
  <c r="AN309" i="8"/>
  <c r="AO309" i="8"/>
  <c r="AP309" i="8"/>
  <c r="AP310" i="8"/>
  <c r="AP311" i="8"/>
  <c r="AP312" i="8"/>
  <c r="AP313" i="8"/>
  <c r="AP314" i="8"/>
  <c r="AP315" i="8"/>
  <c r="AP316" i="8"/>
  <c r="AQ309" i="8"/>
  <c r="BF309" i="8"/>
  <c r="BE309" i="8"/>
  <c r="BD309" i="8"/>
  <c r="BV309" i="8"/>
  <c r="BY309" i="8"/>
  <c r="BZ309" i="8"/>
  <c r="CA309" i="8"/>
  <c r="P310" i="8"/>
  <c r="T310" i="8"/>
  <c r="W310" i="8"/>
  <c r="Y310" i="8"/>
  <c r="Z310" i="8"/>
  <c r="AE310" i="8"/>
  <c r="AI310" i="8"/>
  <c r="AJ310" i="8"/>
  <c r="AK310" i="8"/>
  <c r="AM310" i="8"/>
  <c r="AN310" i="8"/>
  <c r="AO310" i="8"/>
  <c r="AQ310" i="8"/>
  <c r="BF310" i="8"/>
  <c r="BE310" i="8"/>
  <c r="BY310" i="8"/>
  <c r="BZ310" i="8"/>
  <c r="CA310" i="8"/>
  <c r="P311" i="8"/>
  <c r="T311" i="8"/>
  <c r="W311" i="8"/>
  <c r="Y311" i="8"/>
  <c r="Z311" i="8"/>
  <c r="AE311" i="8"/>
  <c r="AI311" i="8"/>
  <c r="AJ311" i="8"/>
  <c r="AK311" i="8"/>
  <c r="AM311" i="8"/>
  <c r="AN311" i="8"/>
  <c r="AO311" i="8"/>
  <c r="AQ311" i="8"/>
  <c r="BF311" i="8"/>
  <c r="BE311" i="8"/>
  <c r="BD311" i="8"/>
  <c r="BV311" i="8"/>
  <c r="BY311" i="8"/>
  <c r="BZ311" i="8"/>
  <c r="CA311" i="8"/>
  <c r="P312" i="8"/>
  <c r="T312" i="8"/>
  <c r="W312" i="8"/>
  <c r="Y312" i="8"/>
  <c r="Z312" i="8"/>
  <c r="AE312" i="8"/>
  <c r="AI312" i="8"/>
  <c r="AJ312" i="8"/>
  <c r="AK312" i="8"/>
  <c r="AM312" i="8"/>
  <c r="AN312" i="8"/>
  <c r="AO312" i="8"/>
  <c r="AQ312" i="8"/>
  <c r="BF312" i="8"/>
  <c r="BE312" i="8"/>
  <c r="BY312" i="8"/>
  <c r="BZ312" i="8"/>
  <c r="CA312" i="8"/>
  <c r="P313" i="8"/>
  <c r="T313" i="8"/>
  <c r="W313" i="8"/>
  <c r="Y313" i="8"/>
  <c r="Z313" i="8"/>
  <c r="AE313" i="8"/>
  <c r="AI313" i="8"/>
  <c r="AJ313" i="8"/>
  <c r="AK313" i="8"/>
  <c r="AM313" i="8"/>
  <c r="AN313" i="8"/>
  <c r="AO313" i="8"/>
  <c r="AQ313" i="8"/>
  <c r="BF313" i="8"/>
  <c r="BE313" i="8"/>
  <c r="BD313" i="8"/>
  <c r="BV313" i="8"/>
  <c r="BY313" i="8"/>
  <c r="BZ313" i="8"/>
  <c r="CA313" i="8"/>
  <c r="P314" i="8"/>
  <c r="T314" i="8"/>
  <c r="W314" i="8"/>
  <c r="Y314" i="8"/>
  <c r="Z314" i="8"/>
  <c r="AE314" i="8"/>
  <c r="AI314" i="8"/>
  <c r="AJ314" i="8"/>
  <c r="AK314" i="8"/>
  <c r="AM314" i="8"/>
  <c r="AN314" i="8"/>
  <c r="AO314" i="8"/>
  <c r="AQ314" i="8"/>
  <c r="BF314" i="8"/>
  <c r="BE314" i="8"/>
  <c r="BY314" i="8"/>
  <c r="BZ314" i="8"/>
  <c r="CA314" i="8"/>
  <c r="P315" i="8"/>
  <c r="T315" i="8"/>
  <c r="W315" i="8"/>
  <c r="Y315" i="8"/>
  <c r="Z315" i="8"/>
  <c r="AE315" i="8"/>
  <c r="AI315" i="8"/>
  <c r="AJ315" i="8"/>
  <c r="AK315" i="8"/>
  <c r="AM315" i="8"/>
  <c r="AN315" i="8"/>
  <c r="AO315" i="8"/>
  <c r="AQ315" i="8"/>
  <c r="BF315" i="8"/>
  <c r="BE315" i="8"/>
  <c r="BD315" i="8"/>
  <c r="BV315" i="8"/>
  <c r="BY315" i="8"/>
  <c r="BZ315" i="8"/>
  <c r="CA315" i="8"/>
  <c r="B316" i="8"/>
  <c r="C46" i="35"/>
  <c r="C316" i="8"/>
  <c r="D316" i="8"/>
  <c r="D46" i="35"/>
  <c r="E316" i="8"/>
  <c r="E46" i="35"/>
  <c r="F316" i="8"/>
  <c r="F46" i="35"/>
  <c r="G316" i="8"/>
  <c r="G46" i="35"/>
  <c r="H316" i="8"/>
  <c r="H46" i="35"/>
  <c r="I316" i="8"/>
  <c r="I46" i="35"/>
  <c r="J316" i="8"/>
  <c r="J46" i="35"/>
  <c r="K316" i="8"/>
  <c r="K46" i="35"/>
  <c r="L316" i="8"/>
  <c r="L46" i="35"/>
  <c r="M316" i="8"/>
  <c r="M46" i="35"/>
  <c r="N316" i="8"/>
  <c r="N46" i="35"/>
  <c r="O316" i="8"/>
  <c r="O46" i="35"/>
  <c r="P316" i="8"/>
  <c r="K9" i="8"/>
  <c r="AA316" i="8"/>
  <c r="AB316" i="8"/>
  <c r="AC316" i="8"/>
  <c r="AD316" i="8"/>
  <c r="AF316" i="8"/>
  <c r="AG316" i="8"/>
  <c r="AJ316" i="8"/>
  <c r="AN316" i="8"/>
  <c r="BY316" i="8"/>
  <c r="BZ316" i="8"/>
  <c r="CA316" i="8"/>
  <c r="P318" i="8"/>
  <c r="T318" i="8"/>
  <c r="W318" i="8"/>
  <c r="Y318" i="8"/>
  <c r="Z318" i="8"/>
  <c r="AE318" i="8"/>
  <c r="AI318" i="8"/>
  <c r="AJ318" i="8"/>
  <c r="AK318" i="8"/>
  <c r="AL318" i="8"/>
  <c r="AM318" i="8"/>
  <c r="AN318" i="8"/>
  <c r="AO318" i="8"/>
  <c r="AP318" i="8"/>
  <c r="AQ318" i="8"/>
  <c r="BF318" i="8"/>
  <c r="BE318" i="8"/>
  <c r="BD318" i="8"/>
  <c r="BV318" i="8"/>
  <c r="BY318" i="8"/>
  <c r="BZ318" i="8"/>
  <c r="CA318" i="8"/>
  <c r="P319" i="8"/>
  <c r="Z319" i="8"/>
  <c r="T319" i="8"/>
  <c r="W319" i="8"/>
  <c r="Y319" i="8"/>
  <c r="AE319" i="8"/>
  <c r="AI319" i="8"/>
  <c r="AJ319" i="8"/>
  <c r="AK319" i="8"/>
  <c r="AL319" i="8"/>
  <c r="AM319" i="8"/>
  <c r="AN319" i="8"/>
  <c r="AO319" i="8"/>
  <c r="AP319" i="8"/>
  <c r="AQ319" i="8"/>
  <c r="BF319" i="8"/>
  <c r="BE319" i="8"/>
  <c r="BD319" i="8"/>
  <c r="BV319" i="8"/>
  <c r="BY319" i="8"/>
  <c r="BZ319" i="8"/>
  <c r="CA319" i="8"/>
  <c r="P320" i="8"/>
  <c r="T320" i="8"/>
  <c r="W320" i="8"/>
  <c r="Y320" i="8"/>
  <c r="Z320" i="8"/>
  <c r="AE320" i="8"/>
  <c r="AI320" i="8"/>
  <c r="AJ320" i="8"/>
  <c r="AK320" i="8"/>
  <c r="AL320" i="8"/>
  <c r="AM320" i="8"/>
  <c r="AN320" i="8"/>
  <c r="AO320" i="8"/>
  <c r="AP320" i="8"/>
  <c r="AQ320" i="8"/>
  <c r="BF320" i="8"/>
  <c r="BE320" i="8"/>
  <c r="BY320" i="8"/>
  <c r="BZ320" i="8"/>
  <c r="CA320" i="8"/>
  <c r="P321" i="8"/>
  <c r="T321" i="8"/>
  <c r="W321" i="8"/>
  <c r="Y321" i="8"/>
  <c r="Z321" i="8"/>
  <c r="AE321" i="8"/>
  <c r="AI321" i="8"/>
  <c r="AJ321" i="8"/>
  <c r="AK321" i="8"/>
  <c r="AL321" i="8"/>
  <c r="AM321" i="8"/>
  <c r="AN321" i="8"/>
  <c r="AO321" i="8"/>
  <c r="AP321" i="8"/>
  <c r="AQ321" i="8"/>
  <c r="BF321" i="8"/>
  <c r="BE321" i="8"/>
  <c r="BD321" i="8"/>
  <c r="BV321" i="8"/>
  <c r="BY321" i="8"/>
  <c r="BZ321" i="8"/>
  <c r="CA321" i="8"/>
  <c r="P322" i="8"/>
  <c r="T322" i="8"/>
  <c r="W322" i="8"/>
  <c r="Y322" i="8"/>
  <c r="Z322" i="8"/>
  <c r="AE322" i="8"/>
  <c r="AI322" i="8"/>
  <c r="AJ322" i="8"/>
  <c r="AK322" i="8"/>
  <c r="AL322" i="8"/>
  <c r="AM322" i="8"/>
  <c r="AN322" i="8"/>
  <c r="AO322" i="8"/>
  <c r="AP322" i="8"/>
  <c r="AQ322" i="8"/>
  <c r="BF322" i="8"/>
  <c r="BE322" i="8"/>
  <c r="BY322" i="8"/>
  <c r="BZ322" i="8"/>
  <c r="CA322" i="8"/>
  <c r="P323" i="8"/>
  <c r="T323" i="8"/>
  <c r="W323" i="8"/>
  <c r="Y323" i="8"/>
  <c r="Z323" i="8"/>
  <c r="AE323" i="8"/>
  <c r="AI323" i="8"/>
  <c r="AJ323" i="8"/>
  <c r="AK323" i="8"/>
  <c r="AL323" i="8"/>
  <c r="AM323" i="8"/>
  <c r="AN323" i="8"/>
  <c r="AO323" i="8"/>
  <c r="AP323" i="8"/>
  <c r="AQ323" i="8"/>
  <c r="BF323" i="8"/>
  <c r="BE323" i="8"/>
  <c r="BD323" i="8"/>
  <c r="BV323" i="8"/>
  <c r="BY323" i="8"/>
  <c r="BZ323" i="8"/>
  <c r="CA323" i="8"/>
  <c r="P324" i="8"/>
  <c r="T324" i="8"/>
  <c r="W324" i="8"/>
  <c r="Y324" i="8"/>
  <c r="Z324" i="8"/>
  <c r="AE324" i="8"/>
  <c r="AI324" i="8"/>
  <c r="AJ324" i="8"/>
  <c r="AK324" i="8"/>
  <c r="AL324" i="8"/>
  <c r="AM324" i="8"/>
  <c r="AN324" i="8"/>
  <c r="AO324" i="8"/>
  <c r="AP324" i="8"/>
  <c r="AQ324" i="8"/>
  <c r="BF324" i="8"/>
  <c r="BE324" i="8"/>
  <c r="BY324" i="8"/>
  <c r="BZ324" i="8"/>
  <c r="CA324" i="8"/>
  <c r="P325" i="8"/>
  <c r="T325" i="8"/>
  <c r="W325" i="8"/>
  <c r="Y325" i="8"/>
  <c r="Z325" i="8"/>
  <c r="AE325" i="8"/>
  <c r="AI325" i="8"/>
  <c r="AJ325" i="8"/>
  <c r="AK325" i="8"/>
  <c r="AL325" i="8"/>
  <c r="AM325" i="8"/>
  <c r="AN325" i="8"/>
  <c r="AO325" i="8"/>
  <c r="AP325" i="8"/>
  <c r="AQ325" i="8"/>
  <c r="BF325" i="8"/>
  <c r="BE325" i="8"/>
  <c r="BD325" i="8"/>
  <c r="BV325" i="8"/>
  <c r="BY325" i="8"/>
  <c r="BZ325" i="8"/>
  <c r="CA325" i="8"/>
  <c r="P326" i="8"/>
  <c r="T326" i="8"/>
  <c r="W326" i="8"/>
  <c r="Y326" i="8"/>
  <c r="Z326" i="8"/>
  <c r="AE326" i="8"/>
  <c r="AI326" i="8"/>
  <c r="AJ326" i="8"/>
  <c r="AK326" i="8"/>
  <c r="AL326" i="8"/>
  <c r="AM326" i="8"/>
  <c r="AN326" i="8"/>
  <c r="AO326" i="8"/>
  <c r="AP326" i="8"/>
  <c r="AQ326" i="8"/>
  <c r="BF326" i="8"/>
  <c r="BE326" i="8"/>
  <c r="BY326" i="8"/>
  <c r="BZ326" i="8"/>
  <c r="CA326" i="8"/>
  <c r="P327" i="8"/>
  <c r="T327" i="8"/>
  <c r="W327" i="8"/>
  <c r="Y327" i="8"/>
  <c r="Z327" i="8"/>
  <c r="AE327" i="8"/>
  <c r="AI327" i="8"/>
  <c r="AJ327" i="8"/>
  <c r="AK327" i="8"/>
  <c r="AL327" i="8"/>
  <c r="AM327" i="8"/>
  <c r="AN327" i="8"/>
  <c r="AO327" i="8"/>
  <c r="AP327" i="8"/>
  <c r="AQ327" i="8"/>
  <c r="BF327" i="8"/>
  <c r="BE327" i="8"/>
  <c r="BD327" i="8"/>
  <c r="BV327" i="8"/>
  <c r="BY327" i="8"/>
  <c r="BZ327" i="8"/>
  <c r="CA327" i="8"/>
  <c r="P328" i="8"/>
  <c r="T328" i="8"/>
  <c r="W328" i="8"/>
  <c r="Y328" i="8"/>
  <c r="Z328" i="8"/>
  <c r="AE328" i="8"/>
  <c r="AI328" i="8"/>
  <c r="AJ328" i="8"/>
  <c r="AK328" i="8"/>
  <c r="AL328" i="8"/>
  <c r="AM328" i="8"/>
  <c r="AN328" i="8"/>
  <c r="AO328" i="8"/>
  <c r="AP328" i="8"/>
  <c r="AQ328" i="8"/>
  <c r="BF328" i="8"/>
  <c r="BE328" i="8"/>
  <c r="BY328" i="8"/>
  <c r="BZ328" i="8"/>
  <c r="CA328" i="8"/>
  <c r="P329" i="8"/>
  <c r="T329" i="8"/>
  <c r="W329" i="8"/>
  <c r="Y329" i="8"/>
  <c r="Z329" i="8"/>
  <c r="AE329" i="8"/>
  <c r="AI329" i="8"/>
  <c r="AJ329" i="8"/>
  <c r="AK329" i="8"/>
  <c r="AL329" i="8"/>
  <c r="AM329" i="8"/>
  <c r="AN329" i="8"/>
  <c r="AO329" i="8"/>
  <c r="AP329" i="8"/>
  <c r="AQ329" i="8"/>
  <c r="BF329" i="8"/>
  <c r="BE329" i="8"/>
  <c r="BD329" i="8"/>
  <c r="BV329" i="8"/>
  <c r="BY329" i="8"/>
  <c r="BZ329" i="8"/>
  <c r="CA329" i="8"/>
  <c r="P330" i="8"/>
  <c r="T330" i="8"/>
  <c r="W330" i="8"/>
  <c r="Y330" i="8"/>
  <c r="Z330" i="8"/>
  <c r="AE330" i="8"/>
  <c r="AI330" i="8"/>
  <c r="AJ330" i="8"/>
  <c r="AK330" i="8"/>
  <c r="AL330" i="8"/>
  <c r="AM330" i="8"/>
  <c r="AN330" i="8"/>
  <c r="AO330" i="8"/>
  <c r="AP330" i="8"/>
  <c r="AQ330" i="8"/>
  <c r="BF330" i="8"/>
  <c r="BE330" i="8"/>
  <c r="BY330" i="8"/>
  <c r="BZ330" i="8"/>
  <c r="CA330" i="8"/>
  <c r="P331" i="8"/>
  <c r="T331" i="8"/>
  <c r="W331" i="8"/>
  <c r="Y331" i="8"/>
  <c r="Z331" i="8"/>
  <c r="AE331" i="8"/>
  <c r="AI331" i="8"/>
  <c r="AJ331" i="8"/>
  <c r="AK331" i="8"/>
  <c r="AL331" i="8"/>
  <c r="AM331" i="8"/>
  <c r="AN331" i="8"/>
  <c r="AO331" i="8"/>
  <c r="AP331" i="8"/>
  <c r="AQ331" i="8"/>
  <c r="BF331" i="8"/>
  <c r="BE331" i="8"/>
  <c r="BD331" i="8"/>
  <c r="BV331" i="8"/>
  <c r="BY331" i="8"/>
  <c r="BZ331" i="8"/>
  <c r="CA331" i="8"/>
  <c r="P332" i="8"/>
  <c r="T332" i="8"/>
  <c r="W332" i="8"/>
  <c r="Y332" i="8"/>
  <c r="Z332" i="8"/>
  <c r="AE332" i="8"/>
  <c r="AI332" i="8"/>
  <c r="AJ332" i="8"/>
  <c r="AK332" i="8"/>
  <c r="AK333" i="8"/>
  <c r="AK334" i="8"/>
  <c r="AK335" i="8"/>
  <c r="AK336" i="8"/>
  <c r="AK337" i="8"/>
  <c r="AK338" i="8"/>
  <c r="AK339" i="8"/>
  <c r="AK340" i="8"/>
  <c r="AK341" i="8"/>
  <c r="AL332" i="8"/>
  <c r="AM332" i="8"/>
  <c r="AN332" i="8"/>
  <c r="AO332" i="8"/>
  <c r="AO333" i="8"/>
  <c r="AO334" i="8"/>
  <c r="AO335" i="8"/>
  <c r="AO336" i="8"/>
  <c r="AO337" i="8"/>
  <c r="AO338" i="8"/>
  <c r="AO339" i="8"/>
  <c r="AO340" i="8"/>
  <c r="AO341" i="8"/>
  <c r="AP332" i="8"/>
  <c r="AQ332" i="8"/>
  <c r="BF332" i="8"/>
  <c r="BE332" i="8"/>
  <c r="BY332" i="8"/>
  <c r="BZ332" i="8"/>
  <c r="CA332" i="8"/>
  <c r="P333" i="8"/>
  <c r="T333" i="8"/>
  <c r="W333" i="8"/>
  <c r="Y333" i="8"/>
  <c r="Z333" i="8"/>
  <c r="AE333" i="8"/>
  <c r="AI333" i="8"/>
  <c r="AJ333" i="8"/>
  <c r="AL333" i="8"/>
  <c r="AM333" i="8"/>
  <c r="AN333" i="8"/>
  <c r="AP333" i="8"/>
  <c r="AQ333" i="8"/>
  <c r="BF333" i="8"/>
  <c r="BE333" i="8"/>
  <c r="BD333" i="8"/>
  <c r="BV333" i="8"/>
  <c r="BY333" i="8"/>
  <c r="BZ333" i="8"/>
  <c r="CA333" i="8"/>
  <c r="P334" i="8"/>
  <c r="T334" i="8"/>
  <c r="W334" i="8"/>
  <c r="Y334" i="8"/>
  <c r="Z334" i="8"/>
  <c r="AE334" i="8"/>
  <c r="AI334" i="8"/>
  <c r="AJ334" i="8"/>
  <c r="AL334" i="8"/>
  <c r="AM334" i="8"/>
  <c r="AN334" i="8"/>
  <c r="AP334" i="8"/>
  <c r="AQ334" i="8"/>
  <c r="BF334" i="8"/>
  <c r="BE334" i="8"/>
  <c r="BY334" i="8"/>
  <c r="BZ334" i="8"/>
  <c r="CA334" i="8"/>
  <c r="P335" i="8"/>
  <c r="T335" i="8"/>
  <c r="W335" i="8"/>
  <c r="Y335" i="8"/>
  <c r="Z335" i="8"/>
  <c r="AE335" i="8"/>
  <c r="AI335" i="8"/>
  <c r="AJ335" i="8"/>
  <c r="AL335" i="8"/>
  <c r="AM335" i="8"/>
  <c r="AN335" i="8"/>
  <c r="AP335" i="8"/>
  <c r="AQ335" i="8"/>
  <c r="BF335" i="8"/>
  <c r="BE335" i="8"/>
  <c r="BD335" i="8"/>
  <c r="BV335" i="8"/>
  <c r="BY335" i="8"/>
  <c r="BZ335" i="8"/>
  <c r="CA335" i="8"/>
  <c r="P336" i="8"/>
  <c r="T336" i="8"/>
  <c r="W336" i="8"/>
  <c r="Y336" i="8"/>
  <c r="Z336" i="8"/>
  <c r="AE336" i="8"/>
  <c r="AI336" i="8"/>
  <c r="AJ336" i="8"/>
  <c r="AL336" i="8"/>
  <c r="AM336" i="8"/>
  <c r="AN336" i="8"/>
  <c r="AP336" i="8"/>
  <c r="AQ336" i="8"/>
  <c r="BF336" i="8"/>
  <c r="BE336" i="8"/>
  <c r="BY336" i="8"/>
  <c r="BZ336" i="8"/>
  <c r="CA336" i="8"/>
  <c r="P337" i="8"/>
  <c r="T337" i="8"/>
  <c r="W337" i="8"/>
  <c r="Y337" i="8"/>
  <c r="Z337" i="8"/>
  <c r="AE337" i="8"/>
  <c r="AI337" i="8"/>
  <c r="AJ337" i="8"/>
  <c r="AL337" i="8"/>
  <c r="AM337" i="8"/>
  <c r="AN337" i="8"/>
  <c r="AP337" i="8"/>
  <c r="AQ337" i="8"/>
  <c r="BF337" i="8"/>
  <c r="BE337" i="8"/>
  <c r="BD337" i="8"/>
  <c r="BV337" i="8"/>
  <c r="BY337" i="8"/>
  <c r="BZ337" i="8"/>
  <c r="CA337" i="8"/>
  <c r="P338" i="8"/>
  <c r="T338" i="8"/>
  <c r="W338" i="8"/>
  <c r="Y338" i="8"/>
  <c r="Z338" i="8"/>
  <c r="AE338" i="8"/>
  <c r="AI338" i="8"/>
  <c r="AJ338" i="8"/>
  <c r="AL338" i="8"/>
  <c r="AM338" i="8"/>
  <c r="AN338" i="8"/>
  <c r="AP338" i="8"/>
  <c r="AQ338" i="8"/>
  <c r="BF338" i="8"/>
  <c r="BE338" i="8"/>
  <c r="BY338" i="8"/>
  <c r="BZ338" i="8"/>
  <c r="CA338" i="8"/>
  <c r="P339" i="8"/>
  <c r="T339" i="8"/>
  <c r="W339" i="8"/>
  <c r="Y339" i="8"/>
  <c r="Z339" i="8"/>
  <c r="AE339" i="8"/>
  <c r="AI339" i="8"/>
  <c r="AJ339" i="8"/>
  <c r="AL339" i="8"/>
  <c r="AM339" i="8"/>
  <c r="AN339" i="8"/>
  <c r="AP339" i="8"/>
  <c r="AQ339" i="8"/>
  <c r="BF339" i="8"/>
  <c r="BE339" i="8"/>
  <c r="BD339" i="8"/>
  <c r="BV339" i="8"/>
  <c r="BY339" i="8"/>
  <c r="BZ339" i="8"/>
  <c r="CA339" i="8"/>
  <c r="P340" i="8"/>
  <c r="T340" i="8"/>
  <c r="W340" i="8"/>
  <c r="Y340" i="8"/>
  <c r="Z340" i="8"/>
  <c r="AE340" i="8"/>
  <c r="AI340" i="8"/>
  <c r="AJ340" i="8"/>
  <c r="AL340" i="8"/>
  <c r="AM340" i="8"/>
  <c r="AN340" i="8"/>
  <c r="AP340" i="8"/>
  <c r="AQ340" i="8"/>
  <c r="BF340" i="8"/>
  <c r="BE340" i="8"/>
  <c r="BY340" i="8"/>
  <c r="BZ340" i="8"/>
  <c r="CA340" i="8"/>
  <c r="B341" i="8"/>
  <c r="C43" i="35"/>
  <c r="C341" i="8"/>
  <c r="D341" i="8"/>
  <c r="D43" i="35"/>
  <c r="E341" i="8"/>
  <c r="E43" i="35"/>
  <c r="F341" i="8"/>
  <c r="F43" i="35"/>
  <c r="G341" i="8"/>
  <c r="G43" i="35"/>
  <c r="H341" i="8"/>
  <c r="H43" i="35"/>
  <c r="I341" i="8"/>
  <c r="I43" i="35"/>
  <c r="J341" i="8"/>
  <c r="J43" i="35"/>
  <c r="K341" i="8"/>
  <c r="K43" i="35"/>
  <c r="L341" i="8"/>
  <c r="L43" i="35"/>
  <c r="M341" i="8"/>
  <c r="M43" i="35"/>
  <c r="N341" i="8"/>
  <c r="N43" i="35"/>
  <c r="O341" i="8"/>
  <c r="O43" i="35"/>
  <c r="AA341" i="8"/>
  <c r="AB341" i="8"/>
  <c r="AC341" i="8"/>
  <c r="AD341" i="8"/>
  <c r="AF341" i="8"/>
  <c r="AG341" i="8"/>
  <c r="AI341" i="8"/>
  <c r="AM341" i="8"/>
  <c r="BY341" i="8"/>
  <c r="BZ341" i="8"/>
  <c r="CA341" i="8"/>
  <c r="P343" i="8"/>
  <c r="T343" i="8"/>
  <c r="W343" i="8"/>
  <c r="Y343" i="8"/>
  <c r="Z343" i="8"/>
  <c r="AE343" i="8"/>
  <c r="AI343" i="8"/>
  <c r="AJ343" i="8"/>
  <c r="AK343" i="8"/>
  <c r="AL343" i="8"/>
  <c r="AM343" i="8"/>
  <c r="AN343" i="8"/>
  <c r="AO343" i="8"/>
  <c r="AP343" i="8"/>
  <c r="AQ343" i="8"/>
  <c r="BF343" i="8"/>
  <c r="BE343" i="8"/>
  <c r="BY343" i="8"/>
  <c r="BZ343" i="8"/>
  <c r="CA343" i="8"/>
  <c r="P344" i="8"/>
  <c r="T344" i="8"/>
  <c r="W344" i="8"/>
  <c r="Y344" i="8"/>
  <c r="Z344" i="8"/>
  <c r="AE344" i="8"/>
  <c r="AI344" i="8"/>
  <c r="AJ344" i="8"/>
  <c r="AK344" i="8"/>
  <c r="AL344" i="8"/>
  <c r="AM344" i="8"/>
  <c r="AN344" i="8"/>
  <c r="AO344" i="8"/>
  <c r="AP344" i="8"/>
  <c r="AQ344" i="8"/>
  <c r="BF344" i="8"/>
  <c r="BE344" i="8"/>
  <c r="BD344" i="8"/>
  <c r="BY344" i="8"/>
  <c r="BZ344" i="8"/>
  <c r="CA344" i="8"/>
  <c r="P345" i="8"/>
  <c r="T345" i="8"/>
  <c r="W345" i="8"/>
  <c r="Y345" i="8"/>
  <c r="Z345" i="8"/>
  <c r="AE345" i="8"/>
  <c r="AI345" i="8"/>
  <c r="AJ345" i="8"/>
  <c r="AK345" i="8"/>
  <c r="AL345" i="8"/>
  <c r="AM345" i="8"/>
  <c r="AN345" i="8"/>
  <c r="AO345" i="8"/>
  <c r="AP345" i="8"/>
  <c r="AQ345" i="8"/>
  <c r="BF345" i="8"/>
  <c r="BE345" i="8"/>
  <c r="BY345" i="8"/>
  <c r="BZ345" i="8"/>
  <c r="CA345" i="8"/>
  <c r="P346" i="8"/>
  <c r="P347" i="8"/>
  <c r="P348" i="8"/>
  <c r="P349" i="8"/>
  <c r="P350" i="8"/>
  <c r="P351" i="8"/>
  <c r="P352" i="8"/>
  <c r="P353" i="8"/>
  <c r="P354" i="8"/>
  <c r="P355" i="8"/>
  <c r="P356" i="8"/>
  <c r="P357" i="8"/>
  <c r="K11" i="8"/>
  <c r="T346" i="8"/>
  <c r="W346" i="8"/>
  <c r="Y346" i="8"/>
  <c r="Z346" i="8"/>
  <c r="AE346" i="8"/>
  <c r="AI346" i="8"/>
  <c r="AJ346" i="8"/>
  <c r="AK346" i="8"/>
  <c r="AL346" i="8"/>
  <c r="AM346" i="8"/>
  <c r="AN346" i="8"/>
  <c r="AO346" i="8"/>
  <c r="AP346" i="8"/>
  <c r="AQ346" i="8"/>
  <c r="BF346" i="8"/>
  <c r="BE346" i="8"/>
  <c r="BD346" i="8"/>
  <c r="BY346" i="8"/>
  <c r="BZ346" i="8"/>
  <c r="CA346" i="8"/>
  <c r="T347" i="8"/>
  <c r="W347" i="8"/>
  <c r="Y347" i="8"/>
  <c r="Z347" i="8"/>
  <c r="AE347" i="8"/>
  <c r="AI347" i="8"/>
  <c r="AJ347" i="8"/>
  <c r="AJ348" i="8"/>
  <c r="AJ349" i="8"/>
  <c r="AJ350" i="8"/>
  <c r="AJ351" i="8"/>
  <c r="AJ352" i="8"/>
  <c r="AJ353" i="8"/>
  <c r="AJ354" i="8"/>
  <c r="AJ355" i="8"/>
  <c r="AJ356" i="8"/>
  <c r="AJ357" i="8"/>
  <c r="AK347" i="8"/>
  <c r="AL347" i="8"/>
  <c r="AM347" i="8"/>
  <c r="AN347" i="8"/>
  <c r="AN348" i="8"/>
  <c r="AN349" i="8"/>
  <c r="AN350" i="8"/>
  <c r="AN351" i="8"/>
  <c r="AN352" i="8"/>
  <c r="AN353" i="8"/>
  <c r="AN354" i="8"/>
  <c r="AN355" i="8"/>
  <c r="AN356" i="8"/>
  <c r="AN357" i="8"/>
  <c r="AO347" i="8"/>
  <c r="AP347" i="8"/>
  <c r="AQ347" i="8"/>
  <c r="BF347" i="8"/>
  <c r="BE347" i="8"/>
  <c r="BY347" i="8"/>
  <c r="BZ347" i="8"/>
  <c r="CA347" i="8"/>
  <c r="T348" i="8"/>
  <c r="W348" i="8"/>
  <c r="Y348" i="8"/>
  <c r="Z348" i="8"/>
  <c r="AE348" i="8"/>
  <c r="AI348" i="8"/>
  <c r="AK348" i="8"/>
  <c r="AL348" i="8"/>
  <c r="AM348" i="8"/>
  <c r="AO348" i="8"/>
  <c r="AP348" i="8"/>
  <c r="AQ348" i="8"/>
  <c r="BF348" i="8"/>
  <c r="BE348" i="8"/>
  <c r="BD348" i="8"/>
  <c r="BY348" i="8"/>
  <c r="BZ348" i="8"/>
  <c r="CA348" i="8"/>
  <c r="T349" i="8"/>
  <c r="W349" i="8"/>
  <c r="Y349" i="8"/>
  <c r="Z349" i="8"/>
  <c r="AE349" i="8"/>
  <c r="AI349" i="8"/>
  <c r="AK349" i="8"/>
  <c r="AL349" i="8"/>
  <c r="AM349" i="8"/>
  <c r="AO349" i="8"/>
  <c r="AP349" i="8"/>
  <c r="AQ349" i="8"/>
  <c r="BF349" i="8"/>
  <c r="BE349" i="8"/>
  <c r="BY349" i="8"/>
  <c r="BZ349" i="8"/>
  <c r="CA349" i="8"/>
  <c r="T350" i="8"/>
  <c r="W350" i="8"/>
  <c r="Y350" i="8"/>
  <c r="Z350" i="8"/>
  <c r="AE350" i="8"/>
  <c r="AI350" i="8"/>
  <c r="AK350" i="8"/>
  <c r="AL350" i="8"/>
  <c r="AM350" i="8"/>
  <c r="AO350" i="8"/>
  <c r="AP350" i="8"/>
  <c r="AQ350" i="8"/>
  <c r="BF350" i="8"/>
  <c r="BE350" i="8"/>
  <c r="BD350" i="8"/>
  <c r="BY350" i="8"/>
  <c r="BZ350" i="8"/>
  <c r="CA350" i="8"/>
  <c r="T351" i="8"/>
  <c r="W351" i="8"/>
  <c r="Y351" i="8"/>
  <c r="Z351" i="8"/>
  <c r="AE351" i="8"/>
  <c r="AI351" i="8"/>
  <c r="AK351" i="8"/>
  <c r="AL351" i="8"/>
  <c r="AM351" i="8"/>
  <c r="AO351" i="8"/>
  <c r="AP351" i="8"/>
  <c r="AQ351" i="8"/>
  <c r="BF351" i="8"/>
  <c r="BE351" i="8"/>
  <c r="BY351" i="8"/>
  <c r="BZ351" i="8"/>
  <c r="CA351" i="8"/>
  <c r="T352" i="8"/>
  <c r="W352" i="8"/>
  <c r="Y352" i="8"/>
  <c r="Z352" i="8"/>
  <c r="AE352" i="8"/>
  <c r="AI352" i="8"/>
  <c r="AK352" i="8"/>
  <c r="AL352" i="8"/>
  <c r="AM352" i="8"/>
  <c r="AO352" i="8"/>
  <c r="AP352" i="8"/>
  <c r="AQ352" i="8"/>
  <c r="BF352" i="8"/>
  <c r="BE352" i="8"/>
  <c r="BD352" i="8"/>
  <c r="BY352" i="8"/>
  <c r="BZ352" i="8"/>
  <c r="CA352" i="8"/>
  <c r="T353" i="8"/>
  <c r="W353" i="8"/>
  <c r="Y353" i="8"/>
  <c r="Z353" i="8"/>
  <c r="AE353" i="8"/>
  <c r="AI353" i="8"/>
  <c r="AK353" i="8"/>
  <c r="AL353" i="8"/>
  <c r="AM353" i="8"/>
  <c r="AO353" i="8"/>
  <c r="AP353" i="8"/>
  <c r="AQ353" i="8"/>
  <c r="BF353" i="8"/>
  <c r="BE353" i="8"/>
  <c r="BY353" i="8"/>
  <c r="BZ353" i="8"/>
  <c r="CA353" i="8"/>
  <c r="T354" i="8"/>
  <c r="W354" i="8"/>
  <c r="Y354" i="8"/>
  <c r="Z354" i="8"/>
  <c r="AE354" i="8"/>
  <c r="AI354" i="8"/>
  <c r="AK354" i="8"/>
  <c r="AL354" i="8"/>
  <c r="AM354" i="8"/>
  <c r="AO354" i="8"/>
  <c r="AP354" i="8"/>
  <c r="AQ354" i="8"/>
  <c r="BF354" i="8"/>
  <c r="BE354" i="8"/>
  <c r="BD354" i="8"/>
  <c r="BY354" i="8"/>
  <c r="BZ354" i="8"/>
  <c r="CA354" i="8"/>
  <c r="T355" i="8"/>
  <c r="W355" i="8"/>
  <c r="Y355" i="8"/>
  <c r="Z355" i="8"/>
  <c r="AE355" i="8"/>
  <c r="AI355" i="8"/>
  <c r="AK355" i="8"/>
  <c r="AL355" i="8"/>
  <c r="AM355" i="8"/>
  <c r="AO355" i="8"/>
  <c r="AP355" i="8"/>
  <c r="AQ355" i="8"/>
  <c r="BF355" i="8"/>
  <c r="BE355" i="8"/>
  <c r="BY355" i="8"/>
  <c r="BZ355" i="8"/>
  <c r="CA355" i="8"/>
  <c r="T356" i="8"/>
  <c r="W356" i="8"/>
  <c r="Y356" i="8"/>
  <c r="Z356" i="8"/>
  <c r="AE356" i="8"/>
  <c r="AI356" i="8"/>
  <c r="AK356" i="8"/>
  <c r="AL356" i="8"/>
  <c r="AM356" i="8"/>
  <c r="AO356" i="8"/>
  <c r="AP356" i="8"/>
  <c r="AQ356" i="8"/>
  <c r="BF356" i="8"/>
  <c r="BE356" i="8"/>
  <c r="BD356" i="8"/>
  <c r="BY356" i="8"/>
  <c r="BZ356" i="8"/>
  <c r="CA356" i="8"/>
  <c r="B357" i="8"/>
  <c r="C47" i="35"/>
  <c r="C357" i="8"/>
  <c r="D357" i="8"/>
  <c r="D47" i="35"/>
  <c r="E357" i="8"/>
  <c r="E47" i="35"/>
  <c r="F357" i="8"/>
  <c r="F47" i="35"/>
  <c r="G357" i="8"/>
  <c r="G47" i="35"/>
  <c r="H357" i="8"/>
  <c r="H47" i="35"/>
  <c r="I357" i="8"/>
  <c r="I47" i="35"/>
  <c r="J357" i="8"/>
  <c r="J47" i="35"/>
  <c r="K357" i="8"/>
  <c r="K47" i="35"/>
  <c r="L357" i="8"/>
  <c r="L47" i="35"/>
  <c r="M357" i="8"/>
  <c r="M47" i="35"/>
  <c r="N357" i="8"/>
  <c r="N47" i="35"/>
  <c r="O357" i="8"/>
  <c r="O47" i="35"/>
  <c r="AA357" i="8"/>
  <c r="AB357" i="8"/>
  <c r="AC357" i="8"/>
  <c r="AD357" i="8"/>
  <c r="AE357" i="8"/>
  <c r="AF357" i="8"/>
  <c r="AG357" i="8"/>
  <c r="AL357" i="8"/>
  <c r="AP357" i="8"/>
  <c r="BY357" i="8"/>
  <c r="BZ357" i="8"/>
  <c r="CA357" i="8"/>
  <c r="P359" i="8"/>
  <c r="T359" i="8"/>
  <c r="W359" i="8"/>
  <c r="Y359" i="8"/>
  <c r="AE359" i="8"/>
  <c r="AI359" i="8"/>
  <c r="AJ359" i="8"/>
  <c r="AJ360" i="8"/>
  <c r="AJ361" i="8"/>
  <c r="AJ362" i="8"/>
  <c r="AJ363" i="8"/>
  <c r="AJ364" i="8"/>
  <c r="AJ365" i="8"/>
  <c r="AJ366" i="8"/>
  <c r="AJ367" i="8"/>
  <c r="AJ368" i="8"/>
  <c r="AK359" i="8"/>
  <c r="AL359" i="8"/>
  <c r="AM359" i="8"/>
  <c r="AN359" i="8"/>
  <c r="AN360" i="8"/>
  <c r="AN361" i="8"/>
  <c r="AN362" i="8"/>
  <c r="AN363" i="8"/>
  <c r="AN364" i="8"/>
  <c r="AN365" i="8"/>
  <c r="AN366" i="8"/>
  <c r="AN367" i="8"/>
  <c r="AN368" i="8"/>
  <c r="AO359" i="8"/>
  <c r="AP359" i="8"/>
  <c r="AQ359" i="8"/>
  <c r="BF359" i="8"/>
  <c r="BE359" i="8"/>
  <c r="BY359" i="8"/>
  <c r="BZ359" i="8"/>
  <c r="CA359" i="8"/>
  <c r="P360" i="8"/>
  <c r="T360" i="8"/>
  <c r="W360" i="8"/>
  <c r="Y360" i="8"/>
  <c r="AE360" i="8"/>
  <c r="AI360" i="8"/>
  <c r="AK360" i="8"/>
  <c r="AL360" i="8"/>
  <c r="AM360" i="8"/>
  <c r="AO360" i="8"/>
  <c r="AP360" i="8"/>
  <c r="AQ360" i="8"/>
  <c r="BF360" i="8"/>
  <c r="BE360" i="8"/>
  <c r="BY360" i="8"/>
  <c r="BZ360" i="8"/>
  <c r="CA360" i="8"/>
  <c r="P361" i="8"/>
  <c r="T361" i="8"/>
  <c r="W361" i="8"/>
  <c r="Y361" i="8"/>
  <c r="AE361" i="8"/>
  <c r="AI361" i="8"/>
  <c r="AK361" i="8"/>
  <c r="AL361" i="8"/>
  <c r="AM361" i="8"/>
  <c r="AO361" i="8"/>
  <c r="AP361" i="8"/>
  <c r="AQ361" i="8"/>
  <c r="BF361" i="8"/>
  <c r="BE361" i="8"/>
  <c r="BY361" i="8"/>
  <c r="BZ361" i="8"/>
  <c r="CA361" i="8"/>
  <c r="P362" i="8"/>
  <c r="T362" i="8"/>
  <c r="W362" i="8"/>
  <c r="Y362" i="8"/>
  <c r="AE362" i="8"/>
  <c r="AI362" i="8"/>
  <c r="AK362" i="8"/>
  <c r="AL362" i="8"/>
  <c r="AM362" i="8"/>
  <c r="AO362" i="8"/>
  <c r="AP362" i="8"/>
  <c r="AQ362" i="8"/>
  <c r="BF362" i="8"/>
  <c r="BE362" i="8"/>
  <c r="BY362" i="8"/>
  <c r="BZ362" i="8"/>
  <c r="CA362" i="8"/>
  <c r="P363" i="8"/>
  <c r="T363" i="8"/>
  <c r="W363" i="8"/>
  <c r="Y363" i="8"/>
  <c r="AE363" i="8"/>
  <c r="AI363" i="8"/>
  <c r="AK363" i="8"/>
  <c r="AL363" i="8"/>
  <c r="AM363" i="8"/>
  <c r="AO363" i="8"/>
  <c r="AP363" i="8"/>
  <c r="AQ363" i="8"/>
  <c r="BF363" i="8"/>
  <c r="BE363" i="8"/>
  <c r="BY363" i="8"/>
  <c r="BZ363" i="8"/>
  <c r="CA363" i="8"/>
  <c r="P364" i="8"/>
  <c r="T364" i="8"/>
  <c r="W364" i="8"/>
  <c r="Y364" i="8"/>
  <c r="AE364" i="8"/>
  <c r="AI364" i="8"/>
  <c r="AK364" i="8"/>
  <c r="AL364" i="8"/>
  <c r="AM364" i="8"/>
  <c r="AO364" i="8"/>
  <c r="AP364" i="8"/>
  <c r="AQ364" i="8"/>
  <c r="BF364" i="8"/>
  <c r="BE364" i="8"/>
  <c r="BY364" i="8"/>
  <c r="BZ364" i="8"/>
  <c r="CA364" i="8"/>
  <c r="P365" i="8"/>
  <c r="T365" i="8"/>
  <c r="W365" i="8"/>
  <c r="Y365" i="8"/>
  <c r="AE365" i="8"/>
  <c r="AI365" i="8"/>
  <c r="AK365" i="8"/>
  <c r="AL365" i="8"/>
  <c r="AM365" i="8"/>
  <c r="AO365" i="8"/>
  <c r="AP365" i="8"/>
  <c r="AQ365" i="8"/>
  <c r="BF365" i="8"/>
  <c r="BE365" i="8"/>
  <c r="BY365" i="8"/>
  <c r="BZ365" i="8"/>
  <c r="CA365" i="8"/>
  <c r="P366" i="8"/>
  <c r="T366" i="8"/>
  <c r="W366" i="8"/>
  <c r="Y366" i="8"/>
  <c r="AE366" i="8"/>
  <c r="AI366" i="8"/>
  <c r="AK366" i="8"/>
  <c r="AL366" i="8"/>
  <c r="AM366" i="8"/>
  <c r="AO366" i="8"/>
  <c r="AP366" i="8"/>
  <c r="AQ366" i="8"/>
  <c r="BF366" i="8"/>
  <c r="BE366" i="8"/>
  <c r="BY366" i="8"/>
  <c r="BZ366" i="8"/>
  <c r="CA366" i="8"/>
  <c r="P367" i="8"/>
  <c r="T367" i="8"/>
  <c r="W367" i="8"/>
  <c r="Y367" i="8"/>
  <c r="AE367" i="8"/>
  <c r="AI367" i="8"/>
  <c r="AK367" i="8"/>
  <c r="AL367" i="8"/>
  <c r="AM367" i="8"/>
  <c r="AO367" i="8"/>
  <c r="AP367" i="8"/>
  <c r="AQ367" i="8"/>
  <c r="BF367" i="8"/>
  <c r="BE367" i="8"/>
  <c r="BY367" i="8"/>
  <c r="BZ367" i="8"/>
  <c r="CA367" i="8"/>
  <c r="B368" i="8"/>
  <c r="C44" i="35"/>
  <c r="C368" i="8"/>
  <c r="D368" i="8"/>
  <c r="D44" i="35"/>
  <c r="E368" i="8"/>
  <c r="E44" i="35"/>
  <c r="F368" i="8"/>
  <c r="F44" i="35"/>
  <c r="G368" i="8"/>
  <c r="G44" i="35"/>
  <c r="H368" i="8"/>
  <c r="H44" i="35"/>
  <c r="I368" i="8"/>
  <c r="I44" i="35"/>
  <c r="J368" i="8"/>
  <c r="J44" i="35"/>
  <c r="K368" i="8"/>
  <c r="K44" i="35"/>
  <c r="L368" i="8"/>
  <c r="L44" i="35"/>
  <c r="M368" i="8"/>
  <c r="M44" i="35"/>
  <c r="N368" i="8"/>
  <c r="N44" i="35"/>
  <c r="O368" i="8"/>
  <c r="O44" i="35"/>
  <c r="Y368" i="8"/>
  <c r="Z368" i="8"/>
  <c r="AA368" i="8"/>
  <c r="AB368" i="8"/>
  <c r="AC368" i="8"/>
  <c r="AD368" i="8"/>
  <c r="AE368" i="8"/>
  <c r="AF368" i="8"/>
  <c r="AG368" i="8"/>
  <c r="AG374" i="8"/>
  <c r="AG376" i="8"/>
  <c r="R24" i="8"/>
  <c r="AL368" i="8"/>
  <c r="AP368" i="8"/>
  <c r="BY368" i="8"/>
  <c r="BZ368" i="8"/>
  <c r="CA368" i="8"/>
  <c r="P370" i="8"/>
  <c r="T370" i="8"/>
  <c r="W370" i="8"/>
  <c r="Y370" i="8"/>
  <c r="AE370" i="8"/>
  <c r="AI370" i="8"/>
  <c r="AJ370" i="8"/>
  <c r="AK370" i="8"/>
  <c r="AL370" i="8"/>
  <c r="AM370" i="8"/>
  <c r="AN370" i="8"/>
  <c r="AO370" i="8"/>
  <c r="AP370" i="8"/>
  <c r="AQ370" i="8"/>
  <c r="BF370" i="8"/>
  <c r="BE370" i="8"/>
  <c r="BD370" i="8"/>
  <c r="BV370" i="8"/>
  <c r="BY370" i="8"/>
  <c r="BZ370" i="8"/>
  <c r="CA370" i="8"/>
  <c r="P371" i="8"/>
  <c r="T371" i="8"/>
  <c r="W371" i="8"/>
  <c r="Y371" i="8"/>
  <c r="AE371" i="8"/>
  <c r="AI371" i="8"/>
  <c r="AJ371" i="8"/>
  <c r="AK371" i="8"/>
  <c r="AL371" i="8"/>
  <c r="AM371" i="8"/>
  <c r="AN371" i="8"/>
  <c r="AO371" i="8"/>
  <c r="AP371" i="8"/>
  <c r="AQ371" i="8"/>
  <c r="BF371" i="8"/>
  <c r="BE371" i="8"/>
  <c r="BD371" i="8"/>
  <c r="BV371" i="8"/>
  <c r="BY371" i="8"/>
  <c r="BZ371" i="8"/>
  <c r="CA371" i="8"/>
  <c r="P372" i="8"/>
  <c r="T372" i="8"/>
  <c r="W372" i="8"/>
  <c r="Y372" i="8"/>
  <c r="AE372" i="8"/>
  <c r="AI372" i="8"/>
  <c r="AJ372" i="8"/>
  <c r="AK372" i="8"/>
  <c r="AL372" i="8"/>
  <c r="AM372" i="8"/>
  <c r="AN372" i="8"/>
  <c r="AO372" i="8"/>
  <c r="AP372" i="8"/>
  <c r="AQ372" i="8"/>
  <c r="BF372" i="8"/>
  <c r="BE372" i="8"/>
  <c r="BD372" i="8"/>
  <c r="BV372" i="8"/>
  <c r="BY372" i="8"/>
  <c r="BZ372" i="8"/>
  <c r="CA372" i="8"/>
  <c r="P373" i="8"/>
  <c r="T373" i="8"/>
  <c r="W373" i="8"/>
  <c r="Y373" i="8"/>
  <c r="AE373" i="8"/>
  <c r="AI373" i="8"/>
  <c r="AJ373" i="8"/>
  <c r="AK373" i="8"/>
  <c r="AL373" i="8"/>
  <c r="AM373" i="8"/>
  <c r="AN373" i="8"/>
  <c r="AO373" i="8"/>
  <c r="AP373" i="8"/>
  <c r="AQ373" i="8"/>
  <c r="BF373" i="8"/>
  <c r="BE373" i="8"/>
  <c r="BD373" i="8"/>
  <c r="BV373" i="8"/>
  <c r="BY373" i="8"/>
  <c r="BZ373" i="8"/>
  <c r="CA373" i="8"/>
  <c r="B374" i="8"/>
  <c r="C48" i="35"/>
  <c r="C374" i="8"/>
  <c r="D374" i="8"/>
  <c r="D48" i="35"/>
  <c r="E374" i="8"/>
  <c r="E48" i="35"/>
  <c r="F374" i="8"/>
  <c r="F48" i="35"/>
  <c r="G374" i="8"/>
  <c r="G48" i="35"/>
  <c r="H374" i="8"/>
  <c r="H48" i="35"/>
  <c r="I374" i="8"/>
  <c r="I48" i="35"/>
  <c r="J374" i="8"/>
  <c r="J48" i="35"/>
  <c r="K374" i="8"/>
  <c r="K48" i="35"/>
  <c r="L374" i="8"/>
  <c r="L48" i="35"/>
  <c r="M374" i="8"/>
  <c r="M48" i="35"/>
  <c r="N374" i="8"/>
  <c r="N48" i="35"/>
  <c r="O374" i="8"/>
  <c r="O48" i="35"/>
  <c r="P374" i="8"/>
  <c r="K13" i="8"/>
  <c r="Y374" i="8"/>
  <c r="Z374" i="8"/>
  <c r="AA374" i="8"/>
  <c r="AB374" i="8"/>
  <c r="AB376" i="8"/>
  <c r="AC374" i="8"/>
  <c r="AD374" i="8"/>
  <c r="AD376" i="8"/>
  <c r="AF374" i="8"/>
  <c r="AI374" i="8"/>
  <c r="AK374" i="8"/>
  <c r="AM374" i="8"/>
  <c r="AO374" i="8"/>
  <c r="AQ374" i="8"/>
  <c r="B376" i="8"/>
  <c r="F376" i="8"/>
  <c r="J376" i="8"/>
  <c r="N376" i="8"/>
  <c r="V376" i="8"/>
  <c r="K15" i="8"/>
  <c r="AA376" i="8"/>
  <c r="R16" i="8"/>
  <c r="F25" i="4"/>
  <c r="E25" i="4"/>
  <c r="AC376" i="8"/>
  <c r="AF376" i="8"/>
  <c r="R20" i="8"/>
  <c r="E380" i="8"/>
  <c r="E381" i="8"/>
  <c r="E382" i="8"/>
  <c r="E383" i="8"/>
  <c r="E384" i="8"/>
  <c r="E385" i="8"/>
  <c r="A1" i="4"/>
  <c r="F2" i="4"/>
  <c r="A3" i="4"/>
  <c r="C6" i="4"/>
  <c r="D6" i="4"/>
  <c r="E6" i="4"/>
  <c r="F6" i="4"/>
  <c r="G6" i="4"/>
  <c r="C11" i="4"/>
  <c r="D11" i="4"/>
  <c r="F11" i="4"/>
  <c r="G11" i="4"/>
  <c r="G15" i="4"/>
  <c r="F13" i="4"/>
  <c r="E13" i="4"/>
  <c r="C14" i="4"/>
  <c r="D14" i="4"/>
  <c r="D15" i="4"/>
  <c r="D131" i="4"/>
  <c r="C17" i="4"/>
  <c r="D17" i="4"/>
  <c r="C18" i="4"/>
  <c r="D18" i="4"/>
  <c r="F18" i="4"/>
  <c r="G18" i="4"/>
  <c r="G19" i="4"/>
  <c r="G132" i="4"/>
  <c r="D19" i="4"/>
  <c r="C20" i="4"/>
  <c r="D20" i="4"/>
  <c r="F20" i="4"/>
  <c r="G20" i="4"/>
  <c r="C21" i="4"/>
  <c r="D21" i="4"/>
  <c r="F21" i="4"/>
  <c r="G21" i="4"/>
  <c r="C22" i="4"/>
  <c r="D22" i="4"/>
  <c r="F22" i="4"/>
  <c r="G22" i="4"/>
  <c r="C23" i="4"/>
  <c r="D23" i="4"/>
  <c r="F23" i="4"/>
  <c r="G23" i="4"/>
  <c r="C24" i="4"/>
  <c r="D24" i="4"/>
  <c r="F24" i="4"/>
  <c r="G24" i="4"/>
  <c r="C26" i="4"/>
  <c r="D26" i="4"/>
  <c r="F26" i="4"/>
  <c r="G26" i="4"/>
  <c r="E26" i="4"/>
  <c r="C27" i="4"/>
  <c r="D27" i="4"/>
  <c r="F27" i="4"/>
  <c r="G27" i="4"/>
  <c r="E27" i="4"/>
  <c r="C28" i="4"/>
  <c r="D28" i="4"/>
  <c r="F28" i="4"/>
  <c r="G28" i="4"/>
  <c r="E28" i="4"/>
  <c r="C29" i="4"/>
  <c r="D29" i="4"/>
  <c r="F29" i="4"/>
  <c r="G29" i="4"/>
  <c r="E29" i="4"/>
  <c r="C34" i="4"/>
  <c r="D34" i="4"/>
  <c r="C35" i="4"/>
  <c r="D35" i="4"/>
  <c r="C36" i="4"/>
  <c r="D36" i="4"/>
  <c r="C37" i="4"/>
  <c r="D37" i="4"/>
  <c r="C38" i="4"/>
  <c r="D38" i="4"/>
  <c r="C39" i="4"/>
  <c r="D39" i="4"/>
  <c r="C40" i="4"/>
  <c r="D40" i="4"/>
  <c r="C41" i="4"/>
  <c r="D41" i="4"/>
  <c r="F41" i="4"/>
  <c r="E41" i="4"/>
  <c r="C42" i="4"/>
  <c r="D42" i="4"/>
  <c r="F42" i="4"/>
  <c r="E42" i="4"/>
  <c r="B43" i="4"/>
  <c r="C43" i="4"/>
  <c r="D43" i="4"/>
  <c r="F43" i="4"/>
  <c r="E43" i="4"/>
  <c r="B44" i="4"/>
  <c r="C44" i="4"/>
  <c r="D44" i="4"/>
  <c r="F44" i="4"/>
  <c r="E44" i="4"/>
  <c r="B45" i="4"/>
  <c r="C45" i="4"/>
  <c r="D45" i="4"/>
  <c r="F45" i="4"/>
  <c r="E45" i="4"/>
  <c r="B46" i="4"/>
  <c r="C46" i="4"/>
  <c r="D46" i="4"/>
  <c r="F46" i="4"/>
  <c r="E46" i="4"/>
  <c r="B47" i="4"/>
  <c r="C47" i="4"/>
  <c r="D47" i="4"/>
  <c r="F47" i="4"/>
  <c r="E47" i="4"/>
  <c r="B48" i="4"/>
  <c r="C48" i="4"/>
  <c r="D48" i="4"/>
  <c r="F48" i="4"/>
  <c r="E48" i="4"/>
  <c r="B49" i="4"/>
  <c r="C49" i="4"/>
  <c r="D49" i="4"/>
  <c r="F49" i="4"/>
  <c r="E49" i="4"/>
  <c r="B50" i="4"/>
  <c r="C50" i="4"/>
  <c r="D50" i="4"/>
  <c r="B51" i="4"/>
  <c r="C51" i="4"/>
  <c r="D51" i="4"/>
  <c r="F51" i="4"/>
  <c r="E51" i="4"/>
  <c r="B52" i="4"/>
  <c r="C52" i="4"/>
  <c r="D52" i="4"/>
  <c r="F52" i="4"/>
  <c r="E52" i="4"/>
  <c r="B53" i="4"/>
  <c r="C53" i="4"/>
  <c r="D53" i="4"/>
  <c r="F53" i="4"/>
  <c r="E53" i="4"/>
  <c r="B54" i="4"/>
  <c r="C54" i="4"/>
  <c r="D54" i="4"/>
  <c r="B55" i="4"/>
  <c r="C55" i="4"/>
  <c r="D55" i="4"/>
  <c r="B56" i="4"/>
  <c r="C56" i="4"/>
  <c r="D56" i="4"/>
  <c r="B57" i="4"/>
  <c r="C57" i="4"/>
  <c r="D57" i="4"/>
  <c r="B58" i="4"/>
  <c r="C58" i="4"/>
  <c r="D58" i="4"/>
  <c r="B59" i="4"/>
  <c r="C59" i="4"/>
  <c r="D59" i="4"/>
  <c r="B60" i="4"/>
  <c r="C60" i="4"/>
  <c r="D60" i="4"/>
  <c r="F60" i="4"/>
  <c r="E60" i="4"/>
  <c r="B61" i="4"/>
  <c r="C61" i="4"/>
  <c r="D61" i="4"/>
  <c r="F61" i="4"/>
  <c r="E61" i="4"/>
  <c r="G62" i="4"/>
  <c r="C64" i="4"/>
  <c r="D64" i="4"/>
  <c r="G64" i="4"/>
  <c r="B65" i="4"/>
  <c r="C65" i="4"/>
  <c r="D65" i="4"/>
  <c r="F65" i="4"/>
  <c r="G65" i="4"/>
  <c r="E65" i="4"/>
  <c r="B66" i="4"/>
  <c r="C66" i="4"/>
  <c r="D66" i="4"/>
  <c r="F66" i="4"/>
  <c r="G66" i="4"/>
  <c r="E66" i="4"/>
  <c r="B67" i="4"/>
  <c r="C67" i="4"/>
  <c r="D67" i="4"/>
  <c r="F67" i="4"/>
  <c r="G67" i="4"/>
  <c r="E67" i="4"/>
  <c r="B68" i="4"/>
  <c r="C68" i="4"/>
  <c r="D68" i="4"/>
  <c r="F68" i="4"/>
  <c r="G68" i="4"/>
  <c r="E68" i="4"/>
  <c r="B69" i="4"/>
  <c r="C69" i="4"/>
  <c r="D69" i="4"/>
  <c r="F69" i="4"/>
  <c r="G69" i="4"/>
  <c r="E69" i="4"/>
  <c r="B70" i="4"/>
  <c r="C70" i="4"/>
  <c r="D70" i="4"/>
  <c r="F70" i="4"/>
  <c r="G70" i="4"/>
  <c r="E70" i="4"/>
  <c r="B71" i="4"/>
  <c r="C71" i="4"/>
  <c r="D71" i="4"/>
  <c r="F71" i="4"/>
  <c r="G71" i="4"/>
  <c r="E71" i="4"/>
  <c r="B72" i="4"/>
  <c r="C72" i="4"/>
  <c r="D72" i="4"/>
  <c r="F72" i="4"/>
  <c r="G72" i="4"/>
  <c r="E72" i="4"/>
  <c r="B73" i="4"/>
  <c r="C73" i="4"/>
  <c r="D73" i="4"/>
  <c r="F73" i="4"/>
  <c r="G73" i="4"/>
  <c r="E73" i="4"/>
  <c r="C74" i="4"/>
  <c r="C137" i="4"/>
  <c r="G74" i="4"/>
  <c r="C76" i="4"/>
  <c r="D76" i="4"/>
  <c r="G76" i="4"/>
  <c r="B77" i="4"/>
  <c r="C77" i="4"/>
  <c r="D77" i="4"/>
  <c r="F77" i="4"/>
  <c r="G77" i="4"/>
  <c r="B78" i="4"/>
  <c r="C78" i="4"/>
  <c r="D78" i="4"/>
  <c r="G78" i="4"/>
  <c r="B79" i="4"/>
  <c r="C79" i="4"/>
  <c r="D79" i="4"/>
  <c r="F79" i="4"/>
  <c r="G79" i="4"/>
  <c r="B80" i="4"/>
  <c r="C80" i="4"/>
  <c r="D80" i="4"/>
  <c r="F80" i="4"/>
  <c r="G80" i="4"/>
  <c r="B81" i="4"/>
  <c r="C81" i="4"/>
  <c r="D81" i="4"/>
  <c r="F81" i="4"/>
  <c r="G81" i="4"/>
  <c r="E81" i="4"/>
  <c r="B82" i="4"/>
  <c r="C82" i="4"/>
  <c r="D82" i="4"/>
  <c r="F82" i="4"/>
  <c r="G82" i="4"/>
  <c r="E82" i="4"/>
  <c r="C83" i="4"/>
  <c r="C138" i="4"/>
  <c r="C85" i="4"/>
  <c r="D85" i="4"/>
  <c r="G85" i="4"/>
  <c r="B86" i="4"/>
  <c r="C86" i="4"/>
  <c r="D86" i="4"/>
  <c r="F86" i="4"/>
  <c r="G86" i="4"/>
  <c r="B87" i="4"/>
  <c r="C87" i="4"/>
  <c r="D87" i="4"/>
  <c r="F87" i="4"/>
  <c r="G87" i="4"/>
  <c r="B88" i="4"/>
  <c r="C88" i="4"/>
  <c r="D88" i="4"/>
  <c r="F88" i="4"/>
  <c r="G88" i="4"/>
  <c r="B89" i="4"/>
  <c r="C89" i="4"/>
  <c r="D89" i="4"/>
  <c r="F89" i="4"/>
  <c r="G89" i="4"/>
  <c r="B90" i="4"/>
  <c r="C90" i="4"/>
  <c r="D90" i="4"/>
  <c r="F90" i="4"/>
  <c r="G90" i="4"/>
  <c r="B91" i="4"/>
  <c r="C91" i="4"/>
  <c r="D91" i="4"/>
  <c r="F91" i="4"/>
  <c r="G91" i="4"/>
  <c r="B92" i="4"/>
  <c r="C92" i="4"/>
  <c r="D92" i="4"/>
  <c r="F92" i="4"/>
  <c r="G92" i="4"/>
  <c r="B93" i="4"/>
  <c r="C93" i="4"/>
  <c r="D93" i="4"/>
  <c r="F93" i="4"/>
  <c r="G93" i="4"/>
  <c r="B94" i="4"/>
  <c r="C94" i="4"/>
  <c r="D94" i="4"/>
  <c r="F94" i="4"/>
  <c r="G94" i="4"/>
  <c r="B95" i="4"/>
  <c r="C95" i="4"/>
  <c r="D95" i="4"/>
  <c r="F95" i="4"/>
  <c r="G95" i="4"/>
  <c r="B96" i="4"/>
  <c r="C96" i="4"/>
  <c r="D96" i="4"/>
  <c r="F96" i="4"/>
  <c r="G96" i="4"/>
  <c r="C99" i="4"/>
  <c r="D99" i="4"/>
  <c r="G99" i="4"/>
  <c r="C100" i="4"/>
  <c r="D100" i="4"/>
  <c r="F100" i="4"/>
  <c r="G100" i="4"/>
  <c r="C101" i="4"/>
  <c r="D101" i="4"/>
  <c r="F101" i="4"/>
  <c r="G101" i="4"/>
  <c r="E101" i="4"/>
  <c r="C102" i="4"/>
  <c r="D102" i="4"/>
  <c r="F102" i="4"/>
  <c r="G102" i="4"/>
  <c r="C103" i="4"/>
  <c r="D103" i="4"/>
  <c r="F103" i="4"/>
  <c r="G103" i="4"/>
  <c r="E103" i="4"/>
  <c r="G104" i="4"/>
  <c r="G140" i="4"/>
  <c r="B106" i="4"/>
  <c r="C106" i="4"/>
  <c r="D106" i="4"/>
  <c r="F106" i="4"/>
  <c r="G106" i="4"/>
  <c r="B107" i="4"/>
  <c r="C107" i="4"/>
  <c r="D107" i="4"/>
  <c r="F107" i="4"/>
  <c r="G107" i="4"/>
  <c r="B108" i="4"/>
  <c r="C108" i="4"/>
  <c r="D108" i="4"/>
  <c r="F108" i="4"/>
  <c r="C110" i="4"/>
  <c r="D110" i="4"/>
  <c r="F110" i="4"/>
  <c r="G110" i="4"/>
  <c r="B111" i="4"/>
  <c r="C111" i="4"/>
  <c r="D111" i="4"/>
  <c r="G111" i="4"/>
  <c r="B112" i="4"/>
  <c r="C112" i="4"/>
  <c r="D112" i="4"/>
  <c r="F112" i="4"/>
  <c r="G112" i="4"/>
  <c r="B113" i="4"/>
  <c r="C113" i="4"/>
  <c r="D113" i="4"/>
  <c r="F113" i="4"/>
  <c r="G113" i="4"/>
  <c r="B114" i="4"/>
  <c r="C114" i="4"/>
  <c r="D114" i="4"/>
  <c r="F114" i="4"/>
  <c r="G114" i="4"/>
  <c r="C115" i="4"/>
  <c r="D115" i="4"/>
  <c r="F115" i="4"/>
  <c r="C116" i="4"/>
  <c r="D116" i="4"/>
  <c r="F116" i="4"/>
  <c r="G116" i="4"/>
  <c r="E124" i="4"/>
  <c r="C38" i="35"/>
  <c r="C129" i="4"/>
  <c r="D129" i="4"/>
  <c r="E129" i="4"/>
  <c r="F129" i="4"/>
  <c r="G129" i="4"/>
  <c r="D132" i="4"/>
  <c r="G136" i="4"/>
  <c r="A2" i="30"/>
  <c r="A1" i="31"/>
  <c r="K2" i="31"/>
  <c r="A3" i="31"/>
  <c r="D16" i="31"/>
  <c r="I16" i="31"/>
  <c r="J16" i="31"/>
  <c r="K16" i="31"/>
  <c r="L16" i="31"/>
  <c r="D17" i="31"/>
  <c r="I17" i="31"/>
  <c r="J17" i="31"/>
  <c r="K17" i="31"/>
  <c r="L17" i="31"/>
  <c r="D18" i="31"/>
  <c r="I18" i="31"/>
  <c r="J18" i="31"/>
  <c r="K18" i="31"/>
  <c r="L18" i="31"/>
  <c r="D19" i="31"/>
  <c r="I19" i="31"/>
  <c r="J19" i="31"/>
  <c r="K19" i="31"/>
  <c r="L19" i="31"/>
  <c r="D20" i="31"/>
  <c r="I20" i="31"/>
  <c r="J20" i="31"/>
  <c r="K20" i="31"/>
  <c r="L20" i="31"/>
  <c r="D21" i="31"/>
  <c r="I21" i="31"/>
  <c r="J21" i="31"/>
  <c r="K21" i="31"/>
  <c r="L21" i="31"/>
  <c r="D22" i="31"/>
  <c r="I22" i="31"/>
  <c r="J22" i="31"/>
  <c r="K22" i="31"/>
  <c r="L22" i="31"/>
  <c r="D23" i="31"/>
  <c r="I23" i="31"/>
  <c r="J23" i="31"/>
  <c r="K23" i="31"/>
  <c r="L23" i="31"/>
  <c r="D24" i="31"/>
  <c r="I24" i="31"/>
  <c r="J24" i="31"/>
  <c r="K24" i="31"/>
  <c r="L24" i="31"/>
  <c r="D25" i="31"/>
  <c r="I25" i="31"/>
  <c r="J25" i="31"/>
  <c r="K25" i="31"/>
  <c r="L25" i="31"/>
  <c r="D26" i="31"/>
  <c r="I26" i="31"/>
  <c r="J26" i="31"/>
  <c r="K26" i="31"/>
  <c r="L26" i="31"/>
  <c r="D27" i="31"/>
  <c r="I27" i="31"/>
  <c r="J27" i="31"/>
  <c r="K27" i="31"/>
  <c r="L27" i="31"/>
  <c r="D28" i="31"/>
  <c r="I28" i="31"/>
  <c r="J28" i="31"/>
  <c r="K28" i="31"/>
  <c r="L28" i="31"/>
  <c r="D29" i="31"/>
  <c r="I29" i="31"/>
  <c r="J29" i="31"/>
  <c r="K29" i="31"/>
  <c r="L29" i="31"/>
  <c r="D30" i="31"/>
  <c r="I30" i="31"/>
  <c r="J30" i="31"/>
  <c r="K30" i="31"/>
  <c r="L30" i="31"/>
  <c r="D31" i="31"/>
  <c r="I31" i="31"/>
  <c r="J31" i="31"/>
  <c r="K31" i="31"/>
  <c r="L31" i="31"/>
  <c r="D38" i="31"/>
  <c r="E38" i="31"/>
  <c r="F38" i="31"/>
  <c r="G38" i="31"/>
  <c r="D39" i="31"/>
  <c r="E39" i="31"/>
  <c r="F39" i="31"/>
  <c r="G39" i="31"/>
  <c r="D40" i="31"/>
  <c r="E40" i="31"/>
  <c r="F40" i="31"/>
  <c r="G40" i="31"/>
  <c r="D41" i="31"/>
  <c r="E41" i="31"/>
  <c r="F41" i="31"/>
  <c r="G41" i="31"/>
  <c r="D42" i="31"/>
  <c r="E42" i="31"/>
  <c r="F42" i="31"/>
  <c r="G42" i="31"/>
  <c r="D43" i="31"/>
  <c r="E43" i="31"/>
  <c r="F43" i="31"/>
  <c r="G43" i="31"/>
  <c r="D44" i="31"/>
  <c r="E44" i="31"/>
  <c r="F44" i="31"/>
  <c r="G44" i="31"/>
  <c r="D45" i="31"/>
  <c r="E45" i="31"/>
  <c r="F45" i="31"/>
  <c r="G45" i="31"/>
  <c r="D46" i="31"/>
  <c r="E46" i="31"/>
  <c r="F46" i="31"/>
  <c r="G46" i="31"/>
  <c r="D47" i="31"/>
  <c r="E47" i="31"/>
  <c r="F47" i="31"/>
  <c r="G47" i="31"/>
  <c r="D48" i="31"/>
  <c r="E48" i="31"/>
  <c r="F48" i="31"/>
  <c r="G48" i="31"/>
  <c r="D49" i="31"/>
  <c r="E49" i="31"/>
  <c r="F49" i="31"/>
  <c r="G49" i="31"/>
  <c r="D50" i="31"/>
  <c r="E50" i="31"/>
  <c r="F50" i="31"/>
  <c r="G50" i="31"/>
  <c r="D51" i="31"/>
  <c r="E51" i="31"/>
  <c r="F51" i="31"/>
  <c r="G51" i="31"/>
  <c r="D52" i="31"/>
  <c r="E52" i="31"/>
  <c r="F52" i="31"/>
  <c r="G52" i="31"/>
  <c r="D53" i="31"/>
  <c r="E53" i="31"/>
  <c r="F53" i="31"/>
  <c r="H57" i="31"/>
  <c r="H58" i="31"/>
  <c r="H59" i="31"/>
  <c r="H60" i="31"/>
  <c r="H61" i="31"/>
  <c r="AQ34" i="8"/>
  <c r="AQ275" i="8"/>
  <c r="A1" i="3"/>
  <c r="A3" i="3"/>
  <c r="D59" i="3"/>
  <c r="D61" i="3"/>
  <c r="D66" i="3"/>
  <c r="A1" i="6"/>
  <c r="A3" i="6"/>
  <c r="H3" i="6"/>
  <c r="A1" i="5"/>
  <c r="A3" i="5"/>
  <c r="A1" i="10"/>
  <c r="A3" i="10"/>
  <c r="Y94" i="16"/>
  <c r="AA94" i="16"/>
  <c r="Y87" i="16"/>
  <c r="Z87" i="16"/>
  <c r="AA83" i="16"/>
  <c r="Z83" i="16"/>
  <c r="AA79" i="16"/>
  <c r="AG79" i="16"/>
  <c r="Z79" i="16"/>
  <c r="AF79" i="16"/>
  <c r="AA68" i="16"/>
  <c r="AA67" i="16"/>
  <c r="AA63" i="16"/>
  <c r="AG63" i="16"/>
  <c r="Z63" i="16"/>
  <c r="AF63" i="16"/>
  <c r="AB63" i="16"/>
  <c r="AA59" i="16"/>
  <c r="J89" i="16"/>
  <c r="AA103" i="16"/>
  <c r="AG103" i="16"/>
  <c r="Z103" i="16"/>
  <c r="AF103" i="16"/>
  <c r="AB103" i="16"/>
  <c r="S96" i="16"/>
  <c r="AA95" i="16"/>
  <c r="AG95" i="16"/>
  <c r="Z95" i="16"/>
  <c r="AF95" i="16"/>
  <c r="AB95" i="16"/>
  <c r="S89" i="16"/>
  <c r="AG88" i="16"/>
  <c r="AF88" i="16"/>
  <c r="AB88" i="16"/>
  <c r="G137" i="4"/>
  <c r="AA35" i="16"/>
  <c r="Z35" i="16"/>
  <c r="AA31" i="16"/>
  <c r="AG31" i="16"/>
  <c r="Z31" i="16"/>
  <c r="AF31" i="16"/>
  <c r="AB31" i="16"/>
  <c r="J103" i="16"/>
  <c r="J95" i="16"/>
  <c r="J82" i="16"/>
  <c r="J79" i="16"/>
  <c r="J66" i="16"/>
  <c r="J63" i="16"/>
  <c r="AA52" i="16"/>
  <c r="AG52" i="16"/>
  <c r="Z51" i="16"/>
  <c r="AF51" i="16"/>
  <c r="AB51" i="16"/>
  <c r="AG41" i="16"/>
  <c r="AF41" i="16"/>
  <c r="AB41" i="16"/>
  <c r="AA29" i="16"/>
  <c r="AG29" i="16"/>
  <c r="Z29" i="16"/>
  <c r="AF29" i="16"/>
  <c r="AB29" i="16"/>
  <c r="AE108" i="16"/>
  <c r="AE100" i="16"/>
  <c r="AE92" i="16"/>
  <c r="AE85" i="16"/>
  <c r="AF82" i="16"/>
  <c r="AB82" i="16"/>
  <c r="AF80" i="16"/>
  <c r="AB80" i="16"/>
  <c r="AE69" i="16"/>
  <c r="AF64" i="16"/>
  <c r="AB64" i="16"/>
  <c r="J50" i="16"/>
  <c r="AA20" i="16"/>
  <c r="AG20" i="16"/>
  <c r="Z20" i="16"/>
  <c r="AA12" i="16"/>
  <c r="AG12" i="16"/>
  <c r="Z12" i="16"/>
  <c r="AF12" i="16"/>
  <c r="AB12" i="16"/>
  <c r="J44" i="16"/>
  <c r="J41" i="16"/>
  <c r="J37" i="16"/>
  <c r="J33" i="16"/>
  <c r="J31" i="16"/>
  <c r="J29" i="16"/>
  <c r="J25" i="16"/>
  <c r="AA22" i="16"/>
  <c r="AG22" i="16"/>
  <c r="Z21" i="16"/>
  <c r="AF21" i="16"/>
  <c r="AB21" i="16"/>
  <c r="AA18" i="16"/>
  <c r="AG18" i="16"/>
  <c r="Z18" i="16"/>
  <c r="AF18" i="16"/>
  <c r="AB18" i="16"/>
  <c r="AF36" i="16"/>
  <c r="AB36" i="16"/>
  <c r="AF30" i="16"/>
  <c r="AB30" i="16"/>
  <c r="AF24" i="16"/>
  <c r="AB24" i="16"/>
  <c r="AF20" i="16"/>
  <c r="AB20" i="16"/>
  <c r="J18" i="16"/>
  <c r="J14" i="16"/>
  <c r="C37" i="11"/>
  <c r="B16" i="26"/>
  <c r="B22" i="26"/>
  <c r="B23" i="26"/>
  <c r="AF19" i="16"/>
  <c r="AB19" i="16"/>
  <c r="AF13" i="16"/>
  <c r="AB13" i="16"/>
  <c r="T50" i="18"/>
  <c r="R50" i="18"/>
  <c r="T16" i="18"/>
  <c r="R16" i="18"/>
  <c r="F13" i="22"/>
  <c r="F30" i="22"/>
  <c r="G115" i="4"/>
  <c r="E115" i="4"/>
  <c r="AB79" i="16"/>
  <c r="AI79" i="16"/>
  <c r="AX79" i="16"/>
  <c r="Z94" i="16"/>
  <c r="AG94" i="16"/>
  <c r="J97" i="16"/>
  <c r="Y97" i="16"/>
  <c r="S97" i="16"/>
  <c r="D15" i="18"/>
  <c r="F40" i="4"/>
  <c r="E40" i="4"/>
  <c r="C43" i="11"/>
  <c r="G83" i="4"/>
  <c r="G138" i="4"/>
  <c r="E11" i="4"/>
  <c r="Y341" i="8"/>
  <c r="D10" i="22"/>
  <c r="D13" i="22"/>
  <c r="D30" i="22"/>
  <c r="E116" i="4"/>
  <c r="E102" i="4"/>
  <c r="E100" i="4"/>
  <c r="C104" i="4"/>
  <c r="C140" i="4"/>
  <c r="Z316" i="8"/>
  <c r="Y47" i="16"/>
  <c r="Y46" i="16"/>
  <c r="Y40" i="16"/>
  <c r="AF40" i="16"/>
  <c r="AB40" i="16"/>
  <c r="Y39" i="16"/>
  <c r="Y38" i="16"/>
  <c r="AF38" i="16"/>
  <c r="AB38" i="16"/>
  <c r="Y37" i="16"/>
  <c r="Y32" i="16"/>
  <c r="Y28" i="16"/>
  <c r="AF28" i="16"/>
  <c r="AB28" i="16"/>
  <c r="Y27" i="16"/>
  <c r="Y26" i="16"/>
  <c r="AF26" i="16"/>
  <c r="AB26" i="16"/>
  <c r="Y25" i="16"/>
  <c r="J22" i="16"/>
  <c r="J20" i="16"/>
  <c r="Y17" i="16"/>
  <c r="AF17" i="16"/>
  <c r="AB17" i="16"/>
  <c r="Y16" i="16"/>
  <c r="Y15" i="16"/>
  <c r="AF15" i="16"/>
  <c r="AB15" i="16"/>
  <c r="Y14" i="16"/>
  <c r="AI63" i="16"/>
  <c r="AV63" i="16"/>
  <c r="AA87" i="16"/>
  <c r="Z97" i="16"/>
  <c r="L100" i="16"/>
  <c r="J72" i="16"/>
  <c r="J45" i="16"/>
  <c r="J43" i="16"/>
  <c r="J15" i="16"/>
  <c r="J65" i="16"/>
  <c r="J52" i="16"/>
  <c r="J39" i="16"/>
  <c r="Z32" i="16"/>
  <c r="AF32" i="16"/>
  <c r="AB32" i="16"/>
  <c r="AA89" i="16"/>
  <c r="Z89" i="16"/>
  <c r="AG89" i="16"/>
  <c r="AF89" i="16"/>
  <c r="AB89" i="16"/>
  <c r="AF94" i="16"/>
  <c r="AB94" i="16"/>
  <c r="AG87" i="16"/>
  <c r="J16" i="16"/>
  <c r="J27" i="16"/>
  <c r="J35" i="16"/>
  <c r="AF16" i="16"/>
  <c r="AB16" i="16"/>
  <c r="L69" i="16"/>
  <c r="AF81" i="16"/>
  <c r="AB81" i="16"/>
  <c r="L85" i="16"/>
  <c r="Z25" i="16"/>
  <c r="Z41" i="16"/>
  <c r="J81" i="16"/>
  <c r="J88" i="16"/>
  <c r="Z27" i="16"/>
  <c r="AF35" i="16"/>
  <c r="AB35" i="16"/>
  <c r="Z88" i="16"/>
  <c r="Y96" i="16"/>
  <c r="J96" i="16"/>
  <c r="L92" i="16"/>
  <c r="J102" i="16"/>
  <c r="J42" i="16"/>
  <c r="J34" i="16"/>
  <c r="J32" i="16"/>
  <c r="Y85" i="16"/>
  <c r="S82" i="16"/>
  <c r="AI12" i="16"/>
  <c r="BB12" i="16"/>
  <c r="AI20" i="16"/>
  <c r="AI18" i="16"/>
  <c r="BF79" i="16"/>
  <c r="AY63" i="16"/>
  <c r="BA79" i="16"/>
  <c r="BF12" i="16"/>
  <c r="AI89" i="16"/>
  <c r="J71" i="16"/>
  <c r="AI59" i="16"/>
  <c r="AX59" i="16"/>
  <c r="AI67" i="16"/>
  <c r="AZ67" i="16"/>
  <c r="AI68" i="16"/>
  <c r="Z91" i="16"/>
  <c r="Y92" i="16"/>
  <c r="AI83" i="16"/>
  <c r="BA83" i="16"/>
  <c r="J94" i="16"/>
  <c r="J74" i="16"/>
  <c r="J28" i="16"/>
  <c r="J58" i="16"/>
  <c r="J57" i="16"/>
  <c r="J56" i="16"/>
  <c r="J55" i="16"/>
  <c r="J54" i="16"/>
  <c r="J53" i="16"/>
  <c r="J38" i="16"/>
  <c r="J24" i="16"/>
  <c r="AY79" i="16"/>
  <c r="BC79" i="16"/>
  <c r="AV79" i="16"/>
  <c r="AZ79" i="16"/>
  <c r="BD79" i="16"/>
  <c r="AX67" i="16"/>
  <c r="BB79" i="16"/>
  <c r="BE79" i="16"/>
  <c r="AW79" i="16"/>
  <c r="BE83" i="16"/>
  <c r="AY12" i="16"/>
  <c r="AV12" i="16"/>
  <c r="BD12" i="16"/>
  <c r="BE12" i="16"/>
  <c r="AX12" i="16"/>
  <c r="AI35" i="16"/>
  <c r="AW35" i="16"/>
  <c r="W374" i="8"/>
  <c r="AP374" i="8"/>
  <c r="AN374" i="8"/>
  <c r="AL374" i="8"/>
  <c r="AJ374" i="8"/>
  <c r="AE374" i="8"/>
  <c r="W368" i="8"/>
  <c r="P368" i="8"/>
  <c r="K12" i="8"/>
  <c r="AP341" i="8"/>
  <c r="AN341" i="8"/>
  <c r="AL341" i="8"/>
  <c r="AJ341" i="8"/>
  <c r="AE341" i="8"/>
  <c r="P341" i="8"/>
  <c r="W341" i="8"/>
  <c r="Z341" i="8"/>
  <c r="AQ316" i="8"/>
  <c r="AO316" i="8"/>
  <c r="AM316" i="8"/>
  <c r="AK316" i="8"/>
  <c r="AI316" i="8"/>
  <c r="W316" i="8"/>
  <c r="Y316" i="8"/>
  <c r="Y275" i="8"/>
  <c r="R18" i="8"/>
  <c r="AK275" i="8"/>
  <c r="AP275" i="8"/>
  <c r="AN275" i="8"/>
  <c r="AL275" i="8"/>
  <c r="BA141" i="8"/>
  <c r="BR141" i="8"/>
  <c r="BD116" i="8"/>
  <c r="BU116" i="8"/>
  <c r="BD114" i="8"/>
  <c r="BU114" i="8"/>
  <c r="BD112" i="8"/>
  <c r="BU112" i="8"/>
  <c r="BD109" i="8"/>
  <c r="BU109" i="8"/>
  <c r="BD106" i="8"/>
  <c r="BU106" i="8"/>
  <c r="BE63" i="16"/>
  <c r="BA63" i="16"/>
  <c r="AW63" i="16"/>
  <c r="AG92" i="16"/>
  <c r="AI29" i="16"/>
  <c r="AI41" i="16"/>
  <c r="BC41" i="16"/>
  <c r="AI31" i="16"/>
  <c r="AI88" i="16"/>
  <c r="AI95" i="16"/>
  <c r="BA95" i="16"/>
  <c r="AI103" i="16"/>
  <c r="E31" i="31"/>
  <c r="F31" i="31"/>
  <c r="G31" i="31"/>
  <c r="H31" i="31"/>
  <c r="E30" i="31"/>
  <c r="F30" i="31"/>
  <c r="G30" i="31"/>
  <c r="H30" i="31"/>
  <c r="E29" i="31"/>
  <c r="F29" i="31"/>
  <c r="G29" i="31"/>
  <c r="H29" i="31"/>
  <c r="E28" i="31"/>
  <c r="F28" i="31"/>
  <c r="G28" i="31"/>
  <c r="H28" i="31"/>
  <c r="E27" i="31"/>
  <c r="F27" i="31"/>
  <c r="G27" i="31"/>
  <c r="H27" i="31"/>
  <c r="E26" i="31"/>
  <c r="F26" i="31"/>
  <c r="G26" i="31"/>
  <c r="H26" i="31"/>
  <c r="E25" i="31"/>
  <c r="F25" i="31"/>
  <c r="G25" i="31"/>
  <c r="H25" i="31"/>
  <c r="E24" i="31"/>
  <c r="F24" i="31"/>
  <c r="G24" i="31"/>
  <c r="H24" i="31"/>
  <c r="E23" i="31"/>
  <c r="F23" i="31"/>
  <c r="G23" i="31"/>
  <c r="H23" i="31"/>
  <c r="E22" i="31"/>
  <c r="F22" i="31"/>
  <c r="G22" i="31"/>
  <c r="H22" i="31"/>
  <c r="E21" i="31"/>
  <c r="F21" i="31"/>
  <c r="G21" i="31"/>
  <c r="H21" i="31"/>
  <c r="E20" i="31"/>
  <c r="F20" i="31"/>
  <c r="G20" i="31"/>
  <c r="H20" i="31"/>
  <c r="E19" i="31"/>
  <c r="F19" i="31"/>
  <c r="G19" i="31"/>
  <c r="H19" i="31"/>
  <c r="E18" i="31"/>
  <c r="F18" i="31"/>
  <c r="G18" i="31"/>
  <c r="H18" i="31"/>
  <c r="E17" i="31"/>
  <c r="F17" i="31"/>
  <c r="G17" i="31"/>
  <c r="H17" i="31"/>
  <c r="E16" i="31"/>
  <c r="F16" i="31"/>
  <c r="G16" i="31"/>
  <c r="H16" i="31"/>
  <c r="E114" i="4"/>
  <c r="E112" i="4"/>
  <c r="E106" i="4"/>
  <c r="D117" i="4"/>
  <c r="E95" i="4"/>
  <c r="E89" i="4"/>
  <c r="E87" i="4"/>
  <c r="E24" i="4"/>
  <c r="E23" i="4"/>
  <c r="E22" i="4"/>
  <c r="E21" i="4"/>
  <c r="E20" i="4"/>
  <c r="E18" i="4"/>
  <c r="E386" i="8"/>
  <c r="L376" i="8"/>
  <c r="H376" i="8"/>
  <c r="D376" i="8"/>
  <c r="O60" i="35"/>
  <c r="M60" i="35"/>
  <c r="K60" i="35"/>
  <c r="I60" i="35"/>
  <c r="G60" i="35"/>
  <c r="E60" i="35"/>
  <c r="C376" i="8"/>
  <c r="CA375" i="8"/>
  <c r="E15" i="33"/>
  <c r="D15" i="33"/>
  <c r="AQ368" i="8"/>
  <c r="AO368" i="8"/>
  <c r="AM368" i="8"/>
  <c r="AK368" i="8"/>
  <c r="AI368" i="8"/>
  <c r="BV356" i="8"/>
  <c r="BV354" i="8"/>
  <c r="BV352" i="8"/>
  <c r="BV350" i="8"/>
  <c r="AO357" i="8"/>
  <c r="AM357" i="8"/>
  <c r="AK357" i="8"/>
  <c r="AI357" i="8"/>
  <c r="BV348" i="8"/>
  <c r="Y357" i="8"/>
  <c r="BV346" i="8"/>
  <c r="AQ357" i="8"/>
  <c r="W357" i="8"/>
  <c r="BV344" i="8"/>
  <c r="Z357" i="8"/>
  <c r="AQ341" i="8"/>
  <c r="BV282" i="8"/>
  <c r="BV280" i="8"/>
  <c r="AE316" i="8"/>
  <c r="BV278" i="8"/>
  <c r="BV187" i="8"/>
  <c r="BV185" i="8"/>
  <c r="BV183" i="8"/>
  <c r="BV181" i="8"/>
  <c r="BV179" i="8"/>
  <c r="BV177" i="8"/>
  <c r="BV175" i="8"/>
  <c r="BV173" i="8"/>
  <c r="BV171" i="8"/>
  <c r="BV169" i="8"/>
  <c r="BV167" i="8"/>
  <c r="BV165" i="8"/>
  <c r="BV163" i="8"/>
  <c r="BV161" i="8"/>
  <c r="BV159" i="8"/>
  <c r="BV157" i="8"/>
  <c r="BV155" i="8"/>
  <c r="BV153" i="8"/>
  <c r="BV151" i="8"/>
  <c r="BV149" i="8"/>
  <c r="BV147" i="8"/>
  <c r="BV145" i="8"/>
  <c r="BV143" i="8"/>
  <c r="BT141" i="8"/>
  <c r="BV139" i="8"/>
  <c r="BV137" i="8"/>
  <c r="BV135" i="8"/>
  <c r="BV133" i="8"/>
  <c r="BV131" i="8"/>
  <c r="BV129" i="8"/>
  <c r="BV127" i="8"/>
  <c r="BV125" i="8"/>
  <c r="BV123" i="8"/>
  <c r="BV121" i="8"/>
  <c r="BV119" i="8"/>
  <c r="BV117" i="8"/>
  <c r="BE100" i="8"/>
  <c r="BV100" i="8"/>
  <c r="BC68" i="8"/>
  <c r="BB68" i="8"/>
  <c r="BT68" i="8"/>
  <c r="AJ275" i="8"/>
  <c r="AE275" i="8"/>
  <c r="P275" i="8"/>
  <c r="K8" i="8"/>
  <c r="BE103" i="8"/>
  <c r="BV103" i="8"/>
  <c r="BE99" i="8"/>
  <c r="BV99" i="8"/>
  <c r="S74" i="16"/>
  <c r="Y74" i="16"/>
  <c r="J23" i="16"/>
  <c r="J19" i="16"/>
  <c r="D30" i="28"/>
  <c r="AC109" i="16"/>
  <c r="J73" i="16"/>
  <c r="J64" i="16"/>
  <c r="AE61" i="16"/>
  <c r="J51" i="16"/>
  <c r="J40" i="16"/>
  <c r="J36" i="16"/>
  <c r="J21" i="16"/>
  <c r="J17" i="16"/>
  <c r="J13" i="16"/>
  <c r="U54" i="18"/>
  <c r="U52" i="18"/>
  <c r="H23" i="21"/>
  <c r="H21" i="21"/>
  <c r="BV91" i="8"/>
  <c r="BV89" i="8"/>
  <c r="BV87" i="8"/>
  <c r="BV85" i="8"/>
  <c r="BV83" i="8"/>
  <c r="BV81" i="8"/>
  <c r="BV79" i="8"/>
  <c r="BV78" i="8"/>
  <c r="BV77" i="8"/>
  <c r="BV76" i="8"/>
  <c r="BV74" i="8"/>
  <c r="BV72" i="8"/>
  <c r="BV70" i="8"/>
  <c r="BV68" i="8"/>
  <c r="BV43" i="8"/>
  <c r="BD43" i="8"/>
  <c r="BC43" i="8"/>
  <c r="BS43" i="8"/>
  <c r="D16" i="14"/>
  <c r="E58" i="15"/>
  <c r="J87" i="16"/>
  <c r="Y73" i="16"/>
  <c r="AE48" i="16"/>
  <c r="U53" i="18"/>
  <c r="H24" i="21"/>
  <c r="H22" i="21"/>
  <c r="C60" i="11"/>
  <c r="E79" i="4"/>
  <c r="E80" i="4"/>
  <c r="E77" i="4"/>
  <c r="S50" i="18"/>
  <c r="O50" i="18"/>
  <c r="E92" i="4"/>
  <c r="D97" i="4"/>
  <c r="D139" i="4"/>
  <c r="D141" i="4"/>
  <c r="E113" i="4"/>
  <c r="E110" i="4"/>
  <c r="C117" i="4"/>
  <c r="C141" i="4"/>
  <c r="E107" i="4"/>
  <c r="E96" i="4"/>
  <c r="E94" i="4"/>
  <c r="E90" i="4"/>
  <c r="E88" i="4"/>
  <c r="E86" i="4"/>
  <c r="G97" i="4"/>
  <c r="G139" i="4"/>
  <c r="D74" i="4"/>
  <c r="D137" i="4"/>
  <c r="C62" i="4"/>
  <c r="C19" i="4"/>
  <c r="C132" i="4"/>
  <c r="C15" i="4"/>
  <c r="D104" i="4"/>
  <c r="D140" i="4"/>
  <c r="E93" i="4"/>
  <c r="E91" i="4"/>
  <c r="C97" i="4"/>
  <c r="C139" i="4"/>
  <c r="D83" i="4"/>
  <c r="D138" i="4"/>
  <c r="D62" i="4"/>
  <c r="F30" i="4"/>
  <c r="C30" i="4"/>
  <c r="C133" i="4"/>
  <c r="G30" i="4"/>
  <c r="G133" i="4"/>
  <c r="D30" i="4"/>
  <c r="D133" i="4"/>
  <c r="AW89" i="16"/>
  <c r="BA89" i="16"/>
  <c r="BE89" i="16"/>
  <c r="AX89" i="16"/>
  <c r="AZ89" i="16"/>
  <c r="BD89" i="16"/>
  <c r="AY89" i="16"/>
  <c r="BC89" i="16"/>
  <c r="AV89" i="16"/>
  <c r="BB89" i="16"/>
  <c r="BF89" i="16"/>
  <c r="AY20" i="16"/>
  <c r="BC20" i="16"/>
  <c r="AX20" i="16"/>
  <c r="BF20" i="16"/>
  <c r="BD20" i="16"/>
  <c r="AW20" i="16"/>
  <c r="BA20" i="16"/>
  <c r="BE20" i="16"/>
  <c r="BB20" i="16"/>
  <c r="AV20" i="16"/>
  <c r="AZ20" i="16"/>
  <c r="AY18" i="16"/>
  <c r="BC18" i="16"/>
  <c r="AV18" i="16"/>
  <c r="BB18" i="16"/>
  <c r="BF18" i="16"/>
  <c r="AW18" i="16"/>
  <c r="BA18" i="16"/>
  <c r="BE18" i="16"/>
  <c r="AX18" i="16"/>
  <c r="AZ18" i="16"/>
  <c r="BD18" i="16"/>
  <c r="BA35" i="16"/>
  <c r="AZ35" i="16"/>
  <c r="AY35" i="16"/>
  <c r="AV35" i="16"/>
  <c r="BB35" i="16"/>
  <c r="Z92" i="16"/>
  <c r="C136" i="4"/>
  <c r="C118" i="4"/>
  <c r="C142" i="4"/>
  <c r="C131" i="4"/>
  <c r="BC373" i="8"/>
  <c r="BT373" i="8"/>
  <c r="BC372" i="8"/>
  <c r="BT372" i="8"/>
  <c r="BC371" i="8"/>
  <c r="BT371" i="8"/>
  <c r="BC370" i="8"/>
  <c r="BT370" i="8"/>
  <c r="BD367" i="8"/>
  <c r="BU367" i="8"/>
  <c r="BD366" i="8"/>
  <c r="BU366" i="8"/>
  <c r="BD365" i="8"/>
  <c r="BU365" i="8"/>
  <c r="BD364" i="8"/>
  <c r="BU364" i="8"/>
  <c r="BD363" i="8"/>
  <c r="BU363" i="8"/>
  <c r="BD362" i="8"/>
  <c r="BU362" i="8"/>
  <c r="BD361" i="8"/>
  <c r="BU361" i="8"/>
  <c r="BD360" i="8"/>
  <c r="BU360" i="8"/>
  <c r="BD359" i="8"/>
  <c r="BU359" i="8"/>
  <c r="BD355" i="8"/>
  <c r="BU355" i="8"/>
  <c r="BD353" i="8"/>
  <c r="BU353" i="8"/>
  <c r="BD351" i="8"/>
  <c r="BU351" i="8"/>
  <c r="BD349" i="8"/>
  <c r="BU349" i="8"/>
  <c r="BD347" i="8"/>
  <c r="BU347" i="8"/>
  <c r="BD345" i="8"/>
  <c r="BU345" i="8"/>
  <c r="BD343" i="8"/>
  <c r="BU343" i="8"/>
  <c r="BC339" i="8"/>
  <c r="BT339" i="8"/>
  <c r="BC337" i="8"/>
  <c r="BT337" i="8"/>
  <c r="BC335" i="8"/>
  <c r="BT335" i="8"/>
  <c r="BC333" i="8"/>
  <c r="BT333" i="8"/>
  <c r="AP376" i="8"/>
  <c r="AN376" i="8"/>
  <c r="AL376" i="8"/>
  <c r="AJ376" i="8"/>
  <c r="D60" i="18"/>
  <c r="K10" i="8"/>
  <c r="P376" i="8"/>
  <c r="BC331" i="8"/>
  <c r="BT331" i="8"/>
  <c r="BC329" i="8"/>
  <c r="BT329" i="8"/>
  <c r="BC327" i="8"/>
  <c r="BT327" i="8"/>
  <c r="BC325" i="8"/>
  <c r="BT325" i="8"/>
  <c r="BC323" i="8"/>
  <c r="BT323" i="8"/>
  <c r="BC321" i="8"/>
  <c r="BT321" i="8"/>
  <c r="BC319" i="8"/>
  <c r="BT319" i="8"/>
  <c r="BC318" i="8"/>
  <c r="BT318" i="8"/>
  <c r="BC315" i="8"/>
  <c r="BT315" i="8"/>
  <c r="BC313" i="8"/>
  <c r="BT313" i="8"/>
  <c r="BC311" i="8"/>
  <c r="BT311" i="8"/>
  <c r="AO376" i="8"/>
  <c r="AM376" i="8"/>
  <c r="AK376" i="8"/>
  <c r="AI376" i="8"/>
  <c r="BC309" i="8"/>
  <c r="BT309" i="8"/>
  <c r="BC307" i="8"/>
  <c r="BT307" i="8"/>
  <c r="BC305" i="8"/>
  <c r="BT305" i="8"/>
  <c r="BC303" i="8"/>
  <c r="BT303" i="8"/>
  <c r="BC301" i="8"/>
  <c r="BT301" i="8"/>
  <c r="BC299" i="8"/>
  <c r="BT299" i="8"/>
  <c r="BC297" i="8"/>
  <c r="BT297" i="8"/>
  <c r="BC295" i="8"/>
  <c r="BT295" i="8"/>
  <c r="BC293" i="8"/>
  <c r="BT293" i="8"/>
  <c r="BC291" i="8"/>
  <c r="BT291" i="8"/>
  <c r="BC289" i="8"/>
  <c r="BT289" i="8"/>
  <c r="BC287" i="8"/>
  <c r="BT287" i="8"/>
  <c r="BC285" i="8"/>
  <c r="BT285" i="8"/>
  <c r="R17" i="8"/>
  <c r="F12" i="4"/>
  <c r="E12" i="4"/>
  <c r="Y376" i="8"/>
  <c r="AB85" i="16"/>
  <c r="AW29" i="16"/>
  <c r="BA29" i="16"/>
  <c r="BE29" i="16"/>
  <c r="AZ29" i="16"/>
  <c r="BD29" i="16"/>
  <c r="AY29" i="16"/>
  <c r="BC29" i="16"/>
  <c r="AV29" i="16"/>
  <c r="AX29" i="16"/>
  <c r="BB29" i="16"/>
  <c r="BF29" i="16"/>
  <c r="AY41" i="16"/>
  <c r="AV41" i="16"/>
  <c r="BF41" i="16"/>
  <c r="BA41" i="16"/>
  <c r="AX41" i="16"/>
  <c r="BD41" i="16"/>
  <c r="AY31" i="16"/>
  <c r="BC31" i="16"/>
  <c r="AV31" i="16"/>
  <c r="BB31" i="16"/>
  <c r="BF31" i="16"/>
  <c r="AW31" i="16"/>
  <c r="BA31" i="16"/>
  <c r="BE31" i="16"/>
  <c r="AX31" i="16"/>
  <c r="AZ31" i="16"/>
  <c r="BD31" i="16"/>
  <c r="AY88" i="16"/>
  <c r="BC88" i="16"/>
  <c r="AV88" i="16"/>
  <c r="BB88" i="16"/>
  <c r="BF88" i="16"/>
  <c r="AW88" i="16"/>
  <c r="BA88" i="16"/>
  <c r="BE88" i="16"/>
  <c r="AX88" i="16"/>
  <c r="AZ88" i="16"/>
  <c r="BD88" i="16"/>
  <c r="AW95" i="16"/>
  <c r="BE95" i="16"/>
  <c r="BD95" i="16"/>
  <c r="BC95" i="16"/>
  <c r="AX95" i="16"/>
  <c r="BF95" i="16"/>
  <c r="AW103" i="16"/>
  <c r="BA103" i="16"/>
  <c r="BE103" i="16"/>
  <c r="AZ103" i="16"/>
  <c r="BD103" i="16"/>
  <c r="AY103" i="16"/>
  <c r="BC103" i="16"/>
  <c r="AV103" i="16"/>
  <c r="AX103" i="16"/>
  <c r="BB103" i="16"/>
  <c r="BF103" i="16"/>
  <c r="AX68" i="16"/>
  <c r="BB68" i="16"/>
  <c r="BF68" i="16"/>
  <c r="AY68" i="16"/>
  <c r="BC68" i="16"/>
  <c r="AV68" i="16"/>
  <c r="AZ68" i="16"/>
  <c r="BD68" i="16"/>
  <c r="AW68" i="16"/>
  <c r="BA68" i="16"/>
  <c r="BE68" i="16"/>
  <c r="D136" i="4"/>
  <c r="D118" i="4"/>
  <c r="D142" i="4"/>
  <c r="F133" i="4"/>
  <c r="D31" i="4"/>
  <c r="G31" i="4"/>
  <c r="G131" i="4"/>
  <c r="F78" i="4"/>
  <c r="E78" i="4"/>
  <c r="BC356" i="8"/>
  <c r="BT356" i="8"/>
  <c r="BC354" i="8"/>
  <c r="BT354" i="8"/>
  <c r="BC352" i="8"/>
  <c r="BT352" i="8"/>
  <c r="BC350" i="8"/>
  <c r="BT350" i="8"/>
  <c r="BC348" i="8"/>
  <c r="BT348" i="8"/>
  <c r="BC346" i="8"/>
  <c r="BT346" i="8"/>
  <c r="BC344" i="8"/>
  <c r="BT344" i="8"/>
  <c r="BD340" i="8"/>
  <c r="BU340" i="8"/>
  <c r="BD338" i="8"/>
  <c r="BU338" i="8"/>
  <c r="BD336" i="8"/>
  <c r="BU336" i="8"/>
  <c r="BD334" i="8"/>
  <c r="BU334" i="8"/>
  <c r="BD332" i="8"/>
  <c r="BU332" i="8"/>
  <c r="BD330" i="8"/>
  <c r="BU330" i="8"/>
  <c r="BD328" i="8"/>
  <c r="BU328" i="8"/>
  <c r="BD326" i="8"/>
  <c r="BU326" i="8"/>
  <c r="BD324" i="8"/>
  <c r="BU324" i="8"/>
  <c r="BD322" i="8"/>
  <c r="BU322" i="8"/>
  <c r="BD320" i="8"/>
  <c r="BU320" i="8"/>
  <c r="BD314" i="8"/>
  <c r="BU314" i="8"/>
  <c r="BD312" i="8"/>
  <c r="BU312" i="8"/>
  <c r="BD310" i="8"/>
  <c r="BU310" i="8"/>
  <c r="BD308" i="8"/>
  <c r="BU308" i="8"/>
  <c r="BD306" i="8"/>
  <c r="BU306" i="8"/>
  <c r="BD304" i="8"/>
  <c r="BU304" i="8"/>
  <c r="BD302" i="8"/>
  <c r="BU302" i="8"/>
  <c r="BD300" i="8"/>
  <c r="BU300" i="8"/>
  <c r="BD298" i="8"/>
  <c r="BU298" i="8"/>
  <c r="BD296" i="8"/>
  <c r="BU296" i="8"/>
  <c r="BD294" i="8"/>
  <c r="BU294" i="8"/>
  <c r="BD292" i="8"/>
  <c r="BU292" i="8"/>
  <c r="BD290" i="8"/>
  <c r="BU290" i="8"/>
  <c r="BD288" i="8"/>
  <c r="BU288" i="8"/>
  <c r="BD286" i="8"/>
  <c r="BU286" i="8"/>
  <c r="BD284" i="8"/>
  <c r="BU284" i="8"/>
  <c r="AE376" i="8"/>
  <c r="BF63" i="16"/>
  <c r="BD63" i="16"/>
  <c r="BB63" i="16"/>
  <c r="AZ63" i="16"/>
  <c r="AX63" i="16"/>
  <c r="AI94" i="16"/>
  <c r="AF87" i="16"/>
  <c r="AB71" i="16"/>
  <c r="BD83" i="16"/>
  <c r="AX83" i="16"/>
  <c r="BC83" i="16"/>
  <c r="BC67" i="16"/>
  <c r="AY67" i="16"/>
  <c r="BF67" i="16"/>
  <c r="BB67" i="16"/>
  <c r="BC59" i="16"/>
  <c r="AY59" i="16"/>
  <c r="BF59" i="16"/>
  <c r="BB59" i="16"/>
  <c r="E30" i="4"/>
  <c r="E133" i="4"/>
  <c r="M7" i="34"/>
  <c r="P48" i="35"/>
  <c r="P47" i="35"/>
  <c r="O59" i="35"/>
  <c r="M59" i="35"/>
  <c r="K59" i="35"/>
  <c r="I59" i="35"/>
  <c r="G59" i="35"/>
  <c r="E59" i="35"/>
  <c r="N49" i="35"/>
  <c r="L49" i="35"/>
  <c r="J49" i="35"/>
  <c r="H49" i="35"/>
  <c r="F49" i="35"/>
  <c r="D49" i="35"/>
  <c r="P46" i="35"/>
  <c r="P49" i="35"/>
  <c r="C49" i="35"/>
  <c r="BE283" i="8"/>
  <c r="BV283" i="8"/>
  <c r="BD282" i="8"/>
  <c r="BU282" i="8"/>
  <c r="BE281" i="8"/>
  <c r="BV281" i="8"/>
  <c r="BD280" i="8"/>
  <c r="BU280" i="8"/>
  <c r="BE279" i="8"/>
  <c r="BV279" i="8"/>
  <c r="BD278" i="8"/>
  <c r="BU278" i="8"/>
  <c r="BD277" i="8"/>
  <c r="BU277" i="8"/>
  <c r="BC273" i="8"/>
  <c r="BT273" i="8"/>
  <c r="BC271" i="8"/>
  <c r="BT271" i="8"/>
  <c r="BC269" i="8"/>
  <c r="BT269" i="8"/>
  <c r="BC267" i="8"/>
  <c r="BT267" i="8"/>
  <c r="BC265" i="8"/>
  <c r="BT265" i="8"/>
  <c r="BC263" i="8"/>
  <c r="BT263" i="8"/>
  <c r="BC261" i="8"/>
  <c r="BT261" i="8"/>
  <c r="BC259" i="8"/>
  <c r="BT259" i="8"/>
  <c r="BC257" i="8"/>
  <c r="BT257" i="8"/>
  <c r="BC255" i="8"/>
  <c r="BT255" i="8"/>
  <c r="BC253" i="8"/>
  <c r="BT253" i="8"/>
  <c r="BC251" i="8"/>
  <c r="BT251" i="8"/>
  <c r="BC249" i="8"/>
  <c r="BT249" i="8"/>
  <c r="BC247" i="8"/>
  <c r="BT247" i="8"/>
  <c r="BC245" i="8"/>
  <c r="BT245" i="8"/>
  <c r="BC243" i="8"/>
  <c r="BT243" i="8"/>
  <c r="BC241" i="8"/>
  <c r="BT241" i="8"/>
  <c r="BC239" i="8"/>
  <c r="BT239" i="8"/>
  <c r="BC237" i="8"/>
  <c r="BT237" i="8"/>
  <c r="BC235" i="8"/>
  <c r="BT235" i="8"/>
  <c r="BC233" i="8"/>
  <c r="BT233" i="8"/>
  <c r="BC231" i="8"/>
  <c r="BT231" i="8"/>
  <c r="BC229" i="8"/>
  <c r="BT229" i="8"/>
  <c r="BC227" i="8"/>
  <c r="BT227" i="8"/>
  <c r="BC225" i="8"/>
  <c r="BT225" i="8"/>
  <c r="BC223" i="8"/>
  <c r="BT223" i="8"/>
  <c r="BC221" i="8"/>
  <c r="BT221" i="8"/>
  <c r="BC219" i="8"/>
  <c r="BT219" i="8"/>
  <c r="BC217" i="8"/>
  <c r="BT217" i="8"/>
  <c r="BC215" i="8"/>
  <c r="BT215" i="8"/>
  <c r="BC213" i="8"/>
  <c r="BT213" i="8"/>
  <c r="BC211" i="8"/>
  <c r="BT211" i="8"/>
  <c r="BC209" i="8"/>
  <c r="BT209" i="8"/>
  <c r="BC207" i="8"/>
  <c r="BT207" i="8"/>
  <c r="BC205" i="8"/>
  <c r="BT205" i="8"/>
  <c r="BC203" i="8"/>
  <c r="BT203" i="8"/>
  <c r="BC201" i="8"/>
  <c r="BT201" i="8"/>
  <c r="BC199" i="8"/>
  <c r="BT199" i="8"/>
  <c r="BC197" i="8"/>
  <c r="BT197" i="8"/>
  <c r="BC195" i="8"/>
  <c r="BT195" i="8"/>
  <c r="BC193" i="8"/>
  <c r="BT193" i="8"/>
  <c r="BC191" i="8"/>
  <c r="BT191" i="8"/>
  <c r="BC189" i="8"/>
  <c r="BT189" i="8"/>
  <c r="O376" i="8"/>
  <c r="M376" i="8"/>
  <c r="D57" i="18"/>
  <c r="K376" i="8"/>
  <c r="I376" i="8"/>
  <c r="D56" i="18"/>
  <c r="G376" i="8"/>
  <c r="E376" i="8"/>
  <c r="D55" i="18"/>
  <c r="BU373" i="8"/>
  <c r="BU372" i="8"/>
  <c r="BU371" i="8"/>
  <c r="BU370" i="8"/>
  <c r="N60" i="35"/>
  <c r="L60" i="35"/>
  <c r="J60" i="35"/>
  <c r="H60" i="35"/>
  <c r="F60" i="35"/>
  <c r="D60" i="35"/>
  <c r="P44" i="35"/>
  <c r="P60" i="35"/>
  <c r="C60" i="35"/>
  <c r="BV367" i="8"/>
  <c r="BV366" i="8"/>
  <c r="BV365" i="8"/>
  <c r="BV364" i="8"/>
  <c r="BV363" i="8"/>
  <c r="BV362" i="8"/>
  <c r="BV361" i="8"/>
  <c r="BV360" i="8"/>
  <c r="BV359" i="8"/>
  <c r="BU356" i="8"/>
  <c r="BV355" i="8"/>
  <c r="BU354" i="8"/>
  <c r="BV353" i="8"/>
  <c r="BU352" i="8"/>
  <c r="BV351" i="8"/>
  <c r="BU350" i="8"/>
  <c r="BV349" i="8"/>
  <c r="BU348" i="8"/>
  <c r="BV347" i="8"/>
  <c r="BU346" i="8"/>
  <c r="BV345" i="8"/>
  <c r="BU344" i="8"/>
  <c r="BV343" i="8"/>
  <c r="N59" i="35"/>
  <c r="L59" i="35"/>
  <c r="J59" i="35"/>
  <c r="H59" i="35"/>
  <c r="F59" i="35"/>
  <c r="D59" i="35"/>
  <c r="P43" i="35"/>
  <c r="P59" i="35"/>
  <c r="C59" i="35"/>
  <c r="BV340" i="8"/>
  <c r="BU339" i="8"/>
  <c r="BV338" i="8"/>
  <c r="BU337" i="8"/>
  <c r="BV336" i="8"/>
  <c r="BU335" i="8"/>
  <c r="BV334" i="8"/>
  <c r="BU333" i="8"/>
  <c r="BV332" i="8"/>
  <c r="BU331" i="8"/>
  <c r="BV330" i="8"/>
  <c r="BU329" i="8"/>
  <c r="BV328" i="8"/>
  <c r="BU327" i="8"/>
  <c r="BV326" i="8"/>
  <c r="BU325" i="8"/>
  <c r="BV324" i="8"/>
  <c r="BU323" i="8"/>
  <c r="BV322" i="8"/>
  <c r="BU321" i="8"/>
  <c r="BV320" i="8"/>
  <c r="BU319" i="8"/>
  <c r="BU318" i="8"/>
  <c r="O49" i="35"/>
  <c r="M49" i="35"/>
  <c r="K49" i="35"/>
  <c r="I49" i="35"/>
  <c r="G49" i="35"/>
  <c r="E49" i="35"/>
  <c r="BU315" i="8"/>
  <c r="BV314" i="8"/>
  <c r="BU313" i="8"/>
  <c r="BV312" i="8"/>
  <c r="BU311" i="8"/>
  <c r="BV310" i="8"/>
  <c r="BU309" i="8"/>
  <c r="BV308" i="8"/>
  <c r="BU307" i="8"/>
  <c r="BV306" i="8"/>
  <c r="BU305" i="8"/>
  <c r="BV304" i="8"/>
  <c r="BU303" i="8"/>
  <c r="BV302" i="8"/>
  <c r="BU301" i="8"/>
  <c r="BV300" i="8"/>
  <c r="BU299" i="8"/>
  <c r="BV298" i="8"/>
  <c r="BU297" i="8"/>
  <c r="BV296" i="8"/>
  <c r="BU295" i="8"/>
  <c r="BV294" i="8"/>
  <c r="BU293" i="8"/>
  <c r="BV292" i="8"/>
  <c r="BU291" i="8"/>
  <c r="BV290" i="8"/>
  <c r="BU289" i="8"/>
  <c r="BV288" i="8"/>
  <c r="BU287" i="8"/>
  <c r="BV286" i="8"/>
  <c r="BU285" i="8"/>
  <c r="BV284" i="8"/>
  <c r="BD274" i="8"/>
  <c r="BU274" i="8"/>
  <c r="BD272" i="8"/>
  <c r="BU272" i="8"/>
  <c r="BD270" i="8"/>
  <c r="BU270" i="8"/>
  <c r="BD268" i="8"/>
  <c r="BU268" i="8"/>
  <c r="BD266" i="8"/>
  <c r="BU266" i="8"/>
  <c r="BD264" i="8"/>
  <c r="BU264" i="8"/>
  <c r="BD262" i="8"/>
  <c r="BU262" i="8"/>
  <c r="BD260" i="8"/>
  <c r="BU260" i="8"/>
  <c r="BD258" i="8"/>
  <c r="BU258" i="8"/>
  <c r="BD256" i="8"/>
  <c r="BU256" i="8"/>
  <c r="BD254" i="8"/>
  <c r="BU254" i="8"/>
  <c r="BD252" i="8"/>
  <c r="BU252" i="8"/>
  <c r="BD250" i="8"/>
  <c r="BU250" i="8"/>
  <c r="BD248" i="8"/>
  <c r="BU248" i="8"/>
  <c r="BD246" i="8"/>
  <c r="BU246" i="8"/>
  <c r="BD244" i="8"/>
  <c r="BU244" i="8"/>
  <c r="BD242" i="8"/>
  <c r="BU242" i="8"/>
  <c r="BD240" i="8"/>
  <c r="BU240" i="8"/>
  <c r="BD238" i="8"/>
  <c r="BU238" i="8"/>
  <c r="BD236" i="8"/>
  <c r="BU236" i="8"/>
  <c r="BD234" i="8"/>
  <c r="BU234" i="8"/>
  <c r="BD232" i="8"/>
  <c r="BU232" i="8"/>
  <c r="BD230" i="8"/>
  <c r="BU230" i="8"/>
  <c r="BD228" i="8"/>
  <c r="BU228" i="8"/>
  <c r="BD226" i="8"/>
  <c r="BU226" i="8"/>
  <c r="BD224" i="8"/>
  <c r="BU224" i="8"/>
  <c r="BD222" i="8"/>
  <c r="BU222" i="8"/>
  <c r="BD220" i="8"/>
  <c r="BU220" i="8"/>
  <c r="BD218" i="8"/>
  <c r="BU218" i="8"/>
  <c r="BD216" i="8"/>
  <c r="BU216" i="8"/>
  <c r="BD214" i="8"/>
  <c r="BU214" i="8"/>
  <c r="BD212" i="8"/>
  <c r="BU212" i="8"/>
  <c r="BD210" i="8"/>
  <c r="BU210" i="8"/>
  <c r="BD208" i="8"/>
  <c r="BU208" i="8"/>
  <c r="BD206" i="8"/>
  <c r="BU206" i="8"/>
  <c r="BD204" i="8"/>
  <c r="BU204" i="8"/>
  <c r="BD202" i="8"/>
  <c r="BU202" i="8"/>
  <c r="BD200" i="8"/>
  <c r="BU200" i="8"/>
  <c r="BD198" i="8"/>
  <c r="BU198" i="8"/>
  <c r="BD196" i="8"/>
  <c r="BU196" i="8"/>
  <c r="BD194" i="8"/>
  <c r="BU194" i="8"/>
  <c r="BD192" i="8"/>
  <c r="BU192" i="8"/>
  <c r="BD190" i="8"/>
  <c r="BU190" i="8"/>
  <c r="N45" i="35"/>
  <c r="N58" i="35"/>
  <c r="N61" i="35"/>
  <c r="B19" i="15"/>
  <c r="L45" i="35"/>
  <c r="L58" i="35"/>
  <c r="L61" i="35"/>
  <c r="B17" i="15"/>
  <c r="J45" i="35"/>
  <c r="J58" i="35"/>
  <c r="J61" i="35"/>
  <c r="B15" i="15"/>
  <c r="H45" i="35"/>
  <c r="H58" i="35"/>
  <c r="H61" i="35"/>
  <c r="F45" i="35"/>
  <c r="F58" i="35"/>
  <c r="F61" i="35"/>
  <c r="B11" i="15"/>
  <c r="D45" i="35"/>
  <c r="D58" i="35"/>
  <c r="D61" i="35"/>
  <c r="B9" i="15"/>
  <c r="C58" i="35"/>
  <c r="C61" i="35"/>
  <c r="P42" i="35"/>
  <c r="C45" i="35"/>
  <c r="BV274" i="8"/>
  <c r="BU273" i="8"/>
  <c r="BV272" i="8"/>
  <c r="BU271" i="8"/>
  <c r="BV270" i="8"/>
  <c r="BU269" i="8"/>
  <c r="BV268" i="8"/>
  <c r="BU267" i="8"/>
  <c r="BV266" i="8"/>
  <c r="BU265" i="8"/>
  <c r="BV264" i="8"/>
  <c r="BU263" i="8"/>
  <c r="BV262" i="8"/>
  <c r="BU261" i="8"/>
  <c r="BV260" i="8"/>
  <c r="BU259" i="8"/>
  <c r="BV258" i="8"/>
  <c r="BU257" i="8"/>
  <c r="BV256" i="8"/>
  <c r="BU255" i="8"/>
  <c r="BV254" i="8"/>
  <c r="BU253" i="8"/>
  <c r="BV252" i="8"/>
  <c r="BU251" i="8"/>
  <c r="BV250" i="8"/>
  <c r="BU249" i="8"/>
  <c r="BV248" i="8"/>
  <c r="BU247" i="8"/>
  <c r="BV246" i="8"/>
  <c r="BU245" i="8"/>
  <c r="BV244" i="8"/>
  <c r="BU243" i="8"/>
  <c r="BV242" i="8"/>
  <c r="BU241" i="8"/>
  <c r="BV240" i="8"/>
  <c r="BU239" i="8"/>
  <c r="BV238" i="8"/>
  <c r="BU237" i="8"/>
  <c r="BV236" i="8"/>
  <c r="BU235" i="8"/>
  <c r="BV234" i="8"/>
  <c r="BU233" i="8"/>
  <c r="BV232" i="8"/>
  <c r="BU231" i="8"/>
  <c r="BV230" i="8"/>
  <c r="BU229" i="8"/>
  <c r="BV228" i="8"/>
  <c r="BU227" i="8"/>
  <c r="BV226" i="8"/>
  <c r="BU225" i="8"/>
  <c r="BV224" i="8"/>
  <c r="BU223" i="8"/>
  <c r="BV222" i="8"/>
  <c r="BU221" i="8"/>
  <c r="BV220" i="8"/>
  <c r="BU219" i="8"/>
  <c r="BV218" i="8"/>
  <c r="BU217" i="8"/>
  <c r="BV216" i="8"/>
  <c r="BU215" i="8"/>
  <c r="BV214" i="8"/>
  <c r="BU213" i="8"/>
  <c r="BV212" i="8"/>
  <c r="BU211" i="8"/>
  <c r="BV210" i="8"/>
  <c r="BU209" i="8"/>
  <c r="BV208" i="8"/>
  <c r="BU207" i="8"/>
  <c r="BV206" i="8"/>
  <c r="BU205" i="8"/>
  <c r="BV204" i="8"/>
  <c r="BU203" i="8"/>
  <c r="BV202" i="8"/>
  <c r="BU201" i="8"/>
  <c r="BV200" i="8"/>
  <c r="BU199" i="8"/>
  <c r="BV198" i="8"/>
  <c r="BU197" i="8"/>
  <c r="BV196" i="8"/>
  <c r="BU195" i="8"/>
  <c r="BV194" i="8"/>
  <c r="BU193" i="8"/>
  <c r="BV192" i="8"/>
  <c r="BU191" i="8"/>
  <c r="BV190" i="8"/>
  <c r="BU189" i="8"/>
  <c r="BD187" i="8"/>
  <c r="BU187" i="8"/>
  <c r="BE186" i="8"/>
  <c r="BV186" i="8"/>
  <c r="BD185" i="8"/>
  <c r="BU185" i="8"/>
  <c r="BE184" i="8"/>
  <c r="BV184" i="8"/>
  <c r="BD183" i="8"/>
  <c r="BU183" i="8"/>
  <c r="BE182" i="8"/>
  <c r="BV182" i="8"/>
  <c r="BD180" i="8"/>
  <c r="BU180" i="8"/>
  <c r="BD178" i="8"/>
  <c r="BU178" i="8"/>
  <c r="BD176" i="8"/>
  <c r="BU176" i="8"/>
  <c r="BD174" i="8"/>
  <c r="BU174" i="8"/>
  <c r="BD172" i="8"/>
  <c r="BU172" i="8"/>
  <c r="BD170" i="8"/>
  <c r="BU170" i="8"/>
  <c r="BD168" i="8"/>
  <c r="BU168" i="8"/>
  <c r="BD166" i="8"/>
  <c r="BU166" i="8"/>
  <c r="BD164" i="8"/>
  <c r="BU164" i="8"/>
  <c r="BD162" i="8"/>
  <c r="BU162" i="8"/>
  <c r="BD160" i="8"/>
  <c r="BU160" i="8"/>
  <c r="BD158" i="8"/>
  <c r="BU158" i="8"/>
  <c r="BD156" i="8"/>
  <c r="BU156" i="8"/>
  <c r="BD154" i="8"/>
  <c r="BU154" i="8"/>
  <c r="BD152" i="8"/>
  <c r="BU152" i="8"/>
  <c r="BD150" i="8"/>
  <c r="BU150" i="8"/>
  <c r="BD148" i="8"/>
  <c r="BU148" i="8"/>
  <c r="BD146" i="8"/>
  <c r="BU146" i="8"/>
  <c r="BD144" i="8"/>
  <c r="BU144" i="8"/>
  <c r="BD142" i="8"/>
  <c r="BU142" i="8"/>
  <c r="O58" i="35"/>
  <c r="O61" i="35"/>
  <c r="B20" i="15"/>
  <c r="O45" i="35"/>
  <c r="M58" i="35"/>
  <c r="M61" i="35"/>
  <c r="B18" i="15"/>
  <c r="M45" i="35"/>
  <c r="K58" i="35"/>
  <c r="K61" i="35"/>
  <c r="K45" i="35"/>
  <c r="I58" i="35"/>
  <c r="I61" i="35"/>
  <c r="B14" i="15"/>
  <c r="I45" i="35"/>
  <c r="G58" i="35"/>
  <c r="G61" i="35"/>
  <c r="B12" i="15"/>
  <c r="G45" i="35"/>
  <c r="E58" i="35"/>
  <c r="E61" i="35"/>
  <c r="B10" i="15"/>
  <c r="E45" i="35"/>
  <c r="BC188" i="8"/>
  <c r="BT188" i="8"/>
  <c r="BC181" i="8"/>
  <c r="BT181" i="8"/>
  <c r="BC179" i="8"/>
  <c r="BT179" i="8"/>
  <c r="BC177" i="8"/>
  <c r="BT177" i="8"/>
  <c r="BC175" i="8"/>
  <c r="BT175" i="8"/>
  <c r="BC173" i="8"/>
  <c r="BT173" i="8"/>
  <c r="BC171" i="8"/>
  <c r="BT171" i="8"/>
  <c r="BC169" i="8"/>
  <c r="BT169" i="8"/>
  <c r="BC167" i="8"/>
  <c r="BT167" i="8"/>
  <c r="BC165" i="8"/>
  <c r="BT165" i="8"/>
  <c r="BC163" i="8"/>
  <c r="BT163" i="8"/>
  <c r="BC161" i="8"/>
  <c r="BT161" i="8"/>
  <c r="W275" i="8"/>
  <c r="W376" i="8"/>
  <c r="R15" i="8"/>
  <c r="BC159" i="8"/>
  <c r="BT159" i="8"/>
  <c r="Z275" i="8"/>
  <c r="Z376" i="8"/>
  <c r="R19" i="8"/>
  <c r="F16" i="4"/>
  <c r="E16" i="4"/>
  <c r="BC157" i="8"/>
  <c r="BT157" i="8"/>
  <c r="BC155" i="8"/>
  <c r="BT155" i="8"/>
  <c r="BC153" i="8"/>
  <c r="BT153" i="8"/>
  <c r="BC151" i="8"/>
  <c r="BT151" i="8"/>
  <c r="BC149" i="8"/>
  <c r="BT149" i="8"/>
  <c r="BC147" i="8"/>
  <c r="BT147" i="8"/>
  <c r="BC145" i="8"/>
  <c r="BT145" i="8"/>
  <c r="BC143" i="8"/>
  <c r="BT143" i="8"/>
  <c r="AZ141" i="8"/>
  <c r="BQ141" i="8"/>
  <c r="BU181" i="8"/>
  <c r="BV180" i="8"/>
  <c r="BU179" i="8"/>
  <c r="BV178" i="8"/>
  <c r="BU177" i="8"/>
  <c r="BV176" i="8"/>
  <c r="BU175" i="8"/>
  <c r="BV174" i="8"/>
  <c r="BU173" i="8"/>
  <c r="BV172" i="8"/>
  <c r="BU171" i="8"/>
  <c r="BV170" i="8"/>
  <c r="BU169" i="8"/>
  <c r="BV168" i="8"/>
  <c r="BU167" i="8"/>
  <c r="BV166" i="8"/>
  <c r="BU165" i="8"/>
  <c r="BV164" i="8"/>
  <c r="BU163" i="8"/>
  <c r="BV162" i="8"/>
  <c r="BU161" i="8"/>
  <c r="BV160" i="8"/>
  <c r="BU159" i="8"/>
  <c r="BV158" i="8"/>
  <c r="BU157" i="8"/>
  <c r="BV156" i="8"/>
  <c r="BU155" i="8"/>
  <c r="BV154" i="8"/>
  <c r="BU153" i="8"/>
  <c r="BV152" i="8"/>
  <c r="BU151" i="8"/>
  <c r="BV150" i="8"/>
  <c r="BU149" i="8"/>
  <c r="BV148" i="8"/>
  <c r="BU147" i="8"/>
  <c r="BV146" i="8"/>
  <c r="BU145" i="8"/>
  <c r="BV144" i="8"/>
  <c r="BU143" i="8"/>
  <c r="BV142" i="8"/>
  <c r="BS141" i="8"/>
  <c r="BE140" i="8"/>
  <c r="BV140" i="8"/>
  <c r="BD139" i="8"/>
  <c r="BU139" i="8"/>
  <c r="BD138" i="8"/>
  <c r="BU138" i="8"/>
  <c r="BD136" i="8"/>
  <c r="BU136" i="8"/>
  <c r="BD134" i="8"/>
  <c r="BU134" i="8"/>
  <c r="BD132" i="8"/>
  <c r="BU132" i="8"/>
  <c r="BD130" i="8"/>
  <c r="BU130" i="8"/>
  <c r="BD128" i="8"/>
  <c r="BU128" i="8"/>
  <c r="BD126" i="8"/>
  <c r="BU126" i="8"/>
  <c r="BD124" i="8"/>
  <c r="BU124" i="8"/>
  <c r="BD122" i="8"/>
  <c r="BU122" i="8"/>
  <c r="BD120" i="8"/>
  <c r="BU120" i="8"/>
  <c r="BD118" i="8"/>
  <c r="BU118" i="8"/>
  <c r="BD97" i="8"/>
  <c r="BU97" i="8"/>
  <c r="BD95" i="8"/>
  <c r="BU95" i="8"/>
  <c r="BD93" i="8"/>
  <c r="BU93" i="8"/>
  <c r="BC137" i="8"/>
  <c r="BT137" i="8"/>
  <c r="BC135" i="8"/>
  <c r="BT135" i="8"/>
  <c r="BC133" i="8"/>
  <c r="BT133" i="8"/>
  <c r="BC131" i="8"/>
  <c r="BT131" i="8"/>
  <c r="BC129" i="8"/>
  <c r="BT129" i="8"/>
  <c r="BC127" i="8"/>
  <c r="BT127" i="8"/>
  <c r="BC125" i="8"/>
  <c r="BT125" i="8"/>
  <c r="BC123" i="8"/>
  <c r="BT123" i="8"/>
  <c r="BC121" i="8"/>
  <c r="BT121" i="8"/>
  <c r="BC119" i="8"/>
  <c r="BT119" i="8"/>
  <c r="BC117" i="8"/>
  <c r="BT117" i="8"/>
  <c r="BC116" i="8"/>
  <c r="BT116" i="8"/>
  <c r="BD115" i="8"/>
  <c r="BU115" i="8"/>
  <c r="BC114" i="8"/>
  <c r="BT114" i="8"/>
  <c r="BD113" i="8"/>
  <c r="BU113" i="8"/>
  <c r="BC112" i="8"/>
  <c r="BT112" i="8"/>
  <c r="BD111" i="8"/>
  <c r="BU111" i="8"/>
  <c r="BD110" i="8"/>
  <c r="BU110" i="8"/>
  <c r="BC109" i="8"/>
  <c r="BT109" i="8"/>
  <c r="BD108" i="8"/>
  <c r="BU108" i="8"/>
  <c r="BD107" i="8"/>
  <c r="BU107" i="8"/>
  <c r="BC106" i="8"/>
  <c r="BT106" i="8"/>
  <c r="BD105" i="8"/>
  <c r="BU105" i="8"/>
  <c r="BD104" i="8"/>
  <c r="BU104" i="8"/>
  <c r="BD103" i="8"/>
  <c r="BU103" i="8"/>
  <c r="BC102" i="8"/>
  <c r="BT102" i="8"/>
  <c r="BC101" i="8"/>
  <c r="BT101" i="8"/>
  <c r="BD100" i="8"/>
  <c r="BU100" i="8"/>
  <c r="BD99" i="8"/>
  <c r="BU99" i="8"/>
  <c r="BC98" i="8"/>
  <c r="BT98" i="8"/>
  <c r="BC96" i="8"/>
  <c r="BT96" i="8"/>
  <c r="BC94" i="8"/>
  <c r="BT94" i="8"/>
  <c r="BC92" i="8"/>
  <c r="BT92" i="8"/>
  <c r="BV97" i="8"/>
  <c r="BU96" i="8"/>
  <c r="BV95" i="8"/>
  <c r="BU94" i="8"/>
  <c r="BV93" i="8"/>
  <c r="BU92" i="8"/>
  <c r="BU90" i="8"/>
  <c r="BC89" i="8"/>
  <c r="BT89" i="8"/>
  <c r="BC87" i="8"/>
  <c r="BT87" i="8"/>
  <c r="BC85" i="8"/>
  <c r="BT85" i="8"/>
  <c r="BC83" i="8"/>
  <c r="BT83" i="8"/>
  <c r="BC81" i="8"/>
  <c r="BT81" i="8"/>
  <c r="BC76" i="8"/>
  <c r="BT76" i="8"/>
  <c r="BC74" i="8"/>
  <c r="BT74" i="8"/>
  <c r="BC72" i="8"/>
  <c r="BT72" i="8"/>
  <c r="BC70" i="8"/>
  <c r="BT70" i="8"/>
  <c r="BA68" i="8"/>
  <c r="BR68" i="8"/>
  <c r="BV138" i="8"/>
  <c r="BU137" i="8"/>
  <c r="BV136" i="8"/>
  <c r="BU135" i="8"/>
  <c r="BV134" i="8"/>
  <c r="BU133" i="8"/>
  <c r="BV132" i="8"/>
  <c r="BU131" i="8"/>
  <c r="BV130" i="8"/>
  <c r="BU129" i="8"/>
  <c r="BV128" i="8"/>
  <c r="BU127" i="8"/>
  <c r="BV126" i="8"/>
  <c r="BU125" i="8"/>
  <c r="BV124" i="8"/>
  <c r="BU123" i="8"/>
  <c r="BV122" i="8"/>
  <c r="BU121" i="8"/>
  <c r="BV120" i="8"/>
  <c r="BU119" i="8"/>
  <c r="BV118" i="8"/>
  <c r="BU117" i="8"/>
  <c r="BD91" i="8"/>
  <c r="BU91" i="8"/>
  <c r="BC90" i="8"/>
  <c r="BT90" i="8"/>
  <c r="BD88" i="8"/>
  <c r="BU88" i="8"/>
  <c r="BD86" i="8"/>
  <c r="BU86" i="8"/>
  <c r="BD84" i="8"/>
  <c r="BU84" i="8"/>
  <c r="BD82" i="8"/>
  <c r="BU82" i="8"/>
  <c r="BD80" i="8"/>
  <c r="BU80" i="8"/>
  <c r="BD79" i="8"/>
  <c r="BU79" i="8"/>
  <c r="BD78" i="8"/>
  <c r="BU78" i="8"/>
  <c r="BD77" i="8"/>
  <c r="BU77" i="8"/>
  <c r="BD75" i="8"/>
  <c r="BU75" i="8"/>
  <c r="BD73" i="8"/>
  <c r="BU73" i="8"/>
  <c r="BD71" i="8"/>
  <c r="BU71" i="8"/>
  <c r="BD69" i="8"/>
  <c r="BU69" i="8"/>
  <c r="BU76" i="8"/>
  <c r="BV75" i="8"/>
  <c r="BU74" i="8"/>
  <c r="BV73" i="8"/>
  <c r="BU72" i="8"/>
  <c r="BV71" i="8"/>
  <c r="BU70" i="8"/>
  <c r="BV69" i="8"/>
  <c r="BS68" i="8"/>
  <c r="BD67" i="8"/>
  <c r="BU67" i="8"/>
  <c r="BE66" i="8"/>
  <c r="BV66" i="8"/>
  <c r="BD65" i="8"/>
  <c r="BU65" i="8"/>
  <c r="BD62" i="8"/>
  <c r="BU62" i="8"/>
  <c r="BD61" i="8"/>
  <c r="BU61" i="8"/>
  <c r="BD58" i="8"/>
  <c r="BU58" i="8"/>
  <c r="BD57" i="8"/>
  <c r="BU57" i="8"/>
  <c r="BD54" i="8"/>
  <c r="BU54" i="8"/>
  <c r="BD53" i="8"/>
  <c r="BU53" i="8"/>
  <c r="BD50" i="8"/>
  <c r="BU50" i="8"/>
  <c r="BD49" i="8"/>
  <c r="BU49" i="8"/>
  <c r="BD46" i="8"/>
  <c r="BU46" i="8"/>
  <c r="BD45" i="8"/>
  <c r="BU45" i="8"/>
  <c r="BV90" i="8"/>
  <c r="BU89" i="8"/>
  <c r="BV88" i="8"/>
  <c r="BU87" i="8"/>
  <c r="BV86" i="8"/>
  <c r="BU85" i="8"/>
  <c r="BV84" i="8"/>
  <c r="BU83" i="8"/>
  <c r="BV82" i="8"/>
  <c r="BU81" i="8"/>
  <c r="BV80" i="8"/>
  <c r="BC64" i="8"/>
  <c r="BT64" i="8"/>
  <c r="BC63" i="8"/>
  <c r="BT63" i="8"/>
  <c r="BC60" i="8"/>
  <c r="BT60" i="8"/>
  <c r="BC59" i="8"/>
  <c r="BT59" i="8"/>
  <c r="BC56" i="8"/>
  <c r="BT56" i="8"/>
  <c r="BC55" i="8"/>
  <c r="BT55" i="8"/>
  <c r="BC52" i="8"/>
  <c r="BT52" i="8"/>
  <c r="BC51" i="8"/>
  <c r="BT51" i="8"/>
  <c r="BC48" i="8"/>
  <c r="BT48" i="8"/>
  <c r="BC47" i="8"/>
  <c r="BT47" i="8"/>
  <c r="BU64" i="8"/>
  <c r="BV62" i="8"/>
  <c r="BU60" i="8"/>
  <c r="BV58" i="8"/>
  <c r="BU56" i="8"/>
  <c r="BV54" i="8"/>
  <c r="BU52" i="8"/>
  <c r="BV50" i="8"/>
  <c r="BU48" i="8"/>
  <c r="BV46" i="8"/>
  <c r="BE44" i="8"/>
  <c r="BV44" i="8"/>
  <c r="BT43" i="8"/>
  <c r="BB43" i="8"/>
  <c r="BD42" i="8"/>
  <c r="BU42" i="8"/>
  <c r="BD40" i="8"/>
  <c r="BU40" i="8"/>
  <c r="BD38" i="8"/>
  <c r="BU38" i="8"/>
  <c r="BD36" i="8"/>
  <c r="BU36" i="8"/>
  <c r="BD34" i="8"/>
  <c r="BU34" i="8"/>
  <c r="F20" i="15"/>
  <c r="F19" i="15"/>
  <c r="J105" i="16"/>
  <c r="J104" i="16"/>
  <c r="Y102" i="16"/>
  <c r="L108" i="16"/>
  <c r="BC41" i="8"/>
  <c r="BT41" i="8"/>
  <c r="BC39" i="8"/>
  <c r="BT39" i="8"/>
  <c r="BC37" i="8"/>
  <c r="BT37" i="8"/>
  <c r="BC35" i="8"/>
  <c r="BT35" i="8"/>
  <c r="F18" i="15"/>
  <c r="C117" i="15"/>
  <c r="F17" i="15"/>
  <c r="C118" i="15"/>
  <c r="F24" i="15"/>
  <c r="J24" i="15"/>
  <c r="W110" i="16"/>
  <c r="S105" i="16"/>
  <c r="Y105" i="16"/>
  <c r="S104" i="16"/>
  <c r="Y104" i="16"/>
  <c r="Z99" i="16"/>
  <c r="AA99" i="16"/>
  <c r="Z98" i="16"/>
  <c r="AA98" i="16"/>
  <c r="BU41" i="8"/>
  <c r="BV40" i="8"/>
  <c r="BU39" i="8"/>
  <c r="BV38" i="8"/>
  <c r="BU37" i="8"/>
  <c r="BV36" i="8"/>
  <c r="BU35" i="8"/>
  <c r="BV34" i="8"/>
  <c r="AA107" i="16"/>
  <c r="AI107" i="16"/>
  <c r="AA106" i="16"/>
  <c r="AI106" i="16"/>
  <c r="AA91" i="16"/>
  <c r="AI91" i="16"/>
  <c r="AA90" i="16"/>
  <c r="AA82" i="16"/>
  <c r="AG82" i="16"/>
  <c r="S81" i="16"/>
  <c r="Z71" i="16"/>
  <c r="AA71" i="16"/>
  <c r="AG71" i="16"/>
  <c r="S65" i="16"/>
  <c r="Y65" i="16"/>
  <c r="Z60" i="16"/>
  <c r="AA60" i="16"/>
  <c r="S58" i="16"/>
  <c r="Y58" i="16"/>
  <c r="S57" i="16"/>
  <c r="Y57" i="16"/>
  <c r="S56" i="16"/>
  <c r="Y56" i="16"/>
  <c r="S55" i="16"/>
  <c r="Y55" i="16"/>
  <c r="S54" i="16"/>
  <c r="Y54" i="16"/>
  <c r="Z53" i="16"/>
  <c r="AG53" i="16"/>
  <c r="AA53" i="16"/>
  <c r="AF53" i="16"/>
  <c r="AB53" i="16"/>
  <c r="Z52" i="16"/>
  <c r="AF52" i="16"/>
  <c r="AB52" i="16"/>
  <c r="S44" i="16"/>
  <c r="Y44" i="16"/>
  <c r="Z42" i="16"/>
  <c r="AA42" i="16"/>
  <c r="AG42" i="16"/>
  <c r="Z38" i="16"/>
  <c r="AA38" i="16"/>
  <c r="AG38" i="16"/>
  <c r="Z34" i="16"/>
  <c r="AA34" i="16"/>
  <c r="AG34" i="16"/>
  <c r="Y33" i="16"/>
  <c r="L48" i="16"/>
  <c r="Z84" i="16"/>
  <c r="Z85" i="16"/>
  <c r="AA84" i="16"/>
  <c r="AA81" i="16"/>
  <c r="AG81" i="16"/>
  <c r="AA80" i="16"/>
  <c r="AG80" i="16"/>
  <c r="AG85" i="16"/>
  <c r="J80" i="16"/>
  <c r="Z76" i="16"/>
  <c r="AA76" i="16"/>
  <c r="Z75" i="16"/>
  <c r="AA75" i="16"/>
  <c r="Y72" i="16"/>
  <c r="L77" i="16"/>
  <c r="S66" i="16"/>
  <c r="Y66" i="16"/>
  <c r="Z64" i="16"/>
  <c r="AA64" i="16"/>
  <c r="AG64" i="16"/>
  <c r="AA51" i="16"/>
  <c r="AG51" i="16"/>
  <c r="Y50" i="16"/>
  <c r="L61" i="16"/>
  <c r="S45" i="16"/>
  <c r="Y45" i="16"/>
  <c r="S43" i="16"/>
  <c r="Y43" i="16"/>
  <c r="Z40" i="16"/>
  <c r="AA40" i="16"/>
  <c r="AG40" i="16"/>
  <c r="Z36" i="16"/>
  <c r="AA36" i="16"/>
  <c r="AG36" i="16"/>
  <c r="AG74" i="16"/>
  <c r="AG73" i="16"/>
  <c r="AG32" i="16"/>
  <c r="AA32" i="16"/>
  <c r="J30" i="16"/>
  <c r="Z28" i="16"/>
  <c r="AA28" i="16"/>
  <c r="AG28" i="16"/>
  <c r="J26" i="16"/>
  <c r="Z24" i="16"/>
  <c r="AA24" i="16"/>
  <c r="AG24" i="16"/>
  <c r="AA23" i="16"/>
  <c r="AF23" i="16"/>
  <c r="AB23" i="16"/>
  <c r="Z23" i="16"/>
  <c r="AG23" i="16"/>
  <c r="Z22" i="16"/>
  <c r="AF22" i="16"/>
  <c r="AA19" i="16"/>
  <c r="AG19" i="16"/>
  <c r="Z19" i="16"/>
  <c r="AA15" i="16"/>
  <c r="AG15" i="16"/>
  <c r="Z15" i="16"/>
  <c r="J12" i="16"/>
  <c r="P16" i="18"/>
  <c r="O16" i="18"/>
  <c r="S16" i="18"/>
  <c r="Q16" i="18"/>
  <c r="Z30" i="16"/>
  <c r="AA30" i="16"/>
  <c r="AG30" i="16"/>
  <c r="Z26" i="16"/>
  <c r="AA26" i="16"/>
  <c r="AG26" i="16"/>
  <c r="AA21" i="16"/>
  <c r="AG21" i="16"/>
  <c r="AA17" i="16"/>
  <c r="AG17" i="16"/>
  <c r="Z17" i="16"/>
  <c r="AA13" i="16"/>
  <c r="AG13" i="16"/>
  <c r="Z13" i="16"/>
  <c r="F17" i="21"/>
  <c r="C16" i="11"/>
  <c r="C29" i="11"/>
  <c r="C30" i="11"/>
  <c r="P55" i="35"/>
  <c r="AA14" i="16"/>
  <c r="Z14" i="16"/>
  <c r="AG14" i="16"/>
  <c r="AF14" i="16"/>
  <c r="AB14" i="16"/>
  <c r="AG16" i="16"/>
  <c r="Z16" i="16"/>
  <c r="AA16" i="16"/>
  <c r="AA25" i="16"/>
  <c r="AF25" i="16"/>
  <c r="AB25" i="16"/>
  <c r="AG25" i="16"/>
  <c r="AA27" i="16"/>
  <c r="AF27" i="16"/>
  <c r="AB27" i="16"/>
  <c r="AG27" i="16"/>
  <c r="Z47" i="16"/>
  <c r="AA47" i="16"/>
  <c r="C31" i="4"/>
  <c r="AE109" i="16"/>
  <c r="AQ376" i="8"/>
  <c r="AG37" i="16"/>
  <c r="AF37" i="16"/>
  <c r="AB37" i="16"/>
  <c r="AA37" i="16"/>
  <c r="Z37" i="16"/>
  <c r="AI37" i="16"/>
  <c r="AG39" i="16"/>
  <c r="AF39" i="16"/>
  <c r="AB39" i="16"/>
  <c r="AA39" i="16"/>
  <c r="Z39" i="16"/>
  <c r="AI39" i="16"/>
  <c r="Z46" i="16"/>
  <c r="AA46" i="16"/>
  <c r="O15" i="18"/>
  <c r="S15" i="18"/>
  <c r="R15" i="18"/>
  <c r="Q15" i="18"/>
  <c r="P15" i="18"/>
  <c r="T15" i="18"/>
  <c r="AA97" i="16"/>
  <c r="AF97" i="16"/>
  <c r="AB97" i="16"/>
  <c r="AG97" i="16"/>
  <c r="AI97" i="16"/>
  <c r="AI16" i="16"/>
  <c r="BA16" i="16"/>
  <c r="AW16" i="16"/>
  <c r="AY16" i="16"/>
  <c r="AZ16" i="16"/>
  <c r="BA12" i="16"/>
  <c r="AW12" i="16"/>
  <c r="AZ12" i="16"/>
  <c r="BC12" i="16"/>
  <c r="BB83" i="16"/>
  <c r="AZ83" i="16"/>
  <c r="BC63" i="16"/>
  <c r="BB95" i="16"/>
  <c r="AV95" i="16"/>
  <c r="AY95" i="16"/>
  <c r="AZ95" i="16"/>
  <c r="AZ39" i="16"/>
  <c r="BE39" i="16"/>
  <c r="AW39" i="16"/>
  <c r="BB39" i="16"/>
  <c r="AZ41" i="16"/>
  <c r="BE41" i="16"/>
  <c r="AW41" i="16"/>
  <c r="BB41" i="16"/>
  <c r="BF35" i="16"/>
  <c r="AX35" i="16"/>
  <c r="BC35" i="16"/>
  <c r="BD35" i="16"/>
  <c r="BE35" i="16"/>
  <c r="BF37" i="16"/>
  <c r="AX37" i="16"/>
  <c r="BC37" i="16"/>
  <c r="BD37" i="16"/>
  <c r="BE37" i="16"/>
  <c r="BF16" i="16"/>
  <c r="AX16" i="16"/>
  <c r="BC16" i="16"/>
  <c r="BD16" i="16"/>
  <c r="BE16" i="16"/>
  <c r="AW59" i="16"/>
  <c r="BA59" i="16"/>
  <c r="AF85" i="16"/>
  <c r="AV59" i="16"/>
  <c r="AA96" i="16"/>
  <c r="AA100" i="16"/>
  <c r="Z96" i="16"/>
  <c r="AG96" i="16"/>
  <c r="AG100" i="16"/>
  <c r="AF96" i="16"/>
  <c r="Y100" i="16"/>
  <c r="AI75" i="16"/>
  <c r="AW75" i="16"/>
  <c r="AI76" i="16"/>
  <c r="AI99" i="16"/>
  <c r="BC99" i="16"/>
  <c r="AY83" i="16"/>
  <c r="BD67" i="16"/>
  <c r="AV67" i="16"/>
  <c r="AW67" i="16"/>
  <c r="AW83" i="16"/>
  <c r="BF83" i="16"/>
  <c r="BE59" i="16"/>
  <c r="AZ59" i="16"/>
  <c r="BD59" i="16"/>
  <c r="BG79" i="16"/>
  <c r="BA67" i="16"/>
  <c r="BE67" i="16"/>
  <c r="AI82" i="16"/>
  <c r="AI81" i="16"/>
  <c r="BB81" i="16"/>
  <c r="AI13" i="16"/>
  <c r="AI15" i="16"/>
  <c r="AX15" i="16"/>
  <c r="AI32" i="16"/>
  <c r="F14" i="4"/>
  <c r="E14" i="4"/>
  <c r="R26" i="8"/>
  <c r="E9" i="33"/>
  <c r="D9" i="33"/>
  <c r="AI17" i="16"/>
  <c r="BG63" i="16"/>
  <c r="BG103" i="16"/>
  <c r="BG88" i="16"/>
  <c r="BG31" i="16"/>
  <c r="BG20" i="16"/>
  <c r="BG89" i="16"/>
  <c r="Z73" i="16"/>
  <c r="AA73" i="16"/>
  <c r="AF73" i="16"/>
  <c r="AB73" i="16"/>
  <c r="I108" i="4"/>
  <c r="G17" i="21"/>
  <c r="H107" i="4"/>
  <c r="H108" i="4"/>
  <c r="AI60" i="16"/>
  <c r="AW60" i="16"/>
  <c r="AA92" i="16"/>
  <c r="AI98" i="16"/>
  <c r="BG68" i="16"/>
  <c r="BG29" i="16"/>
  <c r="BG18" i="16"/>
  <c r="H25" i="21"/>
  <c r="G108" i="4"/>
  <c r="Z74" i="16"/>
  <c r="AA74" i="16"/>
  <c r="AF74" i="16"/>
  <c r="AB74" i="16"/>
  <c r="U50" i="18"/>
  <c r="AW76" i="16"/>
  <c r="BA76" i="16"/>
  <c r="BE76" i="16"/>
  <c r="AX76" i="16"/>
  <c r="AZ76" i="16"/>
  <c r="BD76" i="16"/>
  <c r="AY76" i="16"/>
  <c r="BC76" i="16"/>
  <c r="AV76" i="16"/>
  <c r="BB76" i="16"/>
  <c r="BF76" i="16"/>
  <c r="AY106" i="16"/>
  <c r="BC106" i="16"/>
  <c r="AV106" i="16"/>
  <c r="AX106" i="16"/>
  <c r="BB106" i="16"/>
  <c r="BF106" i="16"/>
  <c r="AW106" i="16"/>
  <c r="BA106" i="16"/>
  <c r="BE106" i="16"/>
  <c r="AZ106" i="16"/>
  <c r="BD106" i="16"/>
  <c r="AY91" i="16"/>
  <c r="BC91" i="16"/>
  <c r="AV91" i="16"/>
  <c r="AX91" i="16"/>
  <c r="BB91" i="16"/>
  <c r="BF91" i="16"/>
  <c r="AW91" i="16"/>
  <c r="BA91" i="16"/>
  <c r="BE91" i="16"/>
  <c r="AZ91" i="16"/>
  <c r="BD91" i="16"/>
  <c r="AY107" i="16"/>
  <c r="BC107" i="16"/>
  <c r="AV107" i="16"/>
  <c r="AX107" i="16"/>
  <c r="BB107" i="16"/>
  <c r="BF107" i="16"/>
  <c r="AW107" i="16"/>
  <c r="BA107" i="16"/>
  <c r="BE107" i="16"/>
  <c r="AZ107" i="16"/>
  <c r="BD107" i="16"/>
  <c r="AY99" i="16"/>
  <c r="AV99" i="16"/>
  <c r="BB99" i="16"/>
  <c r="AW99" i="16"/>
  <c r="BE99" i="16"/>
  <c r="BD99" i="16"/>
  <c r="P55" i="18"/>
  <c r="T55" i="18"/>
  <c r="O55" i="18"/>
  <c r="R55" i="18"/>
  <c r="S55" i="18"/>
  <c r="F54" i="4"/>
  <c r="E54" i="4"/>
  <c r="Q55" i="18"/>
  <c r="P57" i="18"/>
  <c r="T57" i="18"/>
  <c r="O57" i="18"/>
  <c r="R57" i="18"/>
  <c r="S57" i="18"/>
  <c r="F56" i="4"/>
  <c r="E56" i="4"/>
  <c r="Q57" i="18"/>
  <c r="U57" i="18"/>
  <c r="AX13" i="16"/>
  <c r="BB13" i="16"/>
  <c r="BF13" i="16"/>
  <c r="AY13" i="16"/>
  <c r="BC13" i="16"/>
  <c r="AV13" i="16"/>
  <c r="AZ13" i="16"/>
  <c r="BD13" i="16"/>
  <c r="AW13" i="16"/>
  <c r="BA13" i="16"/>
  <c r="BE13" i="16"/>
  <c r="AI26" i="16"/>
  <c r="BB15" i="16"/>
  <c r="AY15" i="16"/>
  <c r="AV15" i="16"/>
  <c r="BD15" i="16"/>
  <c r="BA15" i="16"/>
  <c r="AB22" i="16"/>
  <c r="AI22" i="16"/>
  <c r="AI24" i="16"/>
  <c r="AI28" i="16"/>
  <c r="AX32" i="16"/>
  <c r="BB32" i="16"/>
  <c r="BF32" i="16"/>
  <c r="AY32" i="16"/>
  <c r="BC32" i="16"/>
  <c r="AV32" i="16"/>
  <c r="AZ32" i="16"/>
  <c r="BD32" i="16"/>
  <c r="AW32" i="16"/>
  <c r="BA32" i="16"/>
  <c r="BE32" i="16"/>
  <c r="AI36" i="16"/>
  <c r="Z43" i="16"/>
  <c r="AA43" i="16"/>
  <c r="AG43" i="16"/>
  <c r="AF43" i="16"/>
  <c r="AB43" i="16"/>
  <c r="Z45" i="16"/>
  <c r="AA45" i="16"/>
  <c r="AG45" i="16"/>
  <c r="AF45" i="16"/>
  <c r="AB45" i="16"/>
  <c r="AI64" i="16"/>
  <c r="AG72" i="16"/>
  <c r="AG77" i="16"/>
  <c r="Z72" i="16"/>
  <c r="AF72" i="16"/>
  <c r="Y77" i="16"/>
  <c r="AA72" i="16"/>
  <c r="BA75" i="16"/>
  <c r="AX75" i="16"/>
  <c r="BD75" i="16"/>
  <c r="BC75" i="16"/>
  <c r="BB75" i="16"/>
  <c r="AA85" i="16"/>
  <c r="AI80" i="16"/>
  <c r="AX81" i="16"/>
  <c r="BF81" i="16"/>
  <c r="BC81" i="16"/>
  <c r="AZ81" i="16"/>
  <c r="AW81" i="16"/>
  <c r="BE81" i="16"/>
  <c r="AG33" i="16"/>
  <c r="AF33" i="16"/>
  <c r="AB33" i="16"/>
  <c r="AA33" i="16"/>
  <c r="Z33" i="16"/>
  <c r="Y48" i="16"/>
  <c r="AI38" i="16"/>
  <c r="Z44" i="16"/>
  <c r="AA44" i="16"/>
  <c r="AG44" i="16"/>
  <c r="AF44" i="16"/>
  <c r="AB44" i="16"/>
  <c r="Z54" i="16"/>
  <c r="AG54" i="16"/>
  <c r="AA54" i="16"/>
  <c r="AF54" i="16"/>
  <c r="AB54" i="16"/>
  <c r="Z55" i="16"/>
  <c r="AG55" i="16"/>
  <c r="AA55" i="16"/>
  <c r="AF55" i="16"/>
  <c r="AB55" i="16"/>
  <c r="Z56" i="16"/>
  <c r="AG56" i="16"/>
  <c r="AA56" i="16"/>
  <c r="AF56" i="16"/>
  <c r="AB56" i="16"/>
  <c r="Z57" i="16"/>
  <c r="AG57" i="16"/>
  <c r="AA57" i="16"/>
  <c r="AF57" i="16"/>
  <c r="AB57" i="16"/>
  <c r="Z58" i="16"/>
  <c r="AG58" i="16"/>
  <c r="AA58" i="16"/>
  <c r="AF58" i="16"/>
  <c r="AB58" i="16"/>
  <c r="AI84" i="16"/>
  <c r="AY98" i="16"/>
  <c r="BC98" i="16"/>
  <c r="AV98" i="16"/>
  <c r="AX98" i="16"/>
  <c r="BB98" i="16"/>
  <c r="BF98" i="16"/>
  <c r="AW98" i="16"/>
  <c r="BA98" i="16"/>
  <c r="BE98" i="16"/>
  <c r="AZ98" i="16"/>
  <c r="BD98" i="16"/>
  <c r="Z104" i="16"/>
  <c r="AG104" i="16"/>
  <c r="AA104" i="16"/>
  <c r="AF104" i="16"/>
  <c r="AB104" i="16"/>
  <c r="Z105" i="16"/>
  <c r="AG105" i="16"/>
  <c r="AA105" i="16"/>
  <c r="AF105" i="16"/>
  <c r="AB105" i="16"/>
  <c r="AI90" i="16"/>
  <c r="AA102" i="16"/>
  <c r="AG102" i="16"/>
  <c r="Z102" i="16"/>
  <c r="Y108" i="16"/>
  <c r="AF102" i="16"/>
  <c r="BC34" i="8"/>
  <c r="BT34" i="8"/>
  <c r="BC36" i="8"/>
  <c r="BT36" i="8"/>
  <c r="BC38" i="8"/>
  <c r="BT38" i="8"/>
  <c r="BC40" i="8"/>
  <c r="BT40" i="8"/>
  <c r="BT42" i="8"/>
  <c r="BC42" i="8"/>
  <c r="BD44" i="8"/>
  <c r="BU44" i="8"/>
  <c r="BS47" i="8"/>
  <c r="BB47" i="8"/>
  <c r="BB48" i="8"/>
  <c r="BS48" i="8"/>
  <c r="BS51" i="8"/>
  <c r="BB51" i="8"/>
  <c r="BB52" i="8"/>
  <c r="BS52" i="8"/>
  <c r="BS55" i="8"/>
  <c r="BB55" i="8"/>
  <c r="BB56" i="8"/>
  <c r="BS56" i="8"/>
  <c r="BS59" i="8"/>
  <c r="BB59" i="8"/>
  <c r="BB60" i="8"/>
  <c r="BS60" i="8"/>
  <c r="BS63" i="8"/>
  <c r="BB63" i="8"/>
  <c r="BB64" i="8"/>
  <c r="BS64" i="8"/>
  <c r="BC69" i="8"/>
  <c r="BT69" i="8"/>
  <c r="BC71" i="8"/>
  <c r="BT71" i="8"/>
  <c r="BC73" i="8"/>
  <c r="BT73" i="8"/>
  <c r="BC75" i="8"/>
  <c r="BT75" i="8"/>
  <c r="BC77" i="8"/>
  <c r="BT77" i="8"/>
  <c r="BC78" i="8"/>
  <c r="BT78" i="8"/>
  <c r="BC79" i="8"/>
  <c r="BT79" i="8"/>
  <c r="BC80" i="8"/>
  <c r="BT80" i="8"/>
  <c r="BC82" i="8"/>
  <c r="BT82" i="8"/>
  <c r="BC84" i="8"/>
  <c r="BT84" i="8"/>
  <c r="BC86" i="8"/>
  <c r="BT86" i="8"/>
  <c r="BC88" i="8"/>
  <c r="BT88" i="8"/>
  <c r="BB90" i="8"/>
  <c r="BS90" i="8"/>
  <c r="BT91" i="8"/>
  <c r="BC91" i="8"/>
  <c r="AZ68" i="8"/>
  <c r="BQ68" i="8"/>
  <c r="BB70" i="8"/>
  <c r="BS70" i="8"/>
  <c r="BB72" i="8"/>
  <c r="BS72" i="8"/>
  <c r="BB74" i="8"/>
  <c r="BS74" i="8"/>
  <c r="BB76" i="8"/>
  <c r="BS76" i="8"/>
  <c r="BB81" i="8"/>
  <c r="BS81" i="8"/>
  <c r="BB83" i="8"/>
  <c r="BS83" i="8"/>
  <c r="BB85" i="8"/>
  <c r="BS85" i="8"/>
  <c r="BB87" i="8"/>
  <c r="BS87" i="8"/>
  <c r="BB89" i="8"/>
  <c r="BS89" i="8"/>
  <c r="AY141" i="8"/>
  <c r="BP141" i="8"/>
  <c r="BB143" i="8"/>
  <c r="BS143" i="8"/>
  <c r="BB145" i="8"/>
  <c r="BS145" i="8"/>
  <c r="BB147" i="8"/>
  <c r="BS147" i="8"/>
  <c r="BB149" i="8"/>
  <c r="BS149" i="8"/>
  <c r="BB151" i="8"/>
  <c r="BS151" i="8"/>
  <c r="BB153" i="8"/>
  <c r="BS153" i="8"/>
  <c r="BB155" i="8"/>
  <c r="BS155" i="8"/>
  <c r="BB157" i="8"/>
  <c r="BS157" i="8"/>
  <c r="BB161" i="8"/>
  <c r="BS161" i="8"/>
  <c r="BB163" i="8"/>
  <c r="BS163" i="8"/>
  <c r="BB165" i="8"/>
  <c r="BS165" i="8"/>
  <c r="BB167" i="8"/>
  <c r="BS167" i="8"/>
  <c r="BB169" i="8"/>
  <c r="BS169" i="8"/>
  <c r="BB171" i="8"/>
  <c r="BS171" i="8"/>
  <c r="BB173" i="8"/>
  <c r="BS173" i="8"/>
  <c r="BB175" i="8"/>
  <c r="BS175" i="8"/>
  <c r="BB177" i="8"/>
  <c r="BS177" i="8"/>
  <c r="BB179" i="8"/>
  <c r="BS179" i="8"/>
  <c r="BB181" i="8"/>
  <c r="BS181" i="8"/>
  <c r="BB188" i="8"/>
  <c r="BS188" i="8"/>
  <c r="O62" i="35"/>
  <c r="B16" i="15"/>
  <c r="BC142" i="8"/>
  <c r="BT142" i="8"/>
  <c r="BC144" i="8"/>
  <c r="BT144" i="8"/>
  <c r="BC146" i="8"/>
  <c r="BT146" i="8"/>
  <c r="BC148" i="8"/>
  <c r="BT148" i="8"/>
  <c r="BC150" i="8"/>
  <c r="BT150" i="8"/>
  <c r="BC152" i="8"/>
  <c r="BT152" i="8"/>
  <c r="BC154" i="8"/>
  <c r="BT154" i="8"/>
  <c r="BC156" i="8"/>
  <c r="BT156" i="8"/>
  <c r="BC158" i="8"/>
  <c r="BT158" i="8"/>
  <c r="BC160" i="8"/>
  <c r="BT160" i="8"/>
  <c r="BC162" i="8"/>
  <c r="BT162" i="8"/>
  <c r="BC164" i="8"/>
  <c r="BT164" i="8"/>
  <c r="BC166" i="8"/>
  <c r="BT166" i="8"/>
  <c r="BC168" i="8"/>
  <c r="BT168" i="8"/>
  <c r="BC170" i="8"/>
  <c r="BT170" i="8"/>
  <c r="BC172" i="8"/>
  <c r="BT172" i="8"/>
  <c r="BC174" i="8"/>
  <c r="BT174" i="8"/>
  <c r="BC176" i="8"/>
  <c r="BT176" i="8"/>
  <c r="BC178" i="8"/>
  <c r="BT178" i="8"/>
  <c r="BC180" i="8"/>
  <c r="BT180" i="8"/>
  <c r="BD182" i="8"/>
  <c r="BU182" i="8"/>
  <c r="BC183" i="8"/>
  <c r="BT183" i="8"/>
  <c r="BD184" i="8"/>
  <c r="BU184" i="8"/>
  <c r="BC185" i="8"/>
  <c r="BT185" i="8"/>
  <c r="BD186" i="8"/>
  <c r="BU186" i="8"/>
  <c r="BC187" i="8"/>
  <c r="BT187" i="8"/>
  <c r="C11" i="35"/>
  <c r="P45" i="35"/>
  <c r="P58" i="35"/>
  <c r="P61" i="35"/>
  <c r="C16" i="35"/>
  <c r="K62" i="35"/>
  <c r="B13" i="15"/>
  <c r="C12" i="35"/>
  <c r="O56" i="18"/>
  <c r="R56" i="18"/>
  <c r="P56" i="18"/>
  <c r="T56" i="18"/>
  <c r="Q56" i="18"/>
  <c r="F55" i="4"/>
  <c r="E55" i="4"/>
  <c r="S56" i="18"/>
  <c r="U56" i="18"/>
  <c r="AF92" i="16"/>
  <c r="AB87" i="16"/>
  <c r="AV94" i="16"/>
  <c r="AZ94" i="16"/>
  <c r="BD94" i="16"/>
  <c r="AW94" i="16"/>
  <c r="BA94" i="16"/>
  <c r="BE94" i="16"/>
  <c r="AX94" i="16"/>
  <c r="BB94" i="16"/>
  <c r="BF94" i="16"/>
  <c r="AY94" i="16"/>
  <c r="BC94" i="16"/>
  <c r="E9" i="11"/>
  <c r="D9" i="11"/>
  <c r="R21" i="8"/>
  <c r="F17" i="4"/>
  <c r="E17" i="4"/>
  <c r="BC284" i="8"/>
  <c r="BT284" i="8"/>
  <c r="BC286" i="8"/>
  <c r="BT286" i="8"/>
  <c r="BC288" i="8"/>
  <c r="BT288" i="8"/>
  <c r="BC290" i="8"/>
  <c r="BT290" i="8"/>
  <c r="BC292" i="8"/>
  <c r="BT292" i="8"/>
  <c r="BC294" i="8"/>
  <c r="BT294" i="8"/>
  <c r="BC296" i="8"/>
  <c r="BT296" i="8"/>
  <c r="BC298" i="8"/>
  <c r="BT298" i="8"/>
  <c r="BC300" i="8"/>
  <c r="BT300" i="8"/>
  <c r="BC302" i="8"/>
  <c r="BT302" i="8"/>
  <c r="BC304" i="8"/>
  <c r="BT304" i="8"/>
  <c r="BC306" i="8"/>
  <c r="BT306" i="8"/>
  <c r="BC308" i="8"/>
  <c r="BT308" i="8"/>
  <c r="BC310" i="8"/>
  <c r="BT310" i="8"/>
  <c r="BC312" i="8"/>
  <c r="BT312" i="8"/>
  <c r="BC314" i="8"/>
  <c r="BT314" i="8"/>
  <c r="BC320" i="8"/>
  <c r="BT320" i="8"/>
  <c r="BC322" i="8"/>
  <c r="BT322" i="8"/>
  <c r="BC324" i="8"/>
  <c r="BT324" i="8"/>
  <c r="BC326" i="8"/>
  <c r="BT326" i="8"/>
  <c r="BC328" i="8"/>
  <c r="BT328" i="8"/>
  <c r="BC330" i="8"/>
  <c r="BT330" i="8"/>
  <c r="BC332" i="8"/>
  <c r="BT332" i="8"/>
  <c r="BC334" i="8"/>
  <c r="BT334" i="8"/>
  <c r="BC336" i="8"/>
  <c r="BT336" i="8"/>
  <c r="BC338" i="8"/>
  <c r="BT338" i="8"/>
  <c r="BC340" i="8"/>
  <c r="BT340" i="8"/>
  <c r="BB344" i="8"/>
  <c r="BS344" i="8"/>
  <c r="BB346" i="8"/>
  <c r="BS346" i="8"/>
  <c r="BB348" i="8"/>
  <c r="BS348" i="8"/>
  <c r="BB350" i="8"/>
  <c r="BS350" i="8"/>
  <c r="BB352" i="8"/>
  <c r="BS352" i="8"/>
  <c r="BB354" i="8"/>
  <c r="BS354" i="8"/>
  <c r="BB356" i="8"/>
  <c r="BS356" i="8"/>
  <c r="G134" i="4"/>
  <c r="D10" i="33"/>
  <c r="E10" i="33"/>
  <c r="D59" i="18"/>
  <c r="D58" i="18"/>
  <c r="O60" i="18"/>
  <c r="R60" i="18"/>
  <c r="P60" i="18"/>
  <c r="T60" i="18"/>
  <c r="Q60" i="18"/>
  <c r="F59" i="4"/>
  <c r="E59" i="4"/>
  <c r="S60" i="18"/>
  <c r="BB333" i="8"/>
  <c r="BS333" i="8"/>
  <c r="BB335" i="8"/>
  <c r="BS335" i="8"/>
  <c r="BB337" i="8"/>
  <c r="BS337" i="8"/>
  <c r="BB339" i="8"/>
  <c r="BS339" i="8"/>
  <c r="BC343" i="8"/>
  <c r="BT343" i="8"/>
  <c r="BC345" i="8"/>
  <c r="BT345" i="8"/>
  <c r="BC347" i="8"/>
  <c r="BT347" i="8"/>
  <c r="BC349" i="8"/>
  <c r="BT349" i="8"/>
  <c r="BC351" i="8"/>
  <c r="BT351" i="8"/>
  <c r="BC353" i="8"/>
  <c r="BT353" i="8"/>
  <c r="BC355" i="8"/>
  <c r="BT355" i="8"/>
  <c r="BC359" i="8"/>
  <c r="BT359" i="8"/>
  <c r="BC360" i="8"/>
  <c r="BT360" i="8"/>
  <c r="BC361" i="8"/>
  <c r="BT361" i="8"/>
  <c r="BC362" i="8"/>
  <c r="BT362" i="8"/>
  <c r="BC363" i="8"/>
  <c r="BT363" i="8"/>
  <c r="BC364" i="8"/>
  <c r="BT364" i="8"/>
  <c r="BC365" i="8"/>
  <c r="BT365" i="8"/>
  <c r="BC366" i="8"/>
  <c r="BT366" i="8"/>
  <c r="BC367" i="8"/>
  <c r="BT367" i="8"/>
  <c r="BB370" i="8"/>
  <c r="BS370" i="8"/>
  <c r="BB371" i="8"/>
  <c r="BS371" i="8"/>
  <c r="BB372" i="8"/>
  <c r="BS372" i="8"/>
  <c r="BB373" i="8"/>
  <c r="BS373" i="8"/>
  <c r="C134" i="4"/>
  <c r="C120" i="4"/>
  <c r="C144" i="4"/>
  <c r="D17" i="21"/>
  <c r="E17" i="21"/>
  <c r="F111" i="4"/>
  <c r="E111" i="4"/>
  <c r="AG48" i="16"/>
  <c r="AX17" i="16"/>
  <c r="BB17" i="16"/>
  <c r="BF17" i="16"/>
  <c r="AY17" i="16"/>
  <c r="BC17" i="16"/>
  <c r="AV17" i="16"/>
  <c r="AZ17" i="16"/>
  <c r="BD17" i="16"/>
  <c r="AW17" i="16"/>
  <c r="BA17" i="16"/>
  <c r="BE17" i="16"/>
  <c r="AI21" i="16"/>
  <c r="AI30" i="16"/>
  <c r="U16" i="18"/>
  <c r="AI19" i="16"/>
  <c r="AI23" i="16"/>
  <c r="AI40" i="16"/>
  <c r="Z50" i="16"/>
  <c r="AF50" i="16"/>
  <c r="AA50" i="16"/>
  <c r="Y61" i="16"/>
  <c r="AG50" i="16"/>
  <c r="AI51" i="16"/>
  <c r="Z66" i="16"/>
  <c r="AA66" i="16"/>
  <c r="AG66" i="16"/>
  <c r="AF66" i="16"/>
  <c r="AB66" i="16"/>
  <c r="L109" i="16"/>
  <c r="AI34" i="16"/>
  <c r="AI42" i="16"/>
  <c r="AI52" i="16"/>
  <c r="AI53" i="16"/>
  <c r="Z65" i="16"/>
  <c r="AA65" i="16"/>
  <c r="AG65" i="16"/>
  <c r="AF65" i="16"/>
  <c r="Y69" i="16"/>
  <c r="AI71" i="16"/>
  <c r="AX82" i="16"/>
  <c r="BB82" i="16"/>
  <c r="BF82" i="16"/>
  <c r="AY82" i="16"/>
  <c r="BC82" i="16"/>
  <c r="AV82" i="16"/>
  <c r="AZ82" i="16"/>
  <c r="BD82" i="16"/>
  <c r="AW82" i="16"/>
  <c r="BA82" i="16"/>
  <c r="BE82" i="16"/>
  <c r="BB35" i="8"/>
  <c r="BS35" i="8"/>
  <c r="BB37" i="8"/>
  <c r="BS37" i="8"/>
  <c r="BB39" i="8"/>
  <c r="BS39" i="8"/>
  <c r="BB41" i="8"/>
  <c r="BS41" i="8"/>
  <c r="BA43" i="8"/>
  <c r="BR43" i="8"/>
  <c r="BT45" i="8"/>
  <c r="BC45" i="8"/>
  <c r="BC46" i="8"/>
  <c r="BT46" i="8"/>
  <c r="BT49" i="8"/>
  <c r="BC49" i="8"/>
  <c r="BC50" i="8"/>
  <c r="BT50" i="8"/>
  <c r="BT53" i="8"/>
  <c r="BC53" i="8"/>
  <c r="BC54" i="8"/>
  <c r="BT54" i="8"/>
  <c r="BT57" i="8"/>
  <c r="BC57" i="8"/>
  <c r="BC58" i="8"/>
  <c r="BT58" i="8"/>
  <c r="BT61" i="8"/>
  <c r="BC61" i="8"/>
  <c r="BC62" i="8"/>
  <c r="BT62" i="8"/>
  <c r="BT65" i="8"/>
  <c r="BC65" i="8"/>
  <c r="BD66" i="8"/>
  <c r="BU66" i="8"/>
  <c r="BC67" i="8"/>
  <c r="BT67" i="8"/>
  <c r="BB92" i="8"/>
  <c r="BS92" i="8"/>
  <c r="BB94" i="8"/>
  <c r="BS94" i="8"/>
  <c r="BB96" i="8"/>
  <c r="BS96" i="8"/>
  <c r="BB98" i="8"/>
  <c r="BS98" i="8"/>
  <c r="BC99" i="8"/>
  <c r="BT99" i="8"/>
  <c r="BC100" i="8"/>
  <c r="BT100" i="8"/>
  <c r="BB101" i="8"/>
  <c r="BS101" i="8"/>
  <c r="BB102" i="8"/>
  <c r="BS102" i="8"/>
  <c r="BC103" i="8"/>
  <c r="BT103" i="8"/>
  <c r="BC104" i="8"/>
  <c r="BT104" i="8"/>
  <c r="BC105" i="8"/>
  <c r="BT105" i="8"/>
  <c r="BB106" i="8"/>
  <c r="BS106" i="8"/>
  <c r="BC107" i="8"/>
  <c r="BT107" i="8"/>
  <c r="BC108" i="8"/>
  <c r="BT108" i="8"/>
  <c r="BB109" i="8"/>
  <c r="BS109" i="8"/>
  <c r="BC110" i="8"/>
  <c r="BT110" i="8"/>
  <c r="BC111" i="8"/>
  <c r="BT111" i="8"/>
  <c r="BB112" i="8"/>
  <c r="BS112" i="8"/>
  <c r="BC113" i="8"/>
  <c r="BT113" i="8"/>
  <c r="BB114" i="8"/>
  <c r="BS114" i="8"/>
  <c r="BC115" i="8"/>
  <c r="BT115" i="8"/>
  <c r="BB116" i="8"/>
  <c r="BS116" i="8"/>
  <c r="BB117" i="8"/>
  <c r="BS117" i="8"/>
  <c r="BB119" i="8"/>
  <c r="BS119" i="8"/>
  <c r="BB121" i="8"/>
  <c r="BS121" i="8"/>
  <c r="BB123" i="8"/>
  <c r="BS123" i="8"/>
  <c r="BB125" i="8"/>
  <c r="BS125" i="8"/>
  <c r="BB127" i="8"/>
  <c r="BS127" i="8"/>
  <c r="BB129" i="8"/>
  <c r="BS129" i="8"/>
  <c r="BB131" i="8"/>
  <c r="BS131" i="8"/>
  <c r="BB133" i="8"/>
  <c r="BS133" i="8"/>
  <c r="BB135" i="8"/>
  <c r="BS135" i="8"/>
  <c r="BB137" i="8"/>
  <c r="BS137" i="8"/>
  <c r="BC93" i="8"/>
  <c r="BT93" i="8"/>
  <c r="BC95" i="8"/>
  <c r="BT95" i="8"/>
  <c r="BC97" i="8"/>
  <c r="BT97" i="8"/>
  <c r="BC118" i="8"/>
  <c r="BT118" i="8"/>
  <c r="BC120" i="8"/>
  <c r="BT120" i="8"/>
  <c r="BC122" i="8"/>
  <c r="BT122" i="8"/>
  <c r="BC124" i="8"/>
  <c r="BT124" i="8"/>
  <c r="BC126" i="8"/>
  <c r="BT126" i="8"/>
  <c r="BC128" i="8"/>
  <c r="BT128" i="8"/>
  <c r="BC130" i="8"/>
  <c r="BT130" i="8"/>
  <c r="BC132" i="8"/>
  <c r="BT132" i="8"/>
  <c r="BC134" i="8"/>
  <c r="BT134" i="8"/>
  <c r="BC136" i="8"/>
  <c r="BT136" i="8"/>
  <c r="BC138" i="8"/>
  <c r="BT138" i="8"/>
  <c r="BC139" i="8"/>
  <c r="BT139" i="8"/>
  <c r="BD140" i="8"/>
  <c r="BU140" i="8"/>
  <c r="E19" i="4"/>
  <c r="E132" i="4"/>
  <c r="M6" i="34"/>
  <c r="F19" i="4"/>
  <c r="BB159" i="8"/>
  <c r="BS159" i="8"/>
  <c r="H62" i="35"/>
  <c r="B8" i="15"/>
  <c r="B24" i="15"/>
  <c r="BC190" i="8"/>
  <c r="BT190" i="8"/>
  <c r="BC192" i="8"/>
  <c r="BT192" i="8"/>
  <c r="BC194" i="8"/>
  <c r="BT194" i="8"/>
  <c r="BC196" i="8"/>
  <c r="BT196" i="8"/>
  <c r="BC198" i="8"/>
  <c r="BT198" i="8"/>
  <c r="BC200" i="8"/>
  <c r="BT200" i="8"/>
  <c r="BC202" i="8"/>
  <c r="BT202" i="8"/>
  <c r="BC204" i="8"/>
  <c r="BT204" i="8"/>
  <c r="BC206" i="8"/>
  <c r="BT206" i="8"/>
  <c r="BC208" i="8"/>
  <c r="BT208" i="8"/>
  <c r="BC210" i="8"/>
  <c r="BT210" i="8"/>
  <c r="BC212" i="8"/>
  <c r="BT212" i="8"/>
  <c r="BC214" i="8"/>
  <c r="BT214" i="8"/>
  <c r="BC216" i="8"/>
  <c r="BT216" i="8"/>
  <c r="BC218" i="8"/>
  <c r="BT218" i="8"/>
  <c r="BC220" i="8"/>
  <c r="BT220" i="8"/>
  <c r="BC222" i="8"/>
  <c r="BT222" i="8"/>
  <c r="BC224" i="8"/>
  <c r="BT224" i="8"/>
  <c r="BC226" i="8"/>
  <c r="BT226" i="8"/>
  <c r="BC228" i="8"/>
  <c r="BT228" i="8"/>
  <c r="BC230" i="8"/>
  <c r="BT230" i="8"/>
  <c r="BC232" i="8"/>
  <c r="BT232" i="8"/>
  <c r="BC234" i="8"/>
  <c r="BT234" i="8"/>
  <c r="BC236" i="8"/>
  <c r="BT236" i="8"/>
  <c r="BC238" i="8"/>
  <c r="BT238" i="8"/>
  <c r="BC240" i="8"/>
  <c r="BT240" i="8"/>
  <c r="BC242" i="8"/>
  <c r="BT242" i="8"/>
  <c r="BC244" i="8"/>
  <c r="BT244" i="8"/>
  <c r="BC246" i="8"/>
  <c r="BT246" i="8"/>
  <c r="BC248" i="8"/>
  <c r="BT248" i="8"/>
  <c r="BC250" i="8"/>
  <c r="BT250" i="8"/>
  <c r="BC252" i="8"/>
  <c r="BT252" i="8"/>
  <c r="BC254" i="8"/>
  <c r="BT254" i="8"/>
  <c r="BC256" i="8"/>
  <c r="BT256" i="8"/>
  <c r="BC258" i="8"/>
  <c r="BT258" i="8"/>
  <c r="BC260" i="8"/>
  <c r="BT260" i="8"/>
  <c r="BC262" i="8"/>
  <c r="BT262" i="8"/>
  <c r="BC264" i="8"/>
  <c r="BT264" i="8"/>
  <c r="BC266" i="8"/>
  <c r="BT266" i="8"/>
  <c r="BC268" i="8"/>
  <c r="BT268" i="8"/>
  <c r="BC270" i="8"/>
  <c r="BT270" i="8"/>
  <c r="BC272" i="8"/>
  <c r="BT272" i="8"/>
  <c r="BC274" i="8"/>
  <c r="BT274" i="8"/>
  <c r="BB189" i="8"/>
  <c r="BS189" i="8"/>
  <c r="BB191" i="8"/>
  <c r="BS191" i="8"/>
  <c r="BB193" i="8"/>
  <c r="BS193" i="8"/>
  <c r="BB195" i="8"/>
  <c r="BS195" i="8"/>
  <c r="BB197" i="8"/>
  <c r="BS197" i="8"/>
  <c r="BB199" i="8"/>
  <c r="BS199" i="8"/>
  <c r="BB201" i="8"/>
  <c r="BS201" i="8"/>
  <c r="BB203" i="8"/>
  <c r="BS203" i="8"/>
  <c r="BB205" i="8"/>
  <c r="BS205" i="8"/>
  <c r="BB207" i="8"/>
  <c r="BS207" i="8"/>
  <c r="BB209" i="8"/>
  <c r="BS209" i="8"/>
  <c r="BB211" i="8"/>
  <c r="BS211" i="8"/>
  <c r="BB213" i="8"/>
  <c r="BS213" i="8"/>
  <c r="BB215" i="8"/>
  <c r="BS215" i="8"/>
  <c r="BB217" i="8"/>
  <c r="BS217" i="8"/>
  <c r="BB219" i="8"/>
  <c r="BS219" i="8"/>
  <c r="BB221" i="8"/>
  <c r="BS221" i="8"/>
  <c r="BB223" i="8"/>
  <c r="BS223" i="8"/>
  <c r="BB225" i="8"/>
  <c r="BS225" i="8"/>
  <c r="BB227" i="8"/>
  <c r="BS227" i="8"/>
  <c r="BB229" i="8"/>
  <c r="BS229" i="8"/>
  <c r="BB231" i="8"/>
  <c r="BS231" i="8"/>
  <c r="BB233" i="8"/>
  <c r="BS233" i="8"/>
  <c r="BB235" i="8"/>
  <c r="BS235" i="8"/>
  <c r="BB237" i="8"/>
  <c r="BS237" i="8"/>
  <c r="BB239" i="8"/>
  <c r="BS239" i="8"/>
  <c r="BB241" i="8"/>
  <c r="BS241" i="8"/>
  <c r="BB243" i="8"/>
  <c r="BS243" i="8"/>
  <c r="BB245" i="8"/>
  <c r="BS245" i="8"/>
  <c r="BB247" i="8"/>
  <c r="BS247" i="8"/>
  <c r="BB249" i="8"/>
  <c r="BS249" i="8"/>
  <c r="BB251" i="8"/>
  <c r="BS251" i="8"/>
  <c r="BB253" i="8"/>
  <c r="BS253" i="8"/>
  <c r="BB255" i="8"/>
  <c r="BS255" i="8"/>
  <c r="BB257" i="8"/>
  <c r="BS257" i="8"/>
  <c r="BB259" i="8"/>
  <c r="BS259" i="8"/>
  <c r="BB261" i="8"/>
  <c r="BS261" i="8"/>
  <c r="BB263" i="8"/>
  <c r="BS263" i="8"/>
  <c r="BB265" i="8"/>
  <c r="BS265" i="8"/>
  <c r="BB267" i="8"/>
  <c r="BS267" i="8"/>
  <c r="BB269" i="8"/>
  <c r="BS269" i="8"/>
  <c r="BB271" i="8"/>
  <c r="BS271" i="8"/>
  <c r="BB273" i="8"/>
  <c r="BS273" i="8"/>
  <c r="BC277" i="8"/>
  <c r="BT277" i="8"/>
  <c r="BC278" i="8"/>
  <c r="BT278" i="8"/>
  <c r="BD279" i="8"/>
  <c r="BU279" i="8"/>
  <c r="BC280" i="8"/>
  <c r="BT280" i="8"/>
  <c r="BD281" i="8"/>
  <c r="BU281" i="8"/>
  <c r="BC282" i="8"/>
  <c r="BT282" i="8"/>
  <c r="BD283" i="8"/>
  <c r="BU283" i="8"/>
  <c r="D120" i="4"/>
  <c r="D144" i="4"/>
  <c r="D134" i="4"/>
  <c r="BB285" i="8"/>
  <c r="BS285" i="8"/>
  <c r="BB287" i="8"/>
  <c r="BS287" i="8"/>
  <c r="BB289" i="8"/>
  <c r="BS289" i="8"/>
  <c r="BB291" i="8"/>
  <c r="BS291" i="8"/>
  <c r="BB293" i="8"/>
  <c r="BS293" i="8"/>
  <c r="BB295" i="8"/>
  <c r="BS295" i="8"/>
  <c r="BB297" i="8"/>
  <c r="BS297" i="8"/>
  <c r="BB299" i="8"/>
  <c r="BS299" i="8"/>
  <c r="BB301" i="8"/>
  <c r="BS301" i="8"/>
  <c r="BB303" i="8"/>
  <c r="BS303" i="8"/>
  <c r="BB305" i="8"/>
  <c r="BS305" i="8"/>
  <c r="BB307" i="8"/>
  <c r="BS307" i="8"/>
  <c r="BB309" i="8"/>
  <c r="BS309" i="8"/>
  <c r="BB311" i="8"/>
  <c r="BS311" i="8"/>
  <c r="BB313" i="8"/>
  <c r="BS313" i="8"/>
  <c r="BB315" i="8"/>
  <c r="BS315" i="8"/>
  <c r="BB318" i="8"/>
  <c r="BS318" i="8"/>
  <c r="BB319" i="8"/>
  <c r="BS319" i="8"/>
  <c r="BB321" i="8"/>
  <c r="BS321" i="8"/>
  <c r="BB323" i="8"/>
  <c r="BS323" i="8"/>
  <c r="BB325" i="8"/>
  <c r="BS325" i="8"/>
  <c r="BB327" i="8"/>
  <c r="BS327" i="8"/>
  <c r="BB329" i="8"/>
  <c r="BS329" i="8"/>
  <c r="BB331" i="8"/>
  <c r="BS331" i="8"/>
  <c r="BC97" i="16"/>
  <c r="BF97" i="16"/>
  <c r="AZ97" i="16"/>
  <c r="AV97" i="16"/>
  <c r="AW97" i="16"/>
  <c r="BD97" i="16"/>
  <c r="AX97" i="16"/>
  <c r="BA97" i="16"/>
  <c r="AY97" i="16"/>
  <c r="BB97" i="16"/>
  <c r="BE97" i="16"/>
  <c r="BG97" i="16"/>
  <c r="BG12" i="16"/>
  <c r="AV16" i="16"/>
  <c r="BB16" i="16"/>
  <c r="U15" i="18"/>
  <c r="AI46" i="16"/>
  <c r="AI27" i="16"/>
  <c r="BC39" i="16"/>
  <c r="AV39" i="16"/>
  <c r="BA39" i="16"/>
  <c r="BD39" i="16"/>
  <c r="AY39" i="16"/>
  <c r="BF39" i="16"/>
  <c r="AX39" i="16"/>
  <c r="AW37" i="16"/>
  <c r="AZ37" i="16"/>
  <c r="AV37" i="16"/>
  <c r="BA37" i="16"/>
  <c r="AY37" i="16"/>
  <c r="BB37" i="16"/>
  <c r="AI47" i="16"/>
  <c r="AI25" i="16"/>
  <c r="AI14" i="16"/>
  <c r="AA77" i="16"/>
  <c r="BG16" i="16"/>
  <c r="BG37" i="16"/>
  <c r="BG35" i="16"/>
  <c r="BG41" i="16"/>
  <c r="BG95" i="16"/>
  <c r="BA81" i="16"/>
  <c r="BD81" i="16"/>
  <c r="AV81" i="16"/>
  <c r="AY81" i="16"/>
  <c r="BF75" i="16"/>
  <c r="AV75" i="16"/>
  <c r="AY75" i="16"/>
  <c r="AZ75" i="16"/>
  <c r="BE75" i="16"/>
  <c r="Z77" i="16"/>
  <c r="BE15" i="16"/>
  <c r="AW15" i="16"/>
  <c r="AZ15" i="16"/>
  <c r="BC15" i="16"/>
  <c r="BF15" i="16"/>
  <c r="AZ99" i="16"/>
  <c r="BA99" i="16"/>
  <c r="BF99" i="16"/>
  <c r="AX99" i="16"/>
  <c r="AG61" i="16"/>
  <c r="Z48" i="16"/>
  <c r="AA61" i="16"/>
  <c r="Z61" i="16"/>
  <c r="BG67" i="16"/>
  <c r="AB96" i="16"/>
  <c r="AB100" i="16"/>
  <c r="AF100" i="16"/>
  <c r="AI96" i="16"/>
  <c r="Z100" i="16"/>
  <c r="AV60" i="16"/>
  <c r="AZ60" i="16"/>
  <c r="BB60" i="16"/>
  <c r="AY60" i="16"/>
  <c r="BG76" i="16"/>
  <c r="BG59" i="16"/>
  <c r="BG83" i="16"/>
  <c r="AG69" i="16"/>
  <c r="Z69" i="16"/>
  <c r="AI104" i="16"/>
  <c r="BG106" i="16"/>
  <c r="BF60" i="16"/>
  <c r="AX60" i="16"/>
  <c r="BC60" i="16"/>
  <c r="BD60" i="16"/>
  <c r="BA60" i="16"/>
  <c r="AI73" i="16"/>
  <c r="AW73" i="16"/>
  <c r="AI57" i="16"/>
  <c r="BE60" i="16"/>
  <c r="AI44" i="16"/>
  <c r="BB44" i="16"/>
  <c r="BG99" i="16"/>
  <c r="Z108" i="16"/>
  <c r="AA108" i="16"/>
  <c r="AI105" i="16"/>
  <c r="BC105" i="16"/>
  <c r="AI58" i="16"/>
  <c r="AY58" i="16"/>
  <c r="AI45" i="16"/>
  <c r="AX45" i="16"/>
  <c r="BG91" i="16"/>
  <c r="AI55" i="16"/>
  <c r="AW55" i="16"/>
  <c r="AI54" i="16"/>
  <c r="BC54" i="16"/>
  <c r="AA48" i="16"/>
  <c r="AI74" i="16"/>
  <c r="BC74" i="16"/>
  <c r="BG82" i="16"/>
  <c r="AA69" i="16"/>
  <c r="AG108" i="16"/>
  <c r="BG98" i="16"/>
  <c r="AI56" i="16"/>
  <c r="AY56" i="16"/>
  <c r="AI33" i="16"/>
  <c r="AY33" i="16"/>
  <c r="U55" i="18"/>
  <c r="BG107" i="16"/>
  <c r="H117" i="4"/>
  <c r="AI66" i="16"/>
  <c r="BB66" i="16"/>
  <c r="BG17" i="16"/>
  <c r="U60" i="18"/>
  <c r="BG75" i="16"/>
  <c r="AI43" i="16"/>
  <c r="BB43" i="16"/>
  <c r="BG32" i="16"/>
  <c r="E108" i="4"/>
  <c r="G117" i="4"/>
  <c r="H17" i="21"/>
  <c r="I107" i="4"/>
  <c r="I117" i="4"/>
  <c r="AX66" i="16"/>
  <c r="AV105" i="16"/>
  <c r="AX105" i="16"/>
  <c r="BD105" i="16"/>
  <c r="BC58" i="16"/>
  <c r="BA58" i="16"/>
  <c r="BD58" i="16"/>
  <c r="BF54" i="16"/>
  <c r="AX54" i="16"/>
  <c r="BD54" i="16"/>
  <c r="BC43" i="16"/>
  <c r="BC33" i="16"/>
  <c r="AW33" i="16"/>
  <c r="AZ33" i="16"/>
  <c r="F132" i="4"/>
  <c r="C23" i="35"/>
  <c r="BB65" i="8"/>
  <c r="BS65" i="8"/>
  <c r="BB61" i="8"/>
  <c r="BS61" i="8"/>
  <c r="BB57" i="8"/>
  <c r="BS57" i="8"/>
  <c r="BB53" i="8"/>
  <c r="BS53" i="8"/>
  <c r="BB49" i="8"/>
  <c r="BS49" i="8"/>
  <c r="BB45" i="8"/>
  <c r="BS45" i="8"/>
  <c r="AW52" i="16"/>
  <c r="BA52" i="16"/>
  <c r="BE52" i="16"/>
  <c r="BB52" i="16"/>
  <c r="AV52" i="16"/>
  <c r="AZ52" i="16"/>
  <c r="AY52" i="16"/>
  <c r="BC52" i="16"/>
  <c r="AX52" i="16"/>
  <c r="BF52" i="16"/>
  <c r="BD52" i="16"/>
  <c r="AX34" i="16"/>
  <c r="BB34" i="16"/>
  <c r="BF34" i="16"/>
  <c r="AY34" i="16"/>
  <c r="BC34" i="16"/>
  <c r="AV34" i="16"/>
  <c r="AZ34" i="16"/>
  <c r="BD34" i="16"/>
  <c r="AW34" i="16"/>
  <c r="BA34" i="16"/>
  <c r="BE34" i="16"/>
  <c r="AX51" i="16"/>
  <c r="BB51" i="16"/>
  <c r="BF51" i="16"/>
  <c r="BC51" i="16"/>
  <c r="BE51" i="16"/>
  <c r="AV51" i="16"/>
  <c r="AZ51" i="16"/>
  <c r="BD51" i="16"/>
  <c r="AY51" i="16"/>
  <c r="AW51" i="16"/>
  <c r="BA51" i="16"/>
  <c r="AW23" i="16"/>
  <c r="BA23" i="16"/>
  <c r="BE23" i="16"/>
  <c r="AZ23" i="16"/>
  <c r="BD23" i="16"/>
  <c r="AY23" i="16"/>
  <c r="BC23" i="16"/>
  <c r="AV23" i="16"/>
  <c r="AX23" i="16"/>
  <c r="BB23" i="16"/>
  <c r="BF23" i="16"/>
  <c r="AX19" i="16"/>
  <c r="BB19" i="16"/>
  <c r="BF19" i="16"/>
  <c r="AY19" i="16"/>
  <c r="BC19" i="16"/>
  <c r="AV19" i="16"/>
  <c r="AZ19" i="16"/>
  <c r="BD19" i="16"/>
  <c r="AW19" i="16"/>
  <c r="BA19" i="16"/>
  <c r="BE19" i="16"/>
  <c r="AX30" i="16"/>
  <c r="BB30" i="16"/>
  <c r="BF30" i="16"/>
  <c r="AY30" i="16"/>
  <c r="BC30" i="16"/>
  <c r="AV30" i="16"/>
  <c r="AZ30" i="16"/>
  <c r="BD30" i="16"/>
  <c r="AW30" i="16"/>
  <c r="BA30" i="16"/>
  <c r="BE30" i="16"/>
  <c r="O58" i="18"/>
  <c r="R58" i="18"/>
  <c r="P58" i="18"/>
  <c r="T58" i="18"/>
  <c r="Q58" i="18"/>
  <c r="F57" i="4"/>
  <c r="E57" i="4"/>
  <c r="S58" i="18"/>
  <c r="U58" i="18"/>
  <c r="BG94" i="16"/>
  <c r="BB187" i="8"/>
  <c r="BS187" i="8"/>
  <c r="BC186" i="8"/>
  <c r="BT186" i="8"/>
  <c r="BB185" i="8"/>
  <c r="BS185" i="8"/>
  <c r="BC184" i="8"/>
  <c r="BT184" i="8"/>
  <c r="BB183" i="8"/>
  <c r="BS183" i="8"/>
  <c r="BC182" i="8"/>
  <c r="BT182" i="8"/>
  <c r="BB180" i="8"/>
  <c r="BS180" i="8"/>
  <c r="BB178" i="8"/>
  <c r="BS178" i="8"/>
  <c r="BB176" i="8"/>
  <c r="BS176" i="8"/>
  <c r="BB174" i="8"/>
  <c r="BS174" i="8"/>
  <c r="BB172" i="8"/>
  <c r="BS172" i="8"/>
  <c r="BB170" i="8"/>
  <c r="BS170" i="8"/>
  <c r="BB168" i="8"/>
  <c r="BS168" i="8"/>
  <c r="BB166" i="8"/>
  <c r="BS166" i="8"/>
  <c r="BB164" i="8"/>
  <c r="BS164" i="8"/>
  <c r="BB162" i="8"/>
  <c r="BS162" i="8"/>
  <c r="BB160" i="8"/>
  <c r="BS160" i="8"/>
  <c r="BB158" i="8"/>
  <c r="BS158" i="8"/>
  <c r="BB156" i="8"/>
  <c r="BS156" i="8"/>
  <c r="BB154" i="8"/>
  <c r="BS154" i="8"/>
  <c r="BB152" i="8"/>
  <c r="BS152" i="8"/>
  <c r="BB150" i="8"/>
  <c r="BS150" i="8"/>
  <c r="BB148" i="8"/>
  <c r="BS148" i="8"/>
  <c r="BB146" i="8"/>
  <c r="BS146" i="8"/>
  <c r="BB144" i="8"/>
  <c r="BS144" i="8"/>
  <c r="BB142" i="8"/>
  <c r="BS142" i="8"/>
  <c r="BA188" i="8"/>
  <c r="BR188" i="8"/>
  <c r="BA181" i="8"/>
  <c r="BR181" i="8"/>
  <c r="BA179" i="8"/>
  <c r="BR179" i="8"/>
  <c r="BA177" i="8"/>
  <c r="BR177" i="8"/>
  <c r="BA175" i="8"/>
  <c r="BR175" i="8"/>
  <c r="BA173" i="8"/>
  <c r="BR173" i="8"/>
  <c r="BA171" i="8"/>
  <c r="BR171" i="8"/>
  <c r="BA169" i="8"/>
  <c r="BR169" i="8"/>
  <c r="BA167" i="8"/>
  <c r="BR167" i="8"/>
  <c r="BA165" i="8"/>
  <c r="BR165" i="8"/>
  <c r="BA163" i="8"/>
  <c r="BR163" i="8"/>
  <c r="BA161" i="8"/>
  <c r="BR161" i="8"/>
  <c r="BA157" i="8"/>
  <c r="BR157" i="8"/>
  <c r="BA155" i="8"/>
  <c r="BR155" i="8"/>
  <c r="BA153" i="8"/>
  <c r="BR153" i="8"/>
  <c r="BA151" i="8"/>
  <c r="BR151" i="8"/>
  <c r="BA149" i="8"/>
  <c r="BR149" i="8"/>
  <c r="BA147" i="8"/>
  <c r="BR147" i="8"/>
  <c r="BA145" i="8"/>
  <c r="BR145" i="8"/>
  <c r="BA143" i="8"/>
  <c r="BR143" i="8"/>
  <c r="AX141" i="8"/>
  <c r="BO141" i="8"/>
  <c r="BA89" i="8"/>
  <c r="BR89" i="8"/>
  <c r="BA87" i="8"/>
  <c r="BR87" i="8"/>
  <c r="BA85" i="8"/>
  <c r="BR85" i="8"/>
  <c r="BA83" i="8"/>
  <c r="BR83" i="8"/>
  <c r="BA81" i="8"/>
  <c r="BR81" i="8"/>
  <c r="BA76" i="8"/>
  <c r="BR76" i="8"/>
  <c r="BA74" i="8"/>
  <c r="BR74" i="8"/>
  <c r="BA72" i="8"/>
  <c r="BR72" i="8"/>
  <c r="BA70" i="8"/>
  <c r="BR70" i="8"/>
  <c r="AY68" i="8"/>
  <c r="BP68" i="8"/>
  <c r="BA90" i="8"/>
  <c r="BR90" i="8"/>
  <c r="BB88" i="8"/>
  <c r="BS88" i="8"/>
  <c r="BB86" i="8"/>
  <c r="BS86" i="8"/>
  <c r="BB84" i="8"/>
  <c r="BS84" i="8"/>
  <c r="BB82" i="8"/>
  <c r="BS82" i="8"/>
  <c r="BB80" i="8"/>
  <c r="BS80" i="8"/>
  <c r="BB79" i="8"/>
  <c r="BS79" i="8"/>
  <c r="BB78" i="8"/>
  <c r="BS78" i="8"/>
  <c r="BB77" i="8"/>
  <c r="BS77" i="8"/>
  <c r="BB75" i="8"/>
  <c r="BS75" i="8"/>
  <c r="BB73" i="8"/>
  <c r="BS73" i="8"/>
  <c r="BB71" i="8"/>
  <c r="BS71" i="8"/>
  <c r="BB69" i="8"/>
  <c r="BS69" i="8"/>
  <c r="BA64" i="8"/>
  <c r="BR64" i="8"/>
  <c r="BA60" i="8"/>
  <c r="BR60" i="8"/>
  <c r="BA56" i="8"/>
  <c r="BR56" i="8"/>
  <c r="BA52" i="8"/>
  <c r="BR52" i="8"/>
  <c r="BA48" i="8"/>
  <c r="BR48" i="8"/>
  <c r="BC44" i="8"/>
  <c r="BT44" i="8"/>
  <c r="BB40" i="8"/>
  <c r="BS40" i="8"/>
  <c r="BB38" i="8"/>
  <c r="BS38" i="8"/>
  <c r="BB36" i="8"/>
  <c r="BS36" i="8"/>
  <c r="BB34" i="8"/>
  <c r="BS34" i="8"/>
  <c r="AF108" i="16"/>
  <c r="AB102" i="16"/>
  <c r="AX84" i="16"/>
  <c r="BB84" i="16"/>
  <c r="BF84" i="16"/>
  <c r="AY84" i="16"/>
  <c r="BC84" i="16"/>
  <c r="AZ84" i="16"/>
  <c r="BD84" i="16"/>
  <c r="AW84" i="16"/>
  <c r="BA84" i="16"/>
  <c r="BE84" i="16"/>
  <c r="AX38" i="16"/>
  <c r="BB38" i="16"/>
  <c r="BF38" i="16"/>
  <c r="AY38" i="16"/>
  <c r="BC38" i="16"/>
  <c r="AV38" i="16"/>
  <c r="AZ38" i="16"/>
  <c r="BD38" i="16"/>
  <c r="AW38" i="16"/>
  <c r="BA38" i="16"/>
  <c r="BE38" i="16"/>
  <c r="AB72" i="16"/>
  <c r="AB77" i="16"/>
  <c r="AF77" i="16"/>
  <c r="BB45" i="16"/>
  <c r="AY45" i="16"/>
  <c r="AV45" i="16"/>
  <c r="BD45" i="16"/>
  <c r="BA45" i="16"/>
  <c r="AX36" i="16"/>
  <c r="BB36" i="16"/>
  <c r="BF36" i="16"/>
  <c r="AY36" i="16"/>
  <c r="BC36" i="16"/>
  <c r="AV36" i="16"/>
  <c r="AZ36" i="16"/>
  <c r="BD36" i="16"/>
  <c r="AW36" i="16"/>
  <c r="BA36" i="16"/>
  <c r="BE36" i="16"/>
  <c r="AX24" i="16"/>
  <c r="BB24" i="16"/>
  <c r="BF24" i="16"/>
  <c r="AY24" i="16"/>
  <c r="BC24" i="16"/>
  <c r="AV24" i="16"/>
  <c r="AZ24" i="16"/>
  <c r="BD24" i="16"/>
  <c r="AW24" i="16"/>
  <c r="BA24" i="16"/>
  <c r="BE24" i="16"/>
  <c r="AB48" i="16"/>
  <c r="BA331" i="8"/>
  <c r="BR331" i="8"/>
  <c r="BA329" i="8"/>
  <c r="BR329" i="8"/>
  <c r="BA327" i="8"/>
  <c r="BR327" i="8"/>
  <c r="BA325" i="8"/>
  <c r="BR325" i="8"/>
  <c r="BA323" i="8"/>
  <c r="BR323" i="8"/>
  <c r="BA321" i="8"/>
  <c r="BR321" i="8"/>
  <c r="BA319" i="8"/>
  <c r="BR319" i="8"/>
  <c r="BA318" i="8"/>
  <c r="BR318" i="8"/>
  <c r="BA315" i="8"/>
  <c r="BR315" i="8"/>
  <c r="BA313" i="8"/>
  <c r="BR313" i="8"/>
  <c r="BA311" i="8"/>
  <c r="BR311" i="8"/>
  <c r="BA309" i="8"/>
  <c r="BR309" i="8"/>
  <c r="BA307" i="8"/>
  <c r="BR307" i="8"/>
  <c r="BA305" i="8"/>
  <c r="BR305" i="8"/>
  <c r="BA303" i="8"/>
  <c r="BR303" i="8"/>
  <c r="BA301" i="8"/>
  <c r="BR301" i="8"/>
  <c r="BA299" i="8"/>
  <c r="BR299" i="8"/>
  <c r="BA297" i="8"/>
  <c r="BR297" i="8"/>
  <c r="BA295" i="8"/>
  <c r="BR295" i="8"/>
  <c r="BA293" i="8"/>
  <c r="BR293" i="8"/>
  <c r="BA291" i="8"/>
  <c r="BR291" i="8"/>
  <c r="BA289" i="8"/>
  <c r="BR289" i="8"/>
  <c r="BA287" i="8"/>
  <c r="BR287" i="8"/>
  <c r="BA285" i="8"/>
  <c r="BR285" i="8"/>
  <c r="BC283" i="8"/>
  <c r="BT283" i="8"/>
  <c r="BB282" i="8"/>
  <c r="BS282" i="8"/>
  <c r="BC281" i="8"/>
  <c r="BT281" i="8"/>
  <c r="BB280" i="8"/>
  <c r="BS280" i="8"/>
  <c r="BC279" i="8"/>
  <c r="BT279" i="8"/>
  <c r="BB278" i="8"/>
  <c r="BS278" i="8"/>
  <c r="BB277" i="8"/>
  <c r="BS277" i="8"/>
  <c r="BA273" i="8"/>
  <c r="BR273" i="8"/>
  <c r="BA271" i="8"/>
  <c r="BR271" i="8"/>
  <c r="BA269" i="8"/>
  <c r="BR269" i="8"/>
  <c r="BA267" i="8"/>
  <c r="BR267" i="8"/>
  <c r="BA265" i="8"/>
  <c r="BR265" i="8"/>
  <c r="BA263" i="8"/>
  <c r="BR263" i="8"/>
  <c r="BA261" i="8"/>
  <c r="BR261" i="8"/>
  <c r="BA259" i="8"/>
  <c r="BR259" i="8"/>
  <c r="BA257" i="8"/>
  <c r="BR257" i="8"/>
  <c r="BA255" i="8"/>
  <c r="BR255" i="8"/>
  <c r="BA253" i="8"/>
  <c r="BR253" i="8"/>
  <c r="BA251" i="8"/>
  <c r="BR251" i="8"/>
  <c r="BA249" i="8"/>
  <c r="BR249" i="8"/>
  <c r="BA247" i="8"/>
  <c r="BR247" i="8"/>
  <c r="BA245" i="8"/>
  <c r="BR245" i="8"/>
  <c r="BA243" i="8"/>
  <c r="BR243" i="8"/>
  <c r="BA241" i="8"/>
  <c r="BR241" i="8"/>
  <c r="BA239" i="8"/>
  <c r="BR239" i="8"/>
  <c r="BA237" i="8"/>
  <c r="BR237" i="8"/>
  <c r="BA235" i="8"/>
  <c r="BR235" i="8"/>
  <c r="BA233" i="8"/>
  <c r="BR233" i="8"/>
  <c r="BA231" i="8"/>
  <c r="BR231" i="8"/>
  <c r="BA229" i="8"/>
  <c r="BR229" i="8"/>
  <c r="BA227" i="8"/>
  <c r="BR227" i="8"/>
  <c r="BA225" i="8"/>
  <c r="BR225" i="8"/>
  <c r="BA223" i="8"/>
  <c r="BR223" i="8"/>
  <c r="BA221" i="8"/>
  <c r="BR221" i="8"/>
  <c r="BA219" i="8"/>
  <c r="BR219" i="8"/>
  <c r="BA217" i="8"/>
  <c r="BR217" i="8"/>
  <c r="BA215" i="8"/>
  <c r="BR215" i="8"/>
  <c r="BA213" i="8"/>
  <c r="BR213" i="8"/>
  <c r="BA211" i="8"/>
  <c r="BR211" i="8"/>
  <c r="BA209" i="8"/>
  <c r="BR209" i="8"/>
  <c r="BA207" i="8"/>
  <c r="BR207" i="8"/>
  <c r="BA205" i="8"/>
  <c r="BR205" i="8"/>
  <c r="BA203" i="8"/>
  <c r="BR203" i="8"/>
  <c r="BA201" i="8"/>
  <c r="BR201" i="8"/>
  <c r="BA199" i="8"/>
  <c r="BR199" i="8"/>
  <c r="BA197" i="8"/>
  <c r="BR197" i="8"/>
  <c r="BA195" i="8"/>
  <c r="BR195" i="8"/>
  <c r="BA193" i="8"/>
  <c r="BR193" i="8"/>
  <c r="BA191" i="8"/>
  <c r="BR191" i="8"/>
  <c r="BA189" i="8"/>
  <c r="BR189" i="8"/>
  <c r="BB274" i="8"/>
  <c r="BS274" i="8"/>
  <c r="BB272" i="8"/>
  <c r="BS272" i="8"/>
  <c r="BB270" i="8"/>
  <c r="BS270" i="8"/>
  <c r="BB268" i="8"/>
  <c r="BS268" i="8"/>
  <c r="BB266" i="8"/>
  <c r="BS266" i="8"/>
  <c r="BB264" i="8"/>
  <c r="BS264" i="8"/>
  <c r="BB262" i="8"/>
  <c r="BS262" i="8"/>
  <c r="BB260" i="8"/>
  <c r="BS260" i="8"/>
  <c r="BB258" i="8"/>
  <c r="BS258" i="8"/>
  <c r="BB256" i="8"/>
  <c r="BS256" i="8"/>
  <c r="BB254" i="8"/>
  <c r="BS254" i="8"/>
  <c r="BB252" i="8"/>
  <c r="BS252" i="8"/>
  <c r="BB250" i="8"/>
  <c r="BS250" i="8"/>
  <c r="BB248" i="8"/>
  <c r="BS248" i="8"/>
  <c r="BB246" i="8"/>
  <c r="BS246" i="8"/>
  <c r="BB244" i="8"/>
  <c r="BS244" i="8"/>
  <c r="BB242" i="8"/>
  <c r="BS242" i="8"/>
  <c r="BB240" i="8"/>
  <c r="BS240" i="8"/>
  <c r="BB238" i="8"/>
  <c r="BS238" i="8"/>
  <c r="BB236" i="8"/>
  <c r="BS236" i="8"/>
  <c r="BB234" i="8"/>
  <c r="BS234" i="8"/>
  <c r="BB232" i="8"/>
  <c r="BS232" i="8"/>
  <c r="BB230" i="8"/>
  <c r="BS230" i="8"/>
  <c r="BB228" i="8"/>
  <c r="BS228" i="8"/>
  <c r="BB226" i="8"/>
  <c r="BS226" i="8"/>
  <c r="BB224" i="8"/>
  <c r="BS224" i="8"/>
  <c r="BB222" i="8"/>
  <c r="BS222" i="8"/>
  <c r="BB220" i="8"/>
  <c r="BS220" i="8"/>
  <c r="BB218" i="8"/>
  <c r="BS218" i="8"/>
  <c r="BB216" i="8"/>
  <c r="BS216" i="8"/>
  <c r="BB214" i="8"/>
  <c r="BS214" i="8"/>
  <c r="BB212" i="8"/>
  <c r="BS212" i="8"/>
  <c r="BB210" i="8"/>
  <c r="BS210" i="8"/>
  <c r="BB208" i="8"/>
  <c r="BS208" i="8"/>
  <c r="BB206" i="8"/>
  <c r="BS206" i="8"/>
  <c r="BB204" i="8"/>
  <c r="BS204" i="8"/>
  <c r="BB202" i="8"/>
  <c r="BS202" i="8"/>
  <c r="BB200" i="8"/>
  <c r="BS200" i="8"/>
  <c r="BB198" i="8"/>
  <c r="BS198" i="8"/>
  <c r="BB196" i="8"/>
  <c r="BS196" i="8"/>
  <c r="BB194" i="8"/>
  <c r="BS194" i="8"/>
  <c r="BB192" i="8"/>
  <c r="BS192" i="8"/>
  <c r="BB190" i="8"/>
  <c r="BS190" i="8"/>
  <c r="BA159" i="8"/>
  <c r="BR159" i="8"/>
  <c r="BC140" i="8"/>
  <c r="BT140" i="8"/>
  <c r="BB139" i="8"/>
  <c r="BS139" i="8"/>
  <c r="BB138" i="8"/>
  <c r="BS138" i="8"/>
  <c r="BB136" i="8"/>
  <c r="BS136" i="8"/>
  <c r="BB134" i="8"/>
  <c r="BS134" i="8"/>
  <c r="BB132" i="8"/>
  <c r="BS132" i="8"/>
  <c r="BB130" i="8"/>
  <c r="BS130" i="8"/>
  <c r="BB128" i="8"/>
  <c r="BS128" i="8"/>
  <c r="BB126" i="8"/>
  <c r="BS126" i="8"/>
  <c r="BB124" i="8"/>
  <c r="BS124" i="8"/>
  <c r="BB122" i="8"/>
  <c r="BS122" i="8"/>
  <c r="BB120" i="8"/>
  <c r="BS120" i="8"/>
  <c r="BB118" i="8"/>
  <c r="BS118" i="8"/>
  <c r="BB97" i="8"/>
  <c r="BS97" i="8"/>
  <c r="BB95" i="8"/>
  <c r="BS95" i="8"/>
  <c r="BB93" i="8"/>
  <c r="BS93" i="8"/>
  <c r="BA137" i="8"/>
  <c r="BR137" i="8"/>
  <c r="BA135" i="8"/>
  <c r="BR135" i="8"/>
  <c r="BA133" i="8"/>
  <c r="BR133" i="8"/>
  <c r="BA131" i="8"/>
  <c r="BR131" i="8"/>
  <c r="BA129" i="8"/>
  <c r="BR129" i="8"/>
  <c r="BA127" i="8"/>
  <c r="BR127" i="8"/>
  <c r="BA125" i="8"/>
  <c r="BR125" i="8"/>
  <c r="BA123" i="8"/>
  <c r="BR123" i="8"/>
  <c r="BA121" i="8"/>
  <c r="BR121" i="8"/>
  <c r="BA119" i="8"/>
  <c r="BR119" i="8"/>
  <c r="BA117" i="8"/>
  <c r="BR117" i="8"/>
  <c r="BA116" i="8"/>
  <c r="BR116" i="8"/>
  <c r="BB115" i="8"/>
  <c r="BS115" i="8"/>
  <c r="BA114" i="8"/>
  <c r="BR114" i="8"/>
  <c r="BB113" i="8"/>
  <c r="BS113" i="8"/>
  <c r="BA112" i="8"/>
  <c r="BR112" i="8"/>
  <c r="BB111" i="8"/>
  <c r="BS111" i="8"/>
  <c r="BB110" i="8"/>
  <c r="BS110" i="8"/>
  <c r="BA109" i="8"/>
  <c r="BR109" i="8"/>
  <c r="BB108" i="8"/>
  <c r="BS108" i="8"/>
  <c r="BB107" i="8"/>
  <c r="BS107" i="8"/>
  <c r="BA106" i="8"/>
  <c r="BR106" i="8"/>
  <c r="BB105" i="8"/>
  <c r="BS105" i="8"/>
  <c r="BB104" i="8"/>
  <c r="BS104" i="8"/>
  <c r="BB103" i="8"/>
  <c r="BS103" i="8"/>
  <c r="BA102" i="8"/>
  <c r="BR102" i="8"/>
  <c r="BA101" i="8"/>
  <c r="BR101" i="8"/>
  <c r="BB100" i="8"/>
  <c r="BS100" i="8"/>
  <c r="BB99" i="8"/>
  <c r="BS99" i="8"/>
  <c r="BA98" i="8"/>
  <c r="BR98" i="8"/>
  <c r="BA96" i="8"/>
  <c r="BR96" i="8"/>
  <c r="BA94" i="8"/>
  <c r="BR94" i="8"/>
  <c r="BA92" i="8"/>
  <c r="BR92" i="8"/>
  <c r="BB67" i="8"/>
  <c r="BS67" i="8"/>
  <c r="BC66" i="8"/>
  <c r="BT66" i="8"/>
  <c r="BB62" i="8"/>
  <c r="BS62" i="8"/>
  <c r="BB58" i="8"/>
  <c r="BS58" i="8"/>
  <c r="BB54" i="8"/>
  <c r="BS54" i="8"/>
  <c r="BB50" i="8"/>
  <c r="BS50" i="8"/>
  <c r="BB46" i="8"/>
  <c r="BS46" i="8"/>
  <c r="BQ43" i="8"/>
  <c r="AZ43" i="8"/>
  <c r="BA41" i="8"/>
  <c r="BR41" i="8"/>
  <c r="BA39" i="8"/>
  <c r="BR39" i="8"/>
  <c r="BA37" i="8"/>
  <c r="BR37" i="8"/>
  <c r="BA35" i="8"/>
  <c r="BR35" i="8"/>
  <c r="AW71" i="16"/>
  <c r="AY71" i="16"/>
  <c r="BA71" i="16"/>
  <c r="BC71" i="16"/>
  <c r="BE71" i="16"/>
  <c r="AV71" i="16"/>
  <c r="AX71" i="16"/>
  <c r="AZ71" i="16"/>
  <c r="BB71" i="16"/>
  <c r="BF71" i="16"/>
  <c r="BD71" i="16"/>
  <c r="AB65" i="16"/>
  <c r="AB69" i="16"/>
  <c r="AF69" i="16"/>
  <c r="AW53" i="16"/>
  <c r="BA53" i="16"/>
  <c r="BE53" i="16"/>
  <c r="AZ53" i="16"/>
  <c r="BD53" i="16"/>
  <c r="AY53" i="16"/>
  <c r="BC53" i="16"/>
  <c r="AV53" i="16"/>
  <c r="AX53" i="16"/>
  <c r="BB53" i="16"/>
  <c r="BF53" i="16"/>
  <c r="AX42" i="16"/>
  <c r="BB42" i="16"/>
  <c r="BF42" i="16"/>
  <c r="AY42" i="16"/>
  <c r="BC42" i="16"/>
  <c r="AV42" i="16"/>
  <c r="AZ42" i="16"/>
  <c r="BD42" i="16"/>
  <c r="AW42" i="16"/>
  <c r="BA42" i="16"/>
  <c r="BE42" i="16"/>
  <c r="AB50" i="16"/>
  <c r="AF61" i="16"/>
  <c r="AX40" i="16"/>
  <c r="BB40" i="16"/>
  <c r="BF40" i="16"/>
  <c r="AY40" i="16"/>
  <c r="BC40" i="16"/>
  <c r="AV40" i="16"/>
  <c r="AZ40" i="16"/>
  <c r="BD40" i="16"/>
  <c r="AW40" i="16"/>
  <c r="BA40" i="16"/>
  <c r="BE40" i="16"/>
  <c r="AW22" i="16"/>
  <c r="BA22" i="16"/>
  <c r="BE22" i="16"/>
  <c r="BB22" i="16"/>
  <c r="AV22" i="16"/>
  <c r="AZ22" i="16"/>
  <c r="AY22" i="16"/>
  <c r="BC22" i="16"/>
  <c r="AX22" i="16"/>
  <c r="BF22" i="16"/>
  <c r="BD22" i="16"/>
  <c r="AX21" i="16"/>
  <c r="BB21" i="16"/>
  <c r="BF21" i="16"/>
  <c r="BC21" i="16"/>
  <c r="BE21" i="16"/>
  <c r="AV21" i="16"/>
  <c r="AZ21" i="16"/>
  <c r="BD21" i="16"/>
  <c r="AY21" i="16"/>
  <c r="AW21" i="16"/>
  <c r="BA21" i="16"/>
  <c r="BA373" i="8"/>
  <c r="BR373" i="8"/>
  <c r="BA372" i="8"/>
  <c r="BR372" i="8"/>
  <c r="BA371" i="8"/>
  <c r="BR371" i="8"/>
  <c r="BA370" i="8"/>
  <c r="BR370" i="8"/>
  <c r="BB367" i="8"/>
  <c r="BS367" i="8"/>
  <c r="BB366" i="8"/>
  <c r="BS366" i="8"/>
  <c r="BB365" i="8"/>
  <c r="BS365" i="8"/>
  <c r="BB364" i="8"/>
  <c r="BS364" i="8"/>
  <c r="BB363" i="8"/>
  <c r="BS363" i="8"/>
  <c r="BB362" i="8"/>
  <c r="BS362" i="8"/>
  <c r="BB361" i="8"/>
  <c r="BS361" i="8"/>
  <c r="BB360" i="8"/>
  <c r="BS360" i="8"/>
  <c r="BB359" i="8"/>
  <c r="BS359" i="8"/>
  <c r="BB355" i="8"/>
  <c r="BS355" i="8"/>
  <c r="BB353" i="8"/>
  <c r="BS353" i="8"/>
  <c r="BB351" i="8"/>
  <c r="BS351" i="8"/>
  <c r="BB349" i="8"/>
  <c r="BS349" i="8"/>
  <c r="BB347" i="8"/>
  <c r="BS347" i="8"/>
  <c r="BB345" i="8"/>
  <c r="BS345" i="8"/>
  <c r="BB343" i="8"/>
  <c r="BS343" i="8"/>
  <c r="BA339" i="8"/>
  <c r="BR339" i="8"/>
  <c r="BA337" i="8"/>
  <c r="BR337" i="8"/>
  <c r="BA335" i="8"/>
  <c r="BR335" i="8"/>
  <c r="BA333" i="8"/>
  <c r="BR333" i="8"/>
  <c r="P59" i="18"/>
  <c r="T59" i="18"/>
  <c r="O59" i="18"/>
  <c r="R59" i="18"/>
  <c r="S59" i="18"/>
  <c r="F58" i="4"/>
  <c r="E58" i="4"/>
  <c r="Q59" i="18"/>
  <c r="BA356" i="8"/>
  <c r="BR356" i="8"/>
  <c r="BA354" i="8"/>
  <c r="BR354" i="8"/>
  <c r="BA352" i="8"/>
  <c r="BR352" i="8"/>
  <c r="BA350" i="8"/>
  <c r="BR350" i="8"/>
  <c r="BA348" i="8"/>
  <c r="BR348" i="8"/>
  <c r="BA346" i="8"/>
  <c r="BR346" i="8"/>
  <c r="BA344" i="8"/>
  <c r="BR344" i="8"/>
  <c r="BB340" i="8"/>
  <c r="BS340" i="8"/>
  <c r="BB338" i="8"/>
  <c r="BS338" i="8"/>
  <c r="BB336" i="8"/>
  <c r="BS336" i="8"/>
  <c r="BB334" i="8"/>
  <c r="BS334" i="8"/>
  <c r="BB332" i="8"/>
  <c r="BS332" i="8"/>
  <c r="BB330" i="8"/>
  <c r="BS330" i="8"/>
  <c r="BB328" i="8"/>
  <c r="BS328" i="8"/>
  <c r="BB326" i="8"/>
  <c r="BS326" i="8"/>
  <c r="BB324" i="8"/>
  <c r="BS324" i="8"/>
  <c r="BB322" i="8"/>
  <c r="BS322" i="8"/>
  <c r="BB320" i="8"/>
  <c r="BS320" i="8"/>
  <c r="BB314" i="8"/>
  <c r="BS314" i="8"/>
  <c r="BB312" i="8"/>
  <c r="BS312" i="8"/>
  <c r="BB310" i="8"/>
  <c r="BS310" i="8"/>
  <c r="BB308" i="8"/>
  <c r="BS308" i="8"/>
  <c r="BB306" i="8"/>
  <c r="BS306" i="8"/>
  <c r="BB304" i="8"/>
  <c r="BS304" i="8"/>
  <c r="BB302" i="8"/>
  <c r="BS302" i="8"/>
  <c r="BB300" i="8"/>
  <c r="BS300" i="8"/>
  <c r="BB298" i="8"/>
  <c r="BS298" i="8"/>
  <c r="BB296" i="8"/>
  <c r="BS296" i="8"/>
  <c r="BB294" i="8"/>
  <c r="BS294" i="8"/>
  <c r="BB292" i="8"/>
  <c r="BS292" i="8"/>
  <c r="BB290" i="8"/>
  <c r="BS290" i="8"/>
  <c r="BB288" i="8"/>
  <c r="BS288" i="8"/>
  <c r="BB286" i="8"/>
  <c r="BS286" i="8"/>
  <c r="BB284" i="8"/>
  <c r="BS284" i="8"/>
  <c r="D12" i="11"/>
  <c r="E12" i="11"/>
  <c r="AB92" i="16"/>
  <c r="AI87" i="16"/>
  <c r="BB91" i="8"/>
  <c r="BS91" i="8"/>
  <c r="BA63" i="8"/>
  <c r="BR63" i="8"/>
  <c r="BA59" i="8"/>
  <c r="BR59" i="8"/>
  <c r="BA55" i="8"/>
  <c r="BR55" i="8"/>
  <c r="BA51" i="8"/>
  <c r="BR51" i="8"/>
  <c r="BA47" i="8"/>
  <c r="BR47" i="8"/>
  <c r="BB42" i="8"/>
  <c r="BS42" i="8"/>
  <c r="AY90" i="16"/>
  <c r="BC90" i="16"/>
  <c r="AV90" i="16"/>
  <c r="AX90" i="16"/>
  <c r="BB90" i="16"/>
  <c r="BF90" i="16"/>
  <c r="AW90" i="16"/>
  <c r="BA90" i="16"/>
  <c r="BE90" i="16"/>
  <c r="AZ90" i="16"/>
  <c r="BD90" i="16"/>
  <c r="AY104" i="16"/>
  <c r="BC104" i="16"/>
  <c r="AV104" i="16"/>
  <c r="AX104" i="16"/>
  <c r="BB104" i="16"/>
  <c r="BF104" i="16"/>
  <c r="AW104" i="16"/>
  <c r="BA104" i="16"/>
  <c r="BE104" i="16"/>
  <c r="AZ104" i="16"/>
  <c r="BD104" i="16"/>
  <c r="AW57" i="16"/>
  <c r="BA57" i="16"/>
  <c r="BE57" i="16"/>
  <c r="AZ57" i="16"/>
  <c r="BD57" i="16"/>
  <c r="AY57" i="16"/>
  <c r="BC57" i="16"/>
  <c r="AV57" i="16"/>
  <c r="AX57" i="16"/>
  <c r="BB57" i="16"/>
  <c r="BF57" i="16"/>
  <c r="BA55" i="16"/>
  <c r="AZ55" i="16"/>
  <c r="AY55" i="16"/>
  <c r="AV55" i="16"/>
  <c r="BB55" i="16"/>
  <c r="AX44" i="16"/>
  <c r="BF44" i="16"/>
  <c r="BC44" i="16"/>
  <c r="AZ44" i="16"/>
  <c r="AW44" i="16"/>
  <c r="BE44" i="16"/>
  <c r="Y109" i="16"/>
  <c r="AX80" i="16"/>
  <c r="BB80" i="16"/>
  <c r="BB85" i="16"/>
  <c r="BF80" i="16"/>
  <c r="AY80" i="16"/>
  <c r="AY85" i="16"/>
  <c r="BC80" i="16"/>
  <c r="AI85" i="16"/>
  <c r="AV80" i="16"/>
  <c r="AV85" i="16"/>
  <c r="AZ80" i="16"/>
  <c r="AZ85" i="16"/>
  <c r="BD80" i="16"/>
  <c r="AW80" i="16"/>
  <c r="AW85" i="16"/>
  <c r="BA80" i="16"/>
  <c r="BE80" i="16"/>
  <c r="BE85" i="16"/>
  <c r="AX64" i="16"/>
  <c r="BB64" i="16"/>
  <c r="BF64" i="16"/>
  <c r="AY64" i="16"/>
  <c r="BC64" i="16"/>
  <c r="AV64" i="16"/>
  <c r="AZ64" i="16"/>
  <c r="BD64" i="16"/>
  <c r="AW64" i="16"/>
  <c r="BA64" i="16"/>
  <c r="BE64" i="16"/>
  <c r="AX28" i="16"/>
  <c r="BB28" i="16"/>
  <c r="BF28" i="16"/>
  <c r="AY28" i="16"/>
  <c r="BC28" i="16"/>
  <c r="AV28" i="16"/>
  <c r="AZ28" i="16"/>
  <c r="BD28" i="16"/>
  <c r="AW28" i="16"/>
  <c r="BA28" i="16"/>
  <c r="BE28" i="16"/>
  <c r="AF48" i="16"/>
  <c r="AX26" i="16"/>
  <c r="BB26" i="16"/>
  <c r="BF26" i="16"/>
  <c r="AY26" i="16"/>
  <c r="BC26" i="16"/>
  <c r="AV26" i="16"/>
  <c r="AZ26" i="16"/>
  <c r="BD26" i="16"/>
  <c r="AW26" i="16"/>
  <c r="BA26" i="16"/>
  <c r="BE26" i="16"/>
  <c r="BG13" i="16"/>
  <c r="AY25" i="16"/>
  <c r="AV25" i="16"/>
  <c r="BF25" i="16"/>
  <c r="BA25" i="16"/>
  <c r="AX25" i="16"/>
  <c r="BD25" i="16"/>
  <c r="BC25" i="16"/>
  <c r="BB25" i="16"/>
  <c r="AW25" i="16"/>
  <c r="BE25" i="16"/>
  <c r="AZ25" i="16"/>
  <c r="BG25" i="16"/>
  <c r="AX46" i="16"/>
  <c r="BF46" i="16"/>
  <c r="BC46" i="16"/>
  <c r="AZ46" i="16"/>
  <c r="AW46" i="16"/>
  <c r="BE46" i="16"/>
  <c r="BB46" i="16"/>
  <c r="AY46" i="16"/>
  <c r="AV46" i="16"/>
  <c r="BD46" i="16"/>
  <c r="BA46" i="16"/>
  <c r="BG46" i="16"/>
  <c r="AW14" i="16"/>
  <c r="BE14" i="16"/>
  <c r="BD14" i="16"/>
  <c r="BC14" i="16"/>
  <c r="AX14" i="16"/>
  <c r="BF14" i="16"/>
  <c r="AZ14" i="16"/>
  <c r="BB14" i="16"/>
  <c r="BA14" i="16"/>
  <c r="AY14" i="16"/>
  <c r="AV14" i="16"/>
  <c r="AY47" i="16"/>
  <c r="AZ47" i="16"/>
  <c r="AW47" i="16"/>
  <c r="BE47" i="16"/>
  <c r="BB47" i="16"/>
  <c r="AV47" i="16"/>
  <c r="BC47" i="16"/>
  <c r="AX47" i="16"/>
  <c r="BA47" i="16"/>
  <c r="BD47" i="16"/>
  <c r="BF47" i="16"/>
  <c r="BG47" i="16"/>
  <c r="AW27" i="16"/>
  <c r="BE27" i="16"/>
  <c r="BD27" i="16"/>
  <c r="BC27" i="16"/>
  <c r="AX27" i="16"/>
  <c r="BF27" i="16"/>
  <c r="BA27" i="16"/>
  <c r="AZ27" i="16"/>
  <c r="AY27" i="16"/>
  <c r="AV27" i="16"/>
  <c r="BB27" i="16"/>
  <c r="BG27" i="16"/>
  <c r="BG39" i="16"/>
  <c r="BG81" i="16"/>
  <c r="AG109" i="16"/>
  <c r="BG15" i="16"/>
  <c r="BE33" i="16"/>
  <c r="BB33" i="16"/>
  <c r="AZ54" i="16"/>
  <c r="BE54" i="16"/>
  <c r="AY54" i="16"/>
  <c r="AZ58" i="16"/>
  <c r="BF58" i="16"/>
  <c r="AF109" i="16"/>
  <c r="BA85" i="16"/>
  <c r="BD85" i="16"/>
  <c r="BC85" i="16"/>
  <c r="AX85" i="16"/>
  <c r="Z109" i="16"/>
  <c r="BA44" i="16"/>
  <c r="BD44" i="16"/>
  <c r="AV44" i="16"/>
  <c r="AY44" i="16"/>
  <c r="BF55" i="16"/>
  <c r="AX55" i="16"/>
  <c r="BC55" i="16"/>
  <c r="BD55" i="16"/>
  <c r="BE55" i="16"/>
  <c r="BE45" i="16"/>
  <c r="AW45" i="16"/>
  <c r="AZ45" i="16"/>
  <c r="BC45" i="16"/>
  <c r="BF45" i="16"/>
  <c r="BE56" i="16"/>
  <c r="AZ105" i="16"/>
  <c r="BE105" i="16"/>
  <c r="AW96" i="16"/>
  <c r="AW100" i="16"/>
  <c r="BE96" i="16"/>
  <c r="BE100" i="16"/>
  <c r="BD96" i="16"/>
  <c r="BD100" i="16"/>
  <c r="BC96" i="16"/>
  <c r="BC100" i="16"/>
  <c r="AX96" i="16"/>
  <c r="AX100" i="16"/>
  <c r="BF96" i="16"/>
  <c r="BA96" i="16"/>
  <c r="BA100" i="16"/>
  <c r="AZ96" i="16"/>
  <c r="AZ100" i="16"/>
  <c r="AY96" i="16"/>
  <c r="AY100" i="16"/>
  <c r="AV96" i="16"/>
  <c r="BB96" i="16"/>
  <c r="BB100" i="16"/>
  <c r="AI100" i="16"/>
  <c r="BD74" i="16"/>
  <c r="AV73" i="16"/>
  <c r="AV74" i="16"/>
  <c r="AI48" i="16"/>
  <c r="BD56" i="16"/>
  <c r="AX56" i="16"/>
  <c r="BB73" i="16"/>
  <c r="AZ56" i="16"/>
  <c r="AW56" i="16"/>
  <c r="AW43" i="16"/>
  <c r="AX43" i="16"/>
  <c r="AW105" i="16"/>
  <c r="AA109" i="16"/>
  <c r="AZ73" i="16"/>
  <c r="BD73" i="16"/>
  <c r="BD33" i="16"/>
  <c r="AX33" i="16"/>
  <c r="BA33" i="16"/>
  <c r="BF33" i="16"/>
  <c r="AV33" i="16"/>
  <c r="BA54" i="16"/>
  <c r="AV54" i="16"/>
  <c r="AX58" i="16"/>
  <c r="AW66" i="16"/>
  <c r="BA74" i="16"/>
  <c r="BE74" i="16"/>
  <c r="BG60" i="16"/>
  <c r="BA73" i="16"/>
  <c r="BE43" i="16"/>
  <c r="BE48" i="16"/>
  <c r="AZ43" i="16"/>
  <c r="BF43" i="16"/>
  <c r="AW54" i="16"/>
  <c r="BB54" i="16"/>
  <c r="BE58" i="16"/>
  <c r="AW58" i="16"/>
  <c r="BB58" i="16"/>
  <c r="AV58" i="16"/>
  <c r="AX74" i="16"/>
  <c r="BF74" i="16"/>
  <c r="AY74" i="16"/>
  <c r="BB74" i="16"/>
  <c r="BF73" i="16"/>
  <c r="AY73" i="16"/>
  <c r="BE73" i="16"/>
  <c r="BC73" i="16"/>
  <c r="AX73" i="16"/>
  <c r="BA56" i="16"/>
  <c r="BF56" i="16"/>
  <c r="BC56" i="16"/>
  <c r="BE66" i="16"/>
  <c r="BC66" i="16"/>
  <c r="BB56" i="16"/>
  <c r="AV56" i="16"/>
  <c r="BA105" i="16"/>
  <c r="BF105" i="16"/>
  <c r="AY105" i="16"/>
  <c r="BA66" i="16"/>
  <c r="AZ66" i="16"/>
  <c r="BF66" i="16"/>
  <c r="BG52" i="16"/>
  <c r="BA43" i="16"/>
  <c r="BA48" i="16"/>
  <c r="BD43" i="16"/>
  <c r="AV43" i="16"/>
  <c r="AY43" i="16"/>
  <c r="BG43" i="16"/>
  <c r="BB105" i="16"/>
  <c r="BG105" i="16"/>
  <c r="AZ74" i="16"/>
  <c r="AW74" i="16"/>
  <c r="BG22" i="16"/>
  <c r="BB48" i="16"/>
  <c r="BG55" i="16"/>
  <c r="BG90" i="16"/>
  <c r="U59" i="18"/>
  <c r="AV48" i="16"/>
  <c r="BC48" i="16"/>
  <c r="BG42" i="16"/>
  <c r="BG71" i="16"/>
  <c r="BG24" i="16"/>
  <c r="BG84" i="16"/>
  <c r="BG30" i="16"/>
  <c r="BG23" i="16"/>
  <c r="BG34" i="16"/>
  <c r="BG33" i="16"/>
  <c r="BD66" i="16"/>
  <c r="AV66" i="16"/>
  <c r="AY66" i="16"/>
  <c r="I141" i="4"/>
  <c r="I118" i="4"/>
  <c r="G141" i="4"/>
  <c r="G118" i="4"/>
  <c r="H141" i="4"/>
  <c r="H118" i="4"/>
  <c r="BG26" i="16"/>
  <c r="BG28" i="16"/>
  <c r="BG44" i="16"/>
  <c r="BG57" i="16"/>
  <c r="BG104" i="16"/>
  <c r="AX48" i="16"/>
  <c r="BG40" i="16"/>
  <c r="BG53" i="16"/>
  <c r="BG36" i="16"/>
  <c r="BG38" i="16"/>
  <c r="BG19" i="16"/>
  <c r="BG51" i="16"/>
  <c r="BR42" i="8"/>
  <c r="BA42" i="8"/>
  <c r="BQ51" i="8"/>
  <c r="AZ51" i="8"/>
  <c r="BQ59" i="8"/>
  <c r="AZ59" i="8"/>
  <c r="BA91" i="8"/>
  <c r="BR91" i="8"/>
  <c r="BA284" i="8"/>
  <c r="BR284" i="8"/>
  <c r="BA288" i="8"/>
  <c r="BR288" i="8"/>
  <c r="BA292" i="8"/>
  <c r="BR292" i="8"/>
  <c r="BA296" i="8"/>
  <c r="BR296" i="8"/>
  <c r="BA300" i="8"/>
  <c r="BR300" i="8"/>
  <c r="BA304" i="8"/>
  <c r="BR304" i="8"/>
  <c r="BA308" i="8"/>
  <c r="BR308" i="8"/>
  <c r="BA312" i="8"/>
  <c r="BR312" i="8"/>
  <c r="BA320" i="8"/>
  <c r="BR320" i="8"/>
  <c r="BA324" i="8"/>
  <c r="BR324" i="8"/>
  <c r="BA328" i="8"/>
  <c r="BR328" i="8"/>
  <c r="BA332" i="8"/>
  <c r="BR332" i="8"/>
  <c r="BA336" i="8"/>
  <c r="BR336" i="8"/>
  <c r="BA340" i="8"/>
  <c r="BR340" i="8"/>
  <c r="AZ346" i="8"/>
  <c r="BQ346" i="8"/>
  <c r="AZ352" i="8"/>
  <c r="BQ352" i="8"/>
  <c r="AZ356" i="8"/>
  <c r="BQ356" i="8"/>
  <c r="AW48" i="16"/>
  <c r="BG64" i="16"/>
  <c r="AI92" i="16"/>
  <c r="AV87" i="16"/>
  <c r="AV92" i="16"/>
  <c r="AX87" i="16"/>
  <c r="AX92" i="16"/>
  <c r="AZ87" i="16"/>
  <c r="AZ92" i="16"/>
  <c r="BB87" i="16"/>
  <c r="BB92" i="16"/>
  <c r="BD87" i="16"/>
  <c r="BD92" i="16"/>
  <c r="BF87" i="16"/>
  <c r="AW87" i="16"/>
  <c r="AW92" i="16"/>
  <c r="AY87" i="16"/>
  <c r="AY92" i="16"/>
  <c r="BA87" i="16"/>
  <c r="BA92" i="16"/>
  <c r="BC87" i="16"/>
  <c r="BC92" i="16"/>
  <c r="BE87" i="16"/>
  <c r="BE92" i="16"/>
  <c r="AZ35" i="8"/>
  <c r="BQ35" i="8"/>
  <c r="AZ37" i="8"/>
  <c r="BQ37" i="8"/>
  <c r="AZ39" i="8"/>
  <c r="BQ39" i="8"/>
  <c r="AZ41" i="8"/>
  <c r="BQ41" i="8"/>
  <c r="BA46" i="8"/>
  <c r="BR46" i="8"/>
  <c r="BA50" i="8"/>
  <c r="BR50" i="8"/>
  <c r="BA54" i="8"/>
  <c r="BR54" i="8"/>
  <c r="BA58" i="8"/>
  <c r="BR58" i="8"/>
  <c r="BA62" i="8"/>
  <c r="BR62" i="8"/>
  <c r="BB66" i="8"/>
  <c r="BS66" i="8"/>
  <c r="BR67" i="8"/>
  <c r="BA67" i="8"/>
  <c r="AZ92" i="8"/>
  <c r="BQ92" i="8"/>
  <c r="AZ94" i="8"/>
  <c r="BQ94" i="8"/>
  <c r="AZ96" i="8"/>
  <c r="BQ96" i="8"/>
  <c r="AZ98" i="8"/>
  <c r="BQ98" i="8"/>
  <c r="BA99" i="8"/>
  <c r="BR99" i="8"/>
  <c r="BA100" i="8"/>
  <c r="BR100" i="8"/>
  <c r="AZ101" i="8"/>
  <c r="BQ101" i="8"/>
  <c r="AZ102" i="8"/>
  <c r="BQ102" i="8"/>
  <c r="BA103" i="8"/>
  <c r="BR103" i="8"/>
  <c r="BA104" i="8"/>
  <c r="BR104" i="8"/>
  <c r="BA105" i="8"/>
  <c r="BR105" i="8"/>
  <c r="AZ106" i="8"/>
  <c r="BQ106" i="8"/>
  <c r="BA107" i="8"/>
  <c r="BR107" i="8"/>
  <c r="BA108" i="8"/>
  <c r="BR108" i="8"/>
  <c r="AZ109" i="8"/>
  <c r="BQ109" i="8"/>
  <c r="BA110" i="8"/>
  <c r="BR110" i="8"/>
  <c r="BA111" i="8"/>
  <c r="BR111" i="8"/>
  <c r="AZ112" i="8"/>
  <c r="BQ112" i="8"/>
  <c r="BA113" i="8"/>
  <c r="BR113" i="8"/>
  <c r="AZ114" i="8"/>
  <c r="BQ114" i="8"/>
  <c r="BA115" i="8"/>
  <c r="BR115" i="8"/>
  <c r="AZ116" i="8"/>
  <c r="BQ116" i="8"/>
  <c r="AZ117" i="8"/>
  <c r="BQ117" i="8"/>
  <c r="AZ119" i="8"/>
  <c r="BQ119" i="8"/>
  <c r="AZ121" i="8"/>
  <c r="BQ121" i="8"/>
  <c r="AZ123" i="8"/>
  <c r="BQ123" i="8"/>
  <c r="AZ125" i="8"/>
  <c r="BQ125" i="8"/>
  <c r="AZ127" i="8"/>
  <c r="BQ127" i="8"/>
  <c r="AZ129" i="8"/>
  <c r="BQ129" i="8"/>
  <c r="AZ131" i="8"/>
  <c r="BQ131" i="8"/>
  <c r="AZ133" i="8"/>
  <c r="BQ133" i="8"/>
  <c r="AZ135" i="8"/>
  <c r="BQ135" i="8"/>
  <c r="AZ137" i="8"/>
  <c r="BQ137" i="8"/>
  <c r="BA93" i="8"/>
  <c r="BR93" i="8"/>
  <c r="BA95" i="8"/>
  <c r="BR95" i="8"/>
  <c r="BA97" i="8"/>
  <c r="BR97" i="8"/>
  <c r="BA118" i="8"/>
  <c r="BR118" i="8"/>
  <c r="BA120" i="8"/>
  <c r="BR120" i="8"/>
  <c r="BA122" i="8"/>
  <c r="BR122" i="8"/>
  <c r="BA124" i="8"/>
  <c r="BR124" i="8"/>
  <c r="BA126" i="8"/>
  <c r="BR126" i="8"/>
  <c r="BA128" i="8"/>
  <c r="BR128" i="8"/>
  <c r="BA130" i="8"/>
  <c r="BR130" i="8"/>
  <c r="BA132" i="8"/>
  <c r="BR132" i="8"/>
  <c r="BA134" i="8"/>
  <c r="BR134" i="8"/>
  <c r="BA136" i="8"/>
  <c r="BR136" i="8"/>
  <c r="BA138" i="8"/>
  <c r="BR138" i="8"/>
  <c r="BA139" i="8"/>
  <c r="BR139" i="8"/>
  <c r="BB140" i="8"/>
  <c r="BS140" i="8"/>
  <c r="AZ159" i="8"/>
  <c r="BQ159" i="8"/>
  <c r="BA190" i="8"/>
  <c r="BR190" i="8"/>
  <c r="BA192" i="8"/>
  <c r="BR192" i="8"/>
  <c r="BA194" i="8"/>
  <c r="BR194" i="8"/>
  <c r="BA196" i="8"/>
  <c r="BR196" i="8"/>
  <c r="BA198" i="8"/>
  <c r="BR198" i="8"/>
  <c r="BA200" i="8"/>
  <c r="BR200" i="8"/>
  <c r="BA202" i="8"/>
  <c r="BR202" i="8"/>
  <c r="BA204" i="8"/>
  <c r="BR204" i="8"/>
  <c r="BA206" i="8"/>
  <c r="BR206" i="8"/>
  <c r="BA208" i="8"/>
  <c r="BR208" i="8"/>
  <c r="BA210" i="8"/>
  <c r="BR210" i="8"/>
  <c r="BA212" i="8"/>
  <c r="BR212" i="8"/>
  <c r="BA214" i="8"/>
  <c r="BR214" i="8"/>
  <c r="BA216" i="8"/>
  <c r="BR216" i="8"/>
  <c r="BA218" i="8"/>
  <c r="BR218" i="8"/>
  <c r="BA220" i="8"/>
  <c r="BR220" i="8"/>
  <c r="BA222" i="8"/>
  <c r="BR222" i="8"/>
  <c r="BA224" i="8"/>
  <c r="BR224" i="8"/>
  <c r="BA226" i="8"/>
  <c r="BR226" i="8"/>
  <c r="BA228" i="8"/>
  <c r="BR228" i="8"/>
  <c r="BA230" i="8"/>
  <c r="BR230" i="8"/>
  <c r="BA232" i="8"/>
  <c r="BR232" i="8"/>
  <c r="BA234" i="8"/>
  <c r="BR234" i="8"/>
  <c r="BA236" i="8"/>
  <c r="BR236" i="8"/>
  <c r="BA238" i="8"/>
  <c r="BR238" i="8"/>
  <c r="BA240" i="8"/>
  <c r="BR240" i="8"/>
  <c r="BA242" i="8"/>
  <c r="BR242" i="8"/>
  <c r="BA244" i="8"/>
  <c r="BR244" i="8"/>
  <c r="BA246" i="8"/>
  <c r="BR246" i="8"/>
  <c r="BA248" i="8"/>
  <c r="BR248" i="8"/>
  <c r="BA250" i="8"/>
  <c r="BR250" i="8"/>
  <c r="BA252" i="8"/>
  <c r="BR252" i="8"/>
  <c r="BA254" i="8"/>
  <c r="BR254" i="8"/>
  <c r="BA256" i="8"/>
  <c r="BR256" i="8"/>
  <c r="BA258" i="8"/>
  <c r="BR258" i="8"/>
  <c r="BA260" i="8"/>
  <c r="BR260" i="8"/>
  <c r="BA262" i="8"/>
  <c r="BR262" i="8"/>
  <c r="BA264" i="8"/>
  <c r="BR264" i="8"/>
  <c r="BA266" i="8"/>
  <c r="BR266" i="8"/>
  <c r="BA268" i="8"/>
  <c r="BR268" i="8"/>
  <c r="BA270" i="8"/>
  <c r="BR270" i="8"/>
  <c r="BA272" i="8"/>
  <c r="BR272" i="8"/>
  <c r="BA274" i="8"/>
  <c r="BR274" i="8"/>
  <c r="AZ189" i="8"/>
  <c r="BQ189" i="8"/>
  <c r="AZ191" i="8"/>
  <c r="BQ191" i="8"/>
  <c r="AZ193" i="8"/>
  <c r="BQ193" i="8"/>
  <c r="AZ195" i="8"/>
  <c r="BQ195" i="8"/>
  <c r="AZ197" i="8"/>
  <c r="BQ197" i="8"/>
  <c r="AZ199" i="8"/>
  <c r="BQ199" i="8"/>
  <c r="AZ201" i="8"/>
  <c r="BQ201" i="8"/>
  <c r="AZ203" i="8"/>
  <c r="BQ203" i="8"/>
  <c r="AZ205" i="8"/>
  <c r="BQ205" i="8"/>
  <c r="AZ207" i="8"/>
  <c r="BQ207" i="8"/>
  <c r="AZ209" i="8"/>
  <c r="BQ209" i="8"/>
  <c r="AZ211" i="8"/>
  <c r="BQ211" i="8"/>
  <c r="AZ213" i="8"/>
  <c r="BQ213" i="8"/>
  <c r="AZ215" i="8"/>
  <c r="BQ215" i="8"/>
  <c r="AZ217" i="8"/>
  <c r="BQ217" i="8"/>
  <c r="AZ219" i="8"/>
  <c r="BQ219" i="8"/>
  <c r="AZ221" i="8"/>
  <c r="BQ221" i="8"/>
  <c r="AZ223" i="8"/>
  <c r="BQ223" i="8"/>
  <c r="AZ225" i="8"/>
  <c r="BQ225" i="8"/>
  <c r="AZ227" i="8"/>
  <c r="BQ227" i="8"/>
  <c r="AZ229" i="8"/>
  <c r="BQ229" i="8"/>
  <c r="AZ231" i="8"/>
  <c r="BQ231" i="8"/>
  <c r="AZ233" i="8"/>
  <c r="BQ233" i="8"/>
  <c r="AZ235" i="8"/>
  <c r="BQ235" i="8"/>
  <c r="AZ237" i="8"/>
  <c r="BQ237" i="8"/>
  <c r="AZ239" i="8"/>
  <c r="BQ239" i="8"/>
  <c r="AZ241" i="8"/>
  <c r="BQ241" i="8"/>
  <c r="AZ243" i="8"/>
  <c r="BQ243" i="8"/>
  <c r="AZ245" i="8"/>
  <c r="BQ245" i="8"/>
  <c r="AZ247" i="8"/>
  <c r="BQ247" i="8"/>
  <c r="AZ249" i="8"/>
  <c r="BQ249" i="8"/>
  <c r="AZ251" i="8"/>
  <c r="BQ251" i="8"/>
  <c r="AZ253" i="8"/>
  <c r="BQ253" i="8"/>
  <c r="AZ255" i="8"/>
  <c r="BQ255" i="8"/>
  <c r="AZ257" i="8"/>
  <c r="BQ257" i="8"/>
  <c r="AZ259" i="8"/>
  <c r="BQ259" i="8"/>
  <c r="AZ261" i="8"/>
  <c r="BQ261" i="8"/>
  <c r="AZ263" i="8"/>
  <c r="BQ263" i="8"/>
  <c r="AZ265" i="8"/>
  <c r="BQ265" i="8"/>
  <c r="AZ267" i="8"/>
  <c r="BQ267" i="8"/>
  <c r="AZ269" i="8"/>
  <c r="BQ269" i="8"/>
  <c r="AZ271" i="8"/>
  <c r="BQ271" i="8"/>
  <c r="AZ273" i="8"/>
  <c r="BQ273" i="8"/>
  <c r="BR277" i="8"/>
  <c r="BA277" i="8"/>
  <c r="BR278" i="8"/>
  <c r="BA278" i="8"/>
  <c r="BB279" i="8"/>
  <c r="BS279" i="8"/>
  <c r="BR280" i="8"/>
  <c r="BA280" i="8"/>
  <c r="BB281" i="8"/>
  <c r="BS281" i="8"/>
  <c r="BR282" i="8"/>
  <c r="BA282" i="8"/>
  <c r="BB283" i="8"/>
  <c r="BS283" i="8"/>
  <c r="AZ285" i="8"/>
  <c r="BQ285" i="8"/>
  <c r="AZ287" i="8"/>
  <c r="BQ287" i="8"/>
  <c r="AZ289" i="8"/>
  <c r="BQ289" i="8"/>
  <c r="AZ291" i="8"/>
  <c r="BQ291" i="8"/>
  <c r="AZ293" i="8"/>
  <c r="BQ293" i="8"/>
  <c r="AZ295" i="8"/>
  <c r="BQ295" i="8"/>
  <c r="AZ297" i="8"/>
  <c r="BQ297" i="8"/>
  <c r="AZ299" i="8"/>
  <c r="BQ299" i="8"/>
  <c r="AZ301" i="8"/>
  <c r="BQ301" i="8"/>
  <c r="AZ303" i="8"/>
  <c r="BQ303" i="8"/>
  <c r="AZ305" i="8"/>
  <c r="BQ305" i="8"/>
  <c r="AZ307" i="8"/>
  <c r="BQ307" i="8"/>
  <c r="AZ309" i="8"/>
  <c r="BQ309" i="8"/>
  <c r="AZ311" i="8"/>
  <c r="BQ311" i="8"/>
  <c r="AZ313" i="8"/>
  <c r="BQ313" i="8"/>
  <c r="AZ315" i="8"/>
  <c r="BQ315" i="8"/>
  <c r="AZ318" i="8"/>
  <c r="BQ318" i="8"/>
  <c r="AZ319" i="8"/>
  <c r="BQ319" i="8"/>
  <c r="AZ321" i="8"/>
  <c r="BQ321" i="8"/>
  <c r="AZ323" i="8"/>
  <c r="BQ323" i="8"/>
  <c r="AZ325" i="8"/>
  <c r="BQ325" i="8"/>
  <c r="AZ327" i="8"/>
  <c r="BQ327" i="8"/>
  <c r="AZ329" i="8"/>
  <c r="BQ329" i="8"/>
  <c r="AZ331" i="8"/>
  <c r="BQ331" i="8"/>
  <c r="AB108" i="16"/>
  <c r="AI102" i="16"/>
  <c r="BG80" i="16"/>
  <c r="BQ47" i="8"/>
  <c r="AZ47" i="8"/>
  <c r="BQ55" i="8"/>
  <c r="AZ55" i="8"/>
  <c r="BQ63" i="8"/>
  <c r="AZ63" i="8"/>
  <c r="BA286" i="8"/>
  <c r="BR286" i="8"/>
  <c r="BA290" i="8"/>
  <c r="BR290" i="8"/>
  <c r="BA294" i="8"/>
  <c r="BR294" i="8"/>
  <c r="BA298" i="8"/>
  <c r="BR298" i="8"/>
  <c r="BA302" i="8"/>
  <c r="BR302" i="8"/>
  <c r="BA306" i="8"/>
  <c r="BR306" i="8"/>
  <c r="BA310" i="8"/>
  <c r="BR310" i="8"/>
  <c r="BA314" i="8"/>
  <c r="BR314" i="8"/>
  <c r="BA322" i="8"/>
  <c r="BR322" i="8"/>
  <c r="BA326" i="8"/>
  <c r="BR326" i="8"/>
  <c r="BA330" i="8"/>
  <c r="BR330" i="8"/>
  <c r="BA334" i="8"/>
  <c r="BR334" i="8"/>
  <c r="BA338" i="8"/>
  <c r="BR338" i="8"/>
  <c r="AZ344" i="8"/>
  <c r="BQ344" i="8"/>
  <c r="AZ348" i="8"/>
  <c r="BQ348" i="8"/>
  <c r="AZ350" i="8"/>
  <c r="BQ350" i="8"/>
  <c r="AZ354" i="8"/>
  <c r="BQ354" i="8"/>
  <c r="AZ333" i="8"/>
  <c r="BQ333" i="8"/>
  <c r="AZ335" i="8"/>
  <c r="BQ335" i="8"/>
  <c r="AZ337" i="8"/>
  <c r="BQ337" i="8"/>
  <c r="AZ339" i="8"/>
  <c r="BQ339" i="8"/>
  <c r="BA343" i="8"/>
  <c r="BR343" i="8"/>
  <c r="BA345" i="8"/>
  <c r="BR345" i="8"/>
  <c r="BA347" i="8"/>
  <c r="BR347" i="8"/>
  <c r="BA349" i="8"/>
  <c r="BR349" i="8"/>
  <c r="BA351" i="8"/>
  <c r="BR351" i="8"/>
  <c r="BA353" i="8"/>
  <c r="BR353" i="8"/>
  <c r="BA355" i="8"/>
  <c r="BR355" i="8"/>
  <c r="BA359" i="8"/>
  <c r="BR359" i="8"/>
  <c r="BA360" i="8"/>
  <c r="BR360" i="8"/>
  <c r="BA361" i="8"/>
  <c r="BR361" i="8"/>
  <c r="BA362" i="8"/>
  <c r="BR362" i="8"/>
  <c r="BA363" i="8"/>
  <c r="BR363" i="8"/>
  <c r="BA364" i="8"/>
  <c r="BR364" i="8"/>
  <c r="BA365" i="8"/>
  <c r="BR365" i="8"/>
  <c r="BA366" i="8"/>
  <c r="BR366" i="8"/>
  <c r="BA367" i="8"/>
  <c r="BR367" i="8"/>
  <c r="AZ370" i="8"/>
  <c r="BQ370" i="8"/>
  <c r="AZ371" i="8"/>
  <c r="BQ371" i="8"/>
  <c r="AZ372" i="8"/>
  <c r="BQ372" i="8"/>
  <c r="AZ373" i="8"/>
  <c r="BQ373" i="8"/>
  <c r="BG21" i="16"/>
  <c r="AB61" i="16"/>
  <c r="AB109" i="16"/>
  <c r="AI50" i="16"/>
  <c r="AY43" i="8"/>
  <c r="BP43" i="8"/>
  <c r="BA34" i="8"/>
  <c r="BR34" i="8"/>
  <c r="BA36" i="8"/>
  <c r="BR36" i="8"/>
  <c r="BA38" i="8"/>
  <c r="BR38" i="8"/>
  <c r="BA40" i="8"/>
  <c r="BR40" i="8"/>
  <c r="BB44" i="8"/>
  <c r="BS44" i="8"/>
  <c r="AZ48" i="8"/>
  <c r="BQ48" i="8"/>
  <c r="AZ52" i="8"/>
  <c r="BQ52" i="8"/>
  <c r="AZ56" i="8"/>
  <c r="BQ56" i="8"/>
  <c r="AZ60" i="8"/>
  <c r="BQ60" i="8"/>
  <c r="AZ64" i="8"/>
  <c r="BQ64" i="8"/>
  <c r="BA69" i="8"/>
  <c r="BR69" i="8"/>
  <c r="BA71" i="8"/>
  <c r="BR71" i="8"/>
  <c r="BA73" i="8"/>
  <c r="BR73" i="8"/>
  <c r="BA75" i="8"/>
  <c r="BR75" i="8"/>
  <c r="BA77" i="8"/>
  <c r="BR77" i="8"/>
  <c r="BA78" i="8"/>
  <c r="BR78" i="8"/>
  <c r="BA79" i="8"/>
  <c r="BR79" i="8"/>
  <c r="BA80" i="8"/>
  <c r="BR80" i="8"/>
  <c r="BA82" i="8"/>
  <c r="BR82" i="8"/>
  <c r="BA84" i="8"/>
  <c r="BR84" i="8"/>
  <c r="BA86" i="8"/>
  <c r="BR86" i="8"/>
  <c r="BA88" i="8"/>
  <c r="BR88" i="8"/>
  <c r="AZ90" i="8"/>
  <c r="BQ90" i="8"/>
  <c r="AX68" i="8"/>
  <c r="BO68" i="8"/>
  <c r="AZ70" i="8"/>
  <c r="BQ70" i="8"/>
  <c r="AZ72" i="8"/>
  <c r="BQ72" i="8"/>
  <c r="AZ74" i="8"/>
  <c r="BQ74" i="8"/>
  <c r="AZ76" i="8"/>
  <c r="BQ76" i="8"/>
  <c r="AZ81" i="8"/>
  <c r="BQ81" i="8"/>
  <c r="AZ83" i="8"/>
  <c r="BQ83" i="8"/>
  <c r="AZ85" i="8"/>
  <c r="BQ85" i="8"/>
  <c r="AZ87" i="8"/>
  <c r="BQ87" i="8"/>
  <c r="AZ89" i="8"/>
  <c r="BQ89" i="8"/>
  <c r="BN141" i="8"/>
  <c r="AW141" i="8"/>
  <c r="AZ143" i="8"/>
  <c r="BQ143" i="8"/>
  <c r="AZ145" i="8"/>
  <c r="BQ145" i="8"/>
  <c r="AZ147" i="8"/>
  <c r="BQ147" i="8"/>
  <c r="AZ149" i="8"/>
  <c r="BQ149" i="8"/>
  <c r="AZ151" i="8"/>
  <c r="BQ151" i="8"/>
  <c r="AZ153" i="8"/>
  <c r="BQ153" i="8"/>
  <c r="AZ155" i="8"/>
  <c r="BQ155" i="8"/>
  <c r="AZ157" i="8"/>
  <c r="BQ157" i="8"/>
  <c r="AZ161" i="8"/>
  <c r="BQ161" i="8"/>
  <c r="AZ163" i="8"/>
  <c r="BQ163" i="8"/>
  <c r="AZ165" i="8"/>
  <c r="BQ165" i="8"/>
  <c r="AZ167" i="8"/>
  <c r="BQ167" i="8"/>
  <c r="AZ169" i="8"/>
  <c r="BQ169" i="8"/>
  <c r="AZ171" i="8"/>
  <c r="BQ171" i="8"/>
  <c r="AZ173" i="8"/>
  <c r="BQ173" i="8"/>
  <c r="AZ175" i="8"/>
  <c r="BQ175" i="8"/>
  <c r="AZ177" i="8"/>
  <c r="BQ177" i="8"/>
  <c r="AZ179" i="8"/>
  <c r="BQ179" i="8"/>
  <c r="AZ181" i="8"/>
  <c r="BQ181" i="8"/>
  <c r="AZ188" i="8"/>
  <c r="BQ188" i="8"/>
  <c r="BA142" i="8"/>
  <c r="BR142" i="8"/>
  <c r="BA144" i="8"/>
  <c r="BR144" i="8"/>
  <c r="BA146" i="8"/>
  <c r="BR146" i="8"/>
  <c r="BA148" i="8"/>
  <c r="BR148" i="8"/>
  <c r="BA150" i="8"/>
  <c r="BR150" i="8"/>
  <c r="BA152" i="8"/>
  <c r="BR152" i="8"/>
  <c r="BA154" i="8"/>
  <c r="BR154" i="8"/>
  <c r="BA156" i="8"/>
  <c r="BR156" i="8"/>
  <c r="BA158" i="8"/>
  <c r="BR158" i="8"/>
  <c r="BA160" i="8"/>
  <c r="BR160" i="8"/>
  <c r="BA162" i="8"/>
  <c r="BR162" i="8"/>
  <c r="BA164" i="8"/>
  <c r="BR164" i="8"/>
  <c r="BA166" i="8"/>
  <c r="BR166" i="8"/>
  <c r="BA168" i="8"/>
  <c r="BR168" i="8"/>
  <c r="BA170" i="8"/>
  <c r="BR170" i="8"/>
  <c r="BA172" i="8"/>
  <c r="BR172" i="8"/>
  <c r="BA174" i="8"/>
  <c r="BR174" i="8"/>
  <c r="BA176" i="8"/>
  <c r="BR176" i="8"/>
  <c r="BA178" i="8"/>
  <c r="BR178" i="8"/>
  <c r="BA180" i="8"/>
  <c r="BR180" i="8"/>
  <c r="BB182" i="8"/>
  <c r="BS182" i="8"/>
  <c r="BR183" i="8"/>
  <c r="BA183" i="8"/>
  <c r="BB184" i="8"/>
  <c r="BS184" i="8"/>
  <c r="BR185" i="8"/>
  <c r="BA185" i="8"/>
  <c r="BB186" i="8"/>
  <c r="BS186" i="8"/>
  <c r="BR187" i="8"/>
  <c r="BA187" i="8"/>
  <c r="AI65" i="16"/>
  <c r="BR45" i="8"/>
  <c r="BA45" i="8"/>
  <c r="BR49" i="8"/>
  <c r="BA49" i="8"/>
  <c r="BR53" i="8"/>
  <c r="BA53" i="8"/>
  <c r="BR57" i="8"/>
  <c r="BA57" i="8"/>
  <c r="BR61" i="8"/>
  <c r="BA61" i="8"/>
  <c r="BR65" i="8"/>
  <c r="BA65" i="8"/>
  <c r="AI72" i="16"/>
  <c r="BG14" i="16"/>
  <c r="BG58" i="16"/>
  <c r="BG54" i="16"/>
  <c r="BG74" i="16"/>
  <c r="BG45" i="16"/>
  <c r="BD48" i="16"/>
  <c r="AY48" i="16"/>
  <c r="AZ48" i="16"/>
  <c r="BG96" i="16"/>
  <c r="AV100" i="16"/>
  <c r="BG56" i="16"/>
  <c r="BG73" i="16"/>
  <c r="BG87" i="16"/>
  <c r="BG66" i="16"/>
  <c r="H142" i="4"/>
  <c r="H120" i="4"/>
  <c r="H144" i="4"/>
  <c r="G142" i="4"/>
  <c r="G120" i="4"/>
  <c r="G144" i="4"/>
  <c r="I142" i="4"/>
  <c r="I120" i="4"/>
  <c r="I144" i="4"/>
  <c r="AZ185" i="8"/>
  <c r="BQ185" i="8"/>
  <c r="AV141" i="8"/>
  <c r="BM141" i="8"/>
  <c r="AV50" i="16"/>
  <c r="AV61" i="16"/>
  <c r="AZ50" i="16"/>
  <c r="AZ61" i="16"/>
  <c r="BD50" i="16"/>
  <c r="BD61" i="16"/>
  <c r="AI61" i="16"/>
  <c r="BG50" i="16"/>
  <c r="AW50" i="16"/>
  <c r="AW61" i="16"/>
  <c r="AY50" i="16"/>
  <c r="AY61" i="16"/>
  <c r="BA50" i="16"/>
  <c r="BA61" i="16"/>
  <c r="BC50" i="16"/>
  <c r="BC61" i="16"/>
  <c r="BE50" i="16"/>
  <c r="BE61" i="16"/>
  <c r="AX50" i="16"/>
  <c r="AX61" i="16"/>
  <c r="BB50" i="16"/>
  <c r="BB61" i="16"/>
  <c r="BF50" i="16"/>
  <c r="AY373" i="8"/>
  <c r="BP373" i="8"/>
  <c r="AY372" i="8"/>
  <c r="BP372" i="8"/>
  <c r="AY371" i="8"/>
  <c r="BP371" i="8"/>
  <c r="AY370" i="8"/>
  <c r="BP370" i="8"/>
  <c r="AZ367" i="8"/>
  <c r="BQ367" i="8"/>
  <c r="AZ366" i="8"/>
  <c r="BQ366" i="8"/>
  <c r="AZ365" i="8"/>
  <c r="BQ365" i="8"/>
  <c r="AZ364" i="8"/>
  <c r="BQ364" i="8"/>
  <c r="AZ363" i="8"/>
  <c r="BQ363" i="8"/>
  <c r="AZ362" i="8"/>
  <c r="BQ362" i="8"/>
  <c r="AZ361" i="8"/>
  <c r="BQ361" i="8"/>
  <c r="AZ360" i="8"/>
  <c r="BQ360" i="8"/>
  <c r="AZ359" i="8"/>
  <c r="BQ359" i="8"/>
  <c r="AZ355" i="8"/>
  <c r="BQ355" i="8"/>
  <c r="AZ353" i="8"/>
  <c r="BQ353" i="8"/>
  <c r="AZ351" i="8"/>
  <c r="BQ351" i="8"/>
  <c r="AZ349" i="8"/>
  <c r="BQ349" i="8"/>
  <c r="AZ347" i="8"/>
  <c r="BQ347" i="8"/>
  <c r="AZ345" i="8"/>
  <c r="BQ345" i="8"/>
  <c r="AZ343" i="8"/>
  <c r="BQ343" i="8"/>
  <c r="AY339" i="8"/>
  <c r="BP339" i="8"/>
  <c r="AY337" i="8"/>
  <c r="BP337" i="8"/>
  <c r="AY335" i="8"/>
  <c r="BP335" i="8"/>
  <c r="AY333" i="8"/>
  <c r="BP333" i="8"/>
  <c r="AY354" i="8"/>
  <c r="BP354" i="8"/>
  <c r="AY350" i="8"/>
  <c r="BP350" i="8"/>
  <c r="AY348" i="8"/>
  <c r="BP348" i="8"/>
  <c r="AY344" i="8"/>
  <c r="BP344" i="8"/>
  <c r="AZ338" i="8"/>
  <c r="BQ338" i="8"/>
  <c r="AZ334" i="8"/>
  <c r="BQ334" i="8"/>
  <c r="AZ330" i="8"/>
  <c r="BQ330" i="8"/>
  <c r="AZ326" i="8"/>
  <c r="BQ326" i="8"/>
  <c r="AZ322" i="8"/>
  <c r="BQ322" i="8"/>
  <c r="AZ314" i="8"/>
  <c r="BQ314" i="8"/>
  <c r="AZ310" i="8"/>
  <c r="BQ310" i="8"/>
  <c r="AZ306" i="8"/>
  <c r="BQ306" i="8"/>
  <c r="AZ302" i="8"/>
  <c r="BQ302" i="8"/>
  <c r="AZ298" i="8"/>
  <c r="BQ298" i="8"/>
  <c r="AZ294" i="8"/>
  <c r="BQ294" i="8"/>
  <c r="AZ290" i="8"/>
  <c r="BQ290" i="8"/>
  <c r="AZ286" i="8"/>
  <c r="BQ286" i="8"/>
  <c r="AY63" i="8"/>
  <c r="BP63" i="8"/>
  <c r="AY55" i="8"/>
  <c r="BP55" i="8"/>
  <c r="AY47" i="8"/>
  <c r="BP47" i="8"/>
  <c r="AZ282" i="8"/>
  <c r="BQ282" i="8"/>
  <c r="AZ280" i="8"/>
  <c r="BQ280" i="8"/>
  <c r="AZ278" i="8"/>
  <c r="BQ278" i="8"/>
  <c r="AZ277" i="8"/>
  <c r="BQ277" i="8"/>
  <c r="AZ67" i="8"/>
  <c r="BQ67" i="8"/>
  <c r="AY356" i="8"/>
  <c r="BP356" i="8"/>
  <c r="AY352" i="8"/>
  <c r="BP352" i="8"/>
  <c r="AY346" i="8"/>
  <c r="BP346" i="8"/>
  <c r="AZ340" i="8"/>
  <c r="BQ340" i="8"/>
  <c r="AZ336" i="8"/>
  <c r="BQ336" i="8"/>
  <c r="AZ332" i="8"/>
  <c r="BQ332" i="8"/>
  <c r="AZ328" i="8"/>
  <c r="BQ328" i="8"/>
  <c r="AZ324" i="8"/>
  <c r="BQ324" i="8"/>
  <c r="AZ320" i="8"/>
  <c r="BQ320" i="8"/>
  <c r="AZ312" i="8"/>
  <c r="BQ312" i="8"/>
  <c r="AZ308" i="8"/>
  <c r="BQ308" i="8"/>
  <c r="AZ304" i="8"/>
  <c r="BQ304" i="8"/>
  <c r="AZ300" i="8"/>
  <c r="BQ300" i="8"/>
  <c r="AZ296" i="8"/>
  <c r="BQ296" i="8"/>
  <c r="AZ292" i="8"/>
  <c r="BQ292" i="8"/>
  <c r="AZ288" i="8"/>
  <c r="BQ288" i="8"/>
  <c r="AZ284" i="8"/>
  <c r="BQ284" i="8"/>
  <c r="AZ91" i="8"/>
  <c r="BQ91" i="8"/>
  <c r="AY72" i="16"/>
  <c r="AY77" i="16"/>
  <c r="BC72" i="16"/>
  <c r="BC77" i="16"/>
  <c r="AV72" i="16"/>
  <c r="AV77" i="16"/>
  <c r="BB72" i="16"/>
  <c r="BB77" i="16"/>
  <c r="BF72" i="16"/>
  <c r="AW72" i="16"/>
  <c r="AW77" i="16"/>
  <c r="BA72" i="16"/>
  <c r="BA77" i="16"/>
  <c r="BE72" i="16"/>
  <c r="BE77" i="16"/>
  <c r="AX72" i="16"/>
  <c r="AX77" i="16"/>
  <c r="AZ72" i="16"/>
  <c r="AZ77" i="16"/>
  <c r="BD72" i="16"/>
  <c r="BD77" i="16"/>
  <c r="AI77" i="16"/>
  <c r="AZ187" i="8"/>
  <c r="BQ187" i="8"/>
  <c r="AZ183" i="8"/>
  <c r="BQ183" i="8"/>
  <c r="AZ65" i="8"/>
  <c r="BQ65" i="8"/>
  <c r="AZ61" i="8"/>
  <c r="BQ61" i="8"/>
  <c r="AZ57" i="8"/>
  <c r="BQ57" i="8"/>
  <c r="AZ53" i="8"/>
  <c r="BQ53" i="8"/>
  <c r="AZ49" i="8"/>
  <c r="BQ49" i="8"/>
  <c r="AZ45" i="8"/>
  <c r="BQ45" i="8"/>
  <c r="AX65" i="16"/>
  <c r="AX69" i="16"/>
  <c r="BB65" i="16"/>
  <c r="BB69" i="16"/>
  <c r="BF65" i="16"/>
  <c r="AY65" i="16"/>
  <c r="AY69" i="16"/>
  <c r="BC65" i="16"/>
  <c r="BC69" i="16"/>
  <c r="AV65" i="16"/>
  <c r="AV69" i="16"/>
  <c r="AZ65" i="16"/>
  <c r="AZ69" i="16"/>
  <c r="BD65" i="16"/>
  <c r="BD69" i="16"/>
  <c r="AW65" i="16"/>
  <c r="AW69" i="16"/>
  <c r="BA65" i="16"/>
  <c r="BA69" i="16"/>
  <c r="BE65" i="16"/>
  <c r="BE69" i="16"/>
  <c r="AI69" i="16"/>
  <c r="BA186" i="8"/>
  <c r="BR186" i="8"/>
  <c r="BA184" i="8"/>
  <c r="BR184" i="8"/>
  <c r="BA182" i="8"/>
  <c r="BR182" i="8"/>
  <c r="AZ180" i="8"/>
  <c r="BQ180" i="8"/>
  <c r="AZ178" i="8"/>
  <c r="BQ178" i="8"/>
  <c r="AZ176" i="8"/>
  <c r="BQ176" i="8"/>
  <c r="AZ174" i="8"/>
  <c r="BQ174" i="8"/>
  <c r="AZ172" i="8"/>
  <c r="BQ172" i="8"/>
  <c r="AZ170" i="8"/>
  <c r="BQ170" i="8"/>
  <c r="AZ168" i="8"/>
  <c r="BQ168" i="8"/>
  <c r="AZ166" i="8"/>
  <c r="BQ166" i="8"/>
  <c r="AZ164" i="8"/>
  <c r="BQ164" i="8"/>
  <c r="AZ162" i="8"/>
  <c r="BQ162" i="8"/>
  <c r="AZ160" i="8"/>
  <c r="BQ160" i="8"/>
  <c r="AZ158" i="8"/>
  <c r="BQ158" i="8"/>
  <c r="AZ156" i="8"/>
  <c r="BQ156" i="8"/>
  <c r="AZ154" i="8"/>
  <c r="BQ154" i="8"/>
  <c r="AZ152" i="8"/>
  <c r="BQ152" i="8"/>
  <c r="AZ150" i="8"/>
  <c r="BQ150" i="8"/>
  <c r="AZ148" i="8"/>
  <c r="BQ148" i="8"/>
  <c r="AZ146" i="8"/>
  <c r="BQ146" i="8"/>
  <c r="AZ144" i="8"/>
  <c r="BQ144" i="8"/>
  <c r="AZ142" i="8"/>
  <c r="BQ142" i="8"/>
  <c r="AY188" i="8"/>
  <c r="BP188" i="8"/>
  <c r="AY181" i="8"/>
  <c r="BP181" i="8"/>
  <c r="AY179" i="8"/>
  <c r="BP179" i="8"/>
  <c r="AY177" i="8"/>
  <c r="BP177" i="8"/>
  <c r="AY175" i="8"/>
  <c r="BP175" i="8"/>
  <c r="AY173" i="8"/>
  <c r="BP173" i="8"/>
  <c r="AY171" i="8"/>
  <c r="BP171" i="8"/>
  <c r="AY169" i="8"/>
  <c r="BP169" i="8"/>
  <c r="AY167" i="8"/>
  <c r="BP167" i="8"/>
  <c r="AY165" i="8"/>
  <c r="BP165" i="8"/>
  <c r="AY163" i="8"/>
  <c r="BP163" i="8"/>
  <c r="AY161" i="8"/>
  <c r="BP161" i="8"/>
  <c r="AY157" i="8"/>
  <c r="BP157" i="8"/>
  <c r="AY155" i="8"/>
  <c r="BP155" i="8"/>
  <c r="AY153" i="8"/>
  <c r="BP153" i="8"/>
  <c r="AY151" i="8"/>
  <c r="BP151" i="8"/>
  <c r="AY149" i="8"/>
  <c r="BP149" i="8"/>
  <c r="AY147" i="8"/>
  <c r="BP147" i="8"/>
  <c r="AY145" i="8"/>
  <c r="BP145" i="8"/>
  <c r="AY143" i="8"/>
  <c r="BP143" i="8"/>
  <c r="AY89" i="8"/>
  <c r="BP89" i="8"/>
  <c r="AY87" i="8"/>
  <c r="BP87" i="8"/>
  <c r="AY85" i="8"/>
  <c r="BP85" i="8"/>
  <c r="AY83" i="8"/>
  <c r="BP83" i="8"/>
  <c r="AY81" i="8"/>
  <c r="BP81" i="8"/>
  <c r="AY76" i="8"/>
  <c r="BP76" i="8"/>
  <c r="AY74" i="8"/>
  <c r="BP74" i="8"/>
  <c r="AY72" i="8"/>
  <c r="BP72" i="8"/>
  <c r="AY70" i="8"/>
  <c r="BP70" i="8"/>
  <c r="AW68" i="8"/>
  <c r="BN68" i="8"/>
  <c r="AY90" i="8"/>
  <c r="BP90" i="8"/>
  <c r="AZ88" i="8"/>
  <c r="BQ88" i="8"/>
  <c r="AZ86" i="8"/>
  <c r="BQ86" i="8"/>
  <c r="AZ84" i="8"/>
  <c r="BQ84" i="8"/>
  <c r="AZ82" i="8"/>
  <c r="BQ82" i="8"/>
  <c r="AZ80" i="8"/>
  <c r="BQ80" i="8"/>
  <c r="AZ79" i="8"/>
  <c r="BQ79" i="8"/>
  <c r="AZ78" i="8"/>
  <c r="BQ78" i="8"/>
  <c r="AZ77" i="8"/>
  <c r="BQ77" i="8"/>
  <c r="AZ75" i="8"/>
  <c r="BQ75" i="8"/>
  <c r="AZ73" i="8"/>
  <c r="BQ73" i="8"/>
  <c r="AZ71" i="8"/>
  <c r="BQ71" i="8"/>
  <c r="AZ69" i="8"/>
  <c r="BQ69" i="8"/>
  <c r="AY64" i="8"/>
  <c r="BP64" i="8"/>
  <c r="AY60" i="8"/>
  <c r="BP60" i="8"/>
  <c r="AY56" i="8"/>
  <c r="BP56" i="8"/>
  <c r="AY52" i="8"/>
  <c r="BP52" i="8"/>
  <c r="AY48" i="8"/>
  <c r="BP48" i="8"/>
  <c r="BA44" i="8"/>
  <c r="BR44" i="8"/>
  <c r="AZ40" i="8"/>
  <c r="BQ40" i="8"/>
  <c r="AZ38" i="8"/>
  <c r="BQ38" i="8"/>
  <c r="AZ36" i="8"/>
  <c r="BQ36" i="8"/>
  <c r="AZ34" i="8"/>
  <c r="BQ34" i="8"/>
  <c r="BO43" i="8"/>
  <c r="AX43" i="8"/>
  <c r="AI108" i="16"/>
  <c r="AV102" i="16"/>
  <c r="AV108" i="16"/>
  <c r="AX102" i="16"/>
  <c r="AX108" i="16"/>
  <c r="AZ102" i="16"/>
  <c r="AZ108" i="16"/>
  <c r="BB102" i="16"/>
  <c r="BB108" i="16"/>
  <c r="BD102" i="16"/>
  <c r="BD108" i="16"/>
  <c r="BF102" i="16"/>
  <c r="AW102" i="16"/>
  <c r="AW108" i="16"/>
  <c r="AY102" i="16"/>
  <c r="AY108" i="16"/>
  <c r="BA102" i="16"/>
  <c r="BA108" i="16"/>
  <c r="BC102" i="16"/>
  <c r="BC108" i="16"/>
  <c r="BE102" i="16"/>
  <c r="BE108" i="16"/>
  <c r="AY331" i="8"/>
  <c r="BP331" i="8"/>
  <c r="AY329" i="8"/>
  <c r="BP329" i="8"/>
  <c r="AY327" i="8"/>
  <c r="BP327" i="8"/>
  <c r="AY325" i="8"/>
  <c r="BP325" i="8"/>
  <c r="AY323" i="8"/>
  <c r="BP323" i="8"/>
  <c r="AY321" i="8"/>
  <c r="BP321" i="8"/>
  <c r="AY319" i="8"/>
  <c r="BP319" i="8"/>
  <c r="AY318" i="8"/>
  <c r="BP318" i="8"/>
  <c r="AY315" i="8"/>
  <c r="BP315" i="8"/>
  <c r="AY313" i="8"/>
  <c r="BP313" i="8"/>
  <c r="AY311" i="8"/>
  <c r="BP311" i="8"/>
  <c r="AY309" i="8"/>
  <c r="BP309" i="8"/>
  <c r="AY307" i="8"/>
  <c r="BP307" i="8"/>
  <c r="AY305" i="8"/>
  <c r="BP305" i="8"/>
  <c r="AY303" i="8"/>
  <c r="BP303" i="8"/>
  <c r="AY301" i="8"/>
  <c r="BP301" i="8"/>
  <c r="AY299" i="8"/>
  <c r="BP299" i="8"/>
  <c r="AY297" i="8"/>
  <c r="BP297" i="8"/>
  <c r="AY295" i="8"/>
  <c r="BP295" i="8"/>
  <c r="AY293" i="8"/>
  <c r="BP293" i="8"/>
  <c r="AY291" i="8"/>
  <c r="BP291" i="8"/>
  <c r="AY289" i="8"/>
  <c r="BP289" i="8"/>
  <c r="AY287" i="8"/>
  <c r="BP287" i="8"/>
  <c r="AY285" i="8"/>
  <c r="BP285" i="8"/>
  <c r="BA283" i="8"/>
  <c r="BR283" i="8"/>
  <c r="BA281" i="8"/>
  <c r="BR281" i="8"/>
  <c r="BA279" i="8"/>
  <c r="BR279" i="8"/>
  <c r="AY273" i="8"/>
  <c r="BP273" i="8"/>
  <c r="AY271" i="8"/>
  <c r="BP271" i="8"/>
  <c r="AY269" i="8"/>
  <c r="BP269" i="8"/>
  <c r="AY267" i="8"/>
  <c r="BP267" i="8"/>
  <c r="AY265" i="8"/>
  <c r="BP265" i="8"/>
  <c r="AY263" i="8"/>
  <c r="BP263" i="8"/>
  <c r="AY261" i="8"/>
  <c r="BP261" i="8"/>
  <c r="AY259" i="8"/>
  <c r="BP259" i="8"/>
  <c r="AY257" i="8"/>
  <c r="BP257" i="8"/>
  <c r="AY255" i="8"/>
  <c r="BP255" i="8"/>
  <c r="AY253" i="8"/>
  <c r="BP253" i="8"/>
  <c r="AY251" i="8"/>
  <c r="BP251" i="8"/>
  <c r="AY249" i="8"/>
  <c r="BP249" i="8"/>
  <c r="AY247" i="8"/>
  <c r="BP247" i="8"/>
  <c r="AY245" i="8"/>
  <c r="BP245" i="8"/>
  <c r="AY243" i="8"/>
  <c r="BP243" i="8"/>
  <c r="AY241" i="8"/>
  <c r="BP241" i="8"/>
  <c r="AY239" i="8"/>
  <c r="BP239" i="8"/>
  <c r="AY237" i="8"/>
  <c r="BP237" i="8"/>
  <c r="AY235" i="8"/>
  <c r="BP235" i="8"/>
  <c r="AY233" i="8"/>
  <c r="BP233" i="8"/>
  <c r="AY231" i="8"/>
  <c r="BP231" i="8"/>
  <c r="AY229" i="8"/>
  <c r="BP229" i="8"/>
  <c r="AY227" i="8"/>
  <c r="BP227" i="8"/>
  <c r="AY225" i="8"/>
  <c r="BP225" i="8"/>
  <c r="AY223" i="8"/>
  <c r="BP223" i="8"/>
  <c r="AY221" i="8"/>
  <c r="BP221" i="8"/>
  <c r="AY219" i="8"/>
  <c r="BP219" i="8"/>
  <c r="AY217" i="8"/>
  <c r="BP217" i="8"/>
  <c r="AY215" i="8"/>
  <c r="BP215" i="8"/>
  <c r="AY213" i="8"/>
  <c r="BP213" i="8"/>
  <c r="AY211" i="8"/>
  <c r="BP211" i="8"/>
  <c r="AY209" i="8"/>
  <c r="BP209" i="8"/>
  <c r="AY207" i="8"/>
  <c r="BP207" i="8"/>
  <c r="AY205" i="8"/>
  <c r="BP205" i="8"/>
  <c r="AY203" i="8"/>
  <c r="BP203" i="8"/>
  <c r="AY201" i="8"/>
  <c r="BP201" i="8"/>
  <c r="AY199" i="8"/>
  <c r="BP199" i="8"/>
  <c r="AY197" i="8"/>
  <c r="BP197" i="8"/>
  <c r="AY195" i="8"/>
  <c r="BP195" i="8"/>
  <c r="AY193" i="8"/>
  <c r="BP193" i="8"/>
  <c r="AY191" i="8"/>
  <c r="BP191" i="8"/>
  <c r="AY189" i="8"/>
  <c r="BP189" i="8"/>
  <c r="AZ274" i="8"/>
  <c r="BQ274" i="8"/>
  <c r="AZ272" i="8"/>
  <c r="BQ272" i="8"/>
  <c r="AZ270" i="8"/>
  <c r="BQ270" i="8"/>
  <c r="AZ268" i="8"/>
  <c r="BQ268" i="8"/>
  <c r="AZ266" i="8"/>
  <c r="BQ266" i="8"/>
  <c r="AZ264" i="8"/>
  <c r="BQ264" i="8"/>
  <c r="AZ262" i="8"/>
  <c r="BQ262" i="8"/>
  <c r="AZ260" i="8"/>
  <c r="BQ260" i="8"/>
  <c r="AZ258" i="8"/>
  <c r="BQ258" i="8"/>
  <c r="AZ256" i="8"/>
  <c r="BQ256" i="8"/>
  <c r="AZ254" i="8"/>
  <c r="BQ254" i="8"/>
  <c r="AZ252" i="8"/>
  <c r="BQ252" i="8"/>
  <c r="AZ250" i="8"/>
  <c r="BQ250" i="8"/>
  <c r="AZ248" i="8"/>
  <c r="BQ248" i="8"/>
  <c r="AZ246" i="8"/>
  <c r="BQ246" i="8"/>
  <c r="AZ244" i="8"/>
  <c r="BQ244" i="8"/>
  <c r="AZ242" i="8"/>
  <c r="BQ242" i="8"/>
  <c r="AZ240" i="8"/>
  <c r="BQ240" i="8"/>
  <c r="AZ238" i="8"/>
  <c r="BQ238" i="8"/>
  <c r="AZ236" i="8"/>
  <c r="BQ236" i="8"/>
  <c r="AZ234" i="8"/>
  <c r="BQ234" i="8"/>
  <c r="AZ232" i="8"/>
  <c r="BQ232" i="8"/>
  <c r="AZ230" i="8"/>
  <c r="BQ230" i="8"/>
  <c r="AZ228" i="8"/>
  <c r="BQ228" i="8"/>
  <c r="AZ226" i="8"/>
  <c r="BQ226" i="8"/>
  <c r="AZ224" i="8"/>
  <c r="BQ224" i="8"/>
  <c r="AZ222" i="8"/>
  <c r="BQ222" i="8"/>
  <c r="AZ220" i="8"/>
  <c r="BQ220" i="8"/>
  <c r="AZ218" i="8"/>
  <c r="BQ218" i="8"/>
  <c r="AZ216" i="8"/>
  <c r="BQ216" i="8"/>
  <c r="AZ214" i="8"/>
  <c r="BQ214" i="8"/>
  <c r="AZ212" i="8"/>
  <c r="BQ212" i="8"/>
  <c r="AZ210" i="8"/>
  <c r="BQ210" i="8"/>
  <c r="AZ208" i="8"/>
  <c r="BQ208" i="8"/>
  <c r="AZ206" i="8"/>
  <c r="BQ206" i="8"/>
  <c r="AZ204" i="8"/>
  <c r="BQ204" i="8"/>
  <c r="AZ202" i="8"/>
  <c r="BQ202" i="8"/>
  <c r="AZ200" i="8"/>
  <c r="BQ200" i="8"/>
  <c r="AZ198" i="8"/>
  <c r="BQ198" i="8"/>
  <c r="AZ196" i="8"/>
  <c r="BQ196" i="8"/>
  <c r="AZ194" i="8"/>
  <c r="BQ194" i="8"/>
  <c r="AZ192" i="8"/>
  <c r="BQ192" i="8"/>
  <c r="AZ190" i="8"/>
  <c r="BQ190" i="8"/>
  <c r="AY159" i="8"/>
  <c r="BP159" i="8"/>
  <c r="BA140" i="8"/>
  <c r="BR140" i="8"/>
  <c r="AZ139" i="8"/>
  <c r="BQ139" i="8"/>
  <c r="AZ138" i="8"/>
  <c r="BQ138" i="8"/>
  <c r="AZ136" i="8"/>
  <c r="BQ136" i="8"/>
  <c r="AZ134" i="8"/>
  <c r="BQ134" i="8"/>
  <c r="AZ132" i="8"/>
  <c r="BQ132" i="8"/>
  <c r="AZ130" i="8"/>
  <c r="BQ130" i="8"/>
  <c r="AZ128" i="8"/>
  <c r="BQ128" i="8"/>
  <c r="AZ126" i="8"/>
  <c r="BQ126" i="8"/>
  <c r="AZ124" i="8"/>
  <c r="BQ124" i="8"/>
  <c r="AZ122" i="8"/>
  <c r="BQ122" i="8"/>
  <c r="AZ120" i="8"/>
  <c r="BQ120" i="8"/>
  <c r="AZ118" i="8"/>
  <c r="BQ118" i="8"/>
  <c r="AZ97" i="8"/>
  <c r="BQ97" i="8"/>
  <c r="AZ95" i="8"/>
  <c r="BQ95" i="8"/>
  <c r="AZ93" i="8"/>
  <c r="BQ93" i="8"/>
  <c r="AY137" i="8"/>
  <c r="BP137" i="8"/>
  <c r="AY135" i="8"/>
  <c r="BP135" i="8"/>
  <c r="AY133" i="8"/>
  <c r="BP133" i="8"/>
  <c r="AY131" i="8"/>
  <c r="BP131" i="8"/>
  <c r="AY129" i="8"/>
  <c r="BP129" i="8"/>
  <c r="AY127" i="8"/>
  <c r="BP127" i="8"/>
  <c r="AY125" i="8"/>
  <c r="BP125" i="8"/>
  <c r="AY123" i="8"/>
  <c r="BP123" i="8"/>
  <c r="AY121" i="8"/>
  <c r="BP121" i="8"/>
  <c r="AY119" i="8"/>
  <c r="BP119" i="8"/>
  <c r="AY117" i="8"/>
  <c r="BP117" i="8"/>
  <c r="AY116" i="8"/>
  <c r="BP116" i="8"/>
  <c r="AZ115" i="8"/>
  <c r="BQ115" i="8"/>
  <c r="AY114" i="8"/>
  <c r="BP114" i="8"/>
  <c r="AZ113" i="8"/>
  <c r="BQ113" i="8"/>
  <c r="AY112" i="8"/>
  <c r="BP112" i="8"/>
  <c r="AZ111" i="8"/>
  <c r="BQ111" i="8"/>
  <c r="AZ110" i="8"/>
  <c r="BQ110" i="8"/>
  <c r="AY109" i="8"/>
  <c r="BP109" i="8"/>
  <c r="AZ108" i="8"/>
  <c r="BQ108" i="8"/>
  <c r="AZ107" i="8"/>
  <c r="BQ107" i="8"/>
  <c r="AY106" i="8"/>
  <c r="BP106" i="8"/>
  <c r="AZ105" i="8"/>
  <c r="BQ105" i="8"/>
  <c r="AZ104" i="8"/>
  <c r="BQ104" i="8"/>
  <c r="AZ103" i="8"/>
  <c r="BQ103" i="8"/>
  <c r="AY102" i="8"/>
  <c r="BP102" i="8"/>
  <c r="AY101" i="8"/>
  <c r="BP101" i="8"/>
  <c r="AZ100" i="8"/>
  <c r="BQ100" i="8"/>
  <c r="AZ99" i="8"/>
  <c r="BQ99" i="8"/>
  <c r="AY98" i="8"/>
  <c r="BP98" i="8"/>
  <c r="AY96" i="8"/>
  <c r="BP96" i="8"/>
  <c r="AY94" i="8"/>
  <c r="BP94" i="8"/>
  <c r="AY92" i="8"/>
  <c r="BP92" i="8"/>
  <c r="BA66" i="8"/>
  <c r="BR66" i="8"/>
  <c r="AZ62" i="8"/>
  <c r="BQ62" i="8"/>
  <c r="AZ58" i="8"/>
  <c r="BQ58" i="8"/>
  <c r="AZ54" i="8"/>
  <c r="BQ54" i="8"/>
  <c r="AZ50" i="8"/>
  <c r="BQ50" i="8"/>
  <c r="AZ46" i="8"/>
  <c r="BQ46" i="8"/>
  <c r="AY41" i="8"/>
  <c r="BP41" i="8"/>
  <c r="AY39" i="8"/>
  <c r="BP39" i="8"/>
  <c r="AY37" i="8"/>
  <c r="BP37" i="8"/>
  <c r="AY35" i="8"/>
  <c r="BP35" i="8"/>
  <c r="AY59" i="8"/>
  <c r="BP59" i="8"/>
  <c r="AY51" i="8"/>
  <c r="BP51" i="8"/>
  <c r="AZ42" i="8"/>
  <c r="BQ42" i="8"/>
  <c r="AW109" i="16"/>
  <c r="F35" i="4"/>
  <c r="E35" i="4"/>
  <c r="BP42" i="8"/>
  <c r="AY42" i="8"/>
  <c r="BO51" i="8"/>
  <c r="AX51" i="8"/>
  <c r="BO59" i="8"/>
  <c r="AX59" i="8"/>
  <c r="AX35" i="8"/>
  <c r="BO35" i="8"/>
  <c r="AX37" i="8"/>
  <c r="BO37" i="8"/>
  <c r="AX39" i="8"/>
  <c r="BO39" i="8"/>
  <c r="AX41" i="8"/>
  <c r="BO41" i="8"/>
  <c r="AY46" i="8"/>
  <c r="BP46" i="8"/>
  <c r="AY50" i="8"/>
  <c r="BP50" i="8"/>
  <c r="AY54" i="8"/>
  <c r="BP54" i="8"/>
  <c r="AY58" i="8"/>
  <c r="BP58" i="8"/>
  <c r="AY62" i="8"/>
  <c r="BP62" i="8"/>
  <c r="AZ66" i="8"/>
  <c r="BQ66" i="8"/>
  <c r="AX92" i="8"/>
  <c r="BO92" i="8"/>
  <c r="AX94" i="8"/>
  <c r="BO94" i="8"/>
  <c r="AX96" i="8"/>
  <c r="BO96" i="8"/>
  <c r="AX98" i="8"/>
  <c r="BO98" i="8"/>
  <c r="AY99" i="8"/>
  <c r="BP99" i="8"/>
  <c r="AY100" i="8"/>
  <c r="BP100" i="8"/>
  <c r="AX101" i="8"/>
  <c r="BO101" i="8"/>
  <c r="AX102" i="8"/>
  <c r="BO102" i="8"/>
  <c r="AY103" i="8"/>
  <c r="BP103" i="8"/>
  <c r="AY104" i="8"/>
  <c r="BP104" i="8"/>
  <c r="AY105" i="8"/>
  <c r="BP105" i="8"/>
  <c r="AX106" i="8"/>
  <c r="BO106" i="8"/>
  <c r="AY107" i="8"/>
  <c r="BP107" i="8"/>
  <c r="AY108" i="8"/>
  <c r="BP108" i="8"/>
  <c r="AX109" i="8"/>
  <c r="BO109" i="8"/>
  <c r="AY110" i="8"/>
  <c r="BP110" i="8"/>
  <c r="AY111" i="8"/>
  <c r="BP111" i="8"/>
  <c r="AX112" i="8"/>
  <c r="BO112" i="8"/>
  <c r="AY113" i="8"/>
  <c r="BP113" i="8"/>
  <c r="AX114" i="8"/>
  <c r="BO114" i="8"/>
  <c r="AY115" i="8"/>
  <c r="BP115" i="8"/>
  <c r="AX116" i="8"/>
  <c r="BO116" i="8"/>
  <c r="AX117" i="8"/>
  <c r="BO117" i="8"/>
  <c r="AX119" i="8"/>
  <c r="BO119" i="8"/>
  <c r="AX121" i="8"/>
  <c r="BO121" i="8"/>
  <c r="AX123" i="8"/>
  <c r="BO123" i="8"/>
  <c r="AX125" i="8"/>
  <c r="BO125" i="8"/>
  <c r="AX127" i="8"/>
  <c r="BO127" i="8"/>
  <c r="AX129" i="8"/>
  <c r="BO129" i="8"/>
  <c r="AX131" i="8"/>
  <c r="BO131" i="8"/>
  <c r="AX133" i="8"/>
  <c r="BO133" i="8"/>
  <c r="AX135" i="8"/>
  <c r="BO135" i="8"/>
  <c r="AX137" i="8"/>
  <c r="BO137" i="8"/>
  <c r="AY93" i="8"/>
  <c r="BP93" i="8"/>
  <c r="AY95" i="8"/>
  <c r="BP95" i="8"/>
  <c r="AY97" i="8"/>
  <c r="BP97" i="8"/>
  <c r="AY118" i="8"/>
  <c r="BP118" i="8"/>
  <c r="AY120" i="8"/>
  <c r="BP120" i="8"/>
  <c r="AY122" i="8"/>
  <c r="BP122" i="8"/>
  <c r="AY124" i="8"/>
  <c r="BP124" i="8"/>
  <c r="AY126" i="8"/>
  <c r="BP126" i="8"/>
  <c r="AY128" i="8"/>
  <c r="BP128" i="8"/>
  <c r="AY130" i="8"/>
  <c r="BP130" i="8"/>
  <c r="AY132" i="8"/>
  <c r="BP132" i="8"/>
  <c r="AY134" i="8"/>
  <c r="BP134" i="8"/>
  <c r="AY136" i="8"/>
  <c r="BP136" i="8"/>
  <c r="AY138" i="8"/>
  <c r="BP138" i="8"/>
  <c r="AY139" i="8"/>
  <c r="BP139" i="8"/>
  <c r="AZ140" i="8"/>
  <c r="BQ140" i="8"/>
  <c r="AX159" i="8"/>
  <c r="BO159" i="8"/>
  <c r="AY190" i="8"/>
  <c r="BP190" i="8"/>
  <c r="AY192" i="8"/>
  <c r="BP192" i="8"/>
  <c r="AY194" i="8"/>
  <c r="BP194" i="8"/>
  <c r="AY196" i="8"/>
  <c r="BP196" i="8"/>
  <c r="AY198" i="8"/>
  <c r="BP198" i="8"/>
  <c r="AY200" i="8"/>
  <c r="BP200" i="8"/>
  <c r="AY202" i="8"/>
  <c r="BP202" i="8"/>
  <c r="AY204" i="8"/>
  <c r="BP204" i="8"/>
  <c r="AY206" i="8"/>
  <c r="BP206" i="8"/>
  <c r="AY208" i="8"/>
  <c r="BP208" i="8"/>
  <c r="AY210" i="8"/>
  <c r="BP210" i="8"/>
  <c r="AY212" i="8"/>
  <c r="BP212" i="8"/>
  <c r="AY214" i="8"/>
  <c r="BP214" i="8"/>
  <c r="AY216" i="8"/>
  <c r="BP216" i="8"/>
  <c r="AY218" i="8"/>
  <c r="BP218" i="8"/>
  <c r="AY220" i="8"/>
  <c r="BP220" i="8"/>
  <c r="AY222" i="8"/>
  <c r="BP222" i="8"/>
  <c r="AY224" i="8"/>
  <c r="BP224" i="8"/>
  <c r="AY226" i="8"/>
  <c r="BP226" i="8"/>
  <c r="AY228" i="8"/>
  <c r="BP228" i="8"/>
  <c r="AY230" i="8"/>
  <c r="BP230" i="8"/>
  <c r="AY232" i="8"/>
  <c r="BP232" i="8"/>
  <c r="AY234" i="8"/>
  <c r="BP234" i="8"/>
  <c r="AY236" i="8"/>
  <c r="BP236" i="8"/>
  <c r="AY238" i="8"/>
  <c r="BP238" i="8"/>
  <c r="AY240" i="8"/>
  <c r="BP240" i="8"/>
  <c r="AY242" i="8"/>
  <c r="BP242" i="8"/>
  <c r="AY244" i="8"/>
  <c r="BP244" i="8"/>
  <c r="AY246" i="8"/>
  <c r="BP246" i="8"/>
  <c r="AY248" i="8"/>
  <c r="BP248" i="8"/>
  <c r="AY250" i="8"/>
  <c r="BP250" i="8"/>
  <c r="AY252" i="8"/>
  <c r="BP252" i="8"/>
  <c r="AY254" i="8"/>
  <c r="BP254" i="8"/>
  <c r="AY256" i="8"/>
  <c r="BP256" i="8"/>
  <c r="AY258" i="8"/>
  <c r="BP258" i="8"/>
  <c r="AY260" i="8"/>
  <c r="BP260" i="8"/>
  <c r="AY262" i="8"/>
  <c r="BP262" i="8"/>
  <c r="AY264" i="8"/>
  <c r="BP264" i="8"/>
  <c r="AY266" i="8"/>
  <c r="BP266" i="8"/>
  <c r="AY268" i="8"/>
  <c r="BP268" i="8"/>
  <c r="AY270" i="8"/>
  <c r="BP270" i="8"/>
  <c r="AY272" i="8"/>
  <c r="BP272" i="8"/>
  <c r="AY274" i="8"/>
  <c r="BP274" i="8"/>
  <c r="AX189" i="8"/>
  <c r="BO189" i="8"/>
  <c r="AX191" i="8"/>
  <c r="BO191" i="8"/>
  <c r="AX193" i="8"/>
  <c r="BO193" i="8"/>
  <c r="AX195" i="8"/>
  <c r="BO195" i="8"/>
  <c r="AX197" i="8"/>
  <c r="BO197" i="8"/>
  <c r="AX199" i="8"/>
  <c r="BO199" i="8"/>
  <c r="AX201" i="8"/>
  <c r="BO201" i="8"/>
  <c r="AX203" i="8"/>
  <c r="BO203" i="8"/>
  <c r="AX205" i="8"/>
  <c r="BO205" i="8"/>
  <c r="AX207" i="8"/>
  <c r="BO207" i="8"/>
  <c r="AX209" i="8"/>
  <c r="BO209" i="8"/>
  <c r="AX211" i="8"/>
  <c r="BO211" i="8"/>
  <c r="AX213" i="8"/>
  <c r="BO213" i="8"/>
  <c r="AX215" i="8"/>
  <c r="BO215" i="8"/>
  <c r="AX217" i="8"/>
  <c r="BO217" i="8"/>
  <c r="AX219" i="8"/>
  <c r="BO219" i="8"/>
  <c r="AX221" i="8"/>
  <c r="BO221" i="8"/>
  <c r="AX223" i="8"/>
  <c r="BO223" i="8"/>
  <c r="AX225" i="8"/>
  <c r="BO225" i="8"/>
  <c r="AX227" i="8"/>
  <c r="BO227" i="8"/>
  <c r="AX229" i="8"/>
  <c r="BO229" i="8"/>
  <c r="AX231" i="8"/>
  <c r="BO231" i="8"/>
  <c r="AX233" i="8"/>
  <c r="BO233" i="8"/>
  <c r="AX235" i="8"/>
  <c r="BO235" i="8"/>
  <c r="AX237" i="8"/>
  <c r="BO237" i="8"/>
  <c r="AX239" i="8"/>
  <c r="BO239" i="8"/>
  <c r="AX241" i="8"/>
  <c r="BO241" i="8"/>
  <c r="AX243" i="8"/>
  <c r="BO243" i="8"/>
  <c r="AX245" i="8"/>
  <c r="BO245" i="8"/>
  <c r="AX247" i="8"/>
  <c r="BO247" i="8"/>
  <c r="AX249" i="8"/>
  <c r="BO249" i="8"/>
  <c r="AX251" i="8"/>
  <c r="BO251" i="8"/>
  <c r="AX253" i="8"/>
  <c r="BO253" i="8"/>
  <c r="AX255" i="8"/>
  <c r="BO255" i="8"/>
  <c r="AX257" i="8"/>
  <c r="BO257" i="8"/>
  <c r="AX259" i="8"/>
  <c r="BO259" i="8"/>
  <c r="AX261" i="8"/>
  <c r="BO261" i="8"/>
  <c r="AX263" i="8"/>
  <c r="BO263" i="8"/>
  <c r="AX265" i="8"/>
  <c r="BO265" i="8"/>
  <c r="AX267" i="8"/>
  <c r="BO267" i="8"/>
  <c r="AX269" i="8"/>
  <c r="BO269" i="8"/>
  <c r="AX271" i="8"/>
  <c r="BO271" i="8"/>
  <c r="AX273" i="8"/>
  <c r="BO273" i="8"/>
  <c r="AZ279" i="8"/>
  <c r="BQ279" i="8"/>
  <c r="AZ281" i="8"/>
  <c r="BQ281" i="8"/>
  <c r="AZ283" i="8"/>
  <c r="BQ283" i="8"/>
  <c r="AX285" i="8"/>
  <c r="BO285" i="8"/>
  <c r="AX287" i="8"/>
  <c r="BO287" i="8"/>
  <c r="AX289" i="8"/>
  <c r="BO289" i="8"/>
  <c r="AX291" i="8"/>
  <c r="BO291" i="8"/>
  <c r="AX293" i="8"/>
  <c r="BO293" i="8"/>
  <c r="AX295" i="8"/>
  <c r="BO295" i="8"/>
  <c r="AX297" i="8"/>
  <c r="BO297" i="8"/>
  <c r="AX299" i="8"/>
  <c r="BO299" i="8"/>
  <c r="AX301" i="8"/>
  <c r="BO301" i="8"/>
  <c r="AX303" i="8"/>
  <c r="BO303" i="8"/>
  <c r="AX305" i="8"/>
  <c r="BO305" i="8"/>
  <c r="AX307" i="8"/>
  <c r="BO307" i="8"/>
  <c r="AX309" i="8"/>
  <c r="BO309" i="8"/>
  <c r="AX311" i="8"/>
  <c r="BO311" i="8"/>
  <c r="AX313" i="8"/>
  <c r="BO313" i="8"/>
  <c r="AX315" i="8"/>
  <c r="BO315" i="8"/>
  <c r="AX318" i="8"/>
  <c r="BO318" i="8"/>
  <c r="AX319" i="8"/>
  <c r="BO319" i="8"/>
  <c r="AX321" i="8"/>
  <c r="BO321" i="8"/>
  <c r="AX323" i="8"/>
  <c r="BO323" i="8"/>
  <c r="AX325" i="8"/>
  <c r="BO325" i="8"/>
  <c r="AX327" i="8"/>
  <c r="BO327" i="8"/>
  <c r="AX329" i="8"/>
  <c r="BO329" i="8"/>
  <c r="AX331" i="8"/>
  <c r="BO331" i="8"/>
  <c r="AW43" i="8"/>
  <c r="BN43" i="8"/>
  <c r="BP45" i="8"/>
  <c r="AY45" i="8"/>
  <c r="BP49" i="8"/>
  <c r="AY49" i="8"/>
  <c r="BP53" i="8"/>
  <c r="AY53" i="8"/>
  <c r="BP57" i="8"/>
  <c r="AY57" i="8"/>
  <c r="BP61" i="8"/>
  <c r="AY61" i="8"/>
  <c r="BP65" i="8"/>
  <c r="AY65" i="8"/>
  <c r="AY183" i="8"/>
  <c r="BP183" i="8"/>
  <c r="AY187" i="8"/>
  <c r="BP187" i="8"/>
  <c r="BG72" i="16"/>
  <c r="AY67" i="8"/>
  <c r="BP67" i="8"/>
  <c r="AY277" i="8"/>
  <c r="BP277" i="8"/>
  <c r="AY278" i="8"/>
  <c r="BP278" i="8"/>
  <c r="AY280" i="8"/>
  <c r="BP280" i="8"/>
  <c r="AY282" i="8"/>
  <c r="BP282" i="8"/>
  <c r="BO47" i="8"/>
  <c r="AX47" i="8"/>
  <c r="BO55" i="8"/>
  <c r="AX55" i="8"/>
  <c r="BO63" i="8"/>
  <c r="AX63" i="8"/>
  <c r="AY286" i="8"/>
  <c r="BP286" i="8"/>
  <c r="AY290" i="8"/>
  <c r="BP290" i="8"/>
  <c r="AY294" i="8"/>
  <c r="BP294" i="8"/>
  <c r="AY298" i="8"/>
  <c r="BP298" i="8"/>
  <c r="AY302" i="8"/>
  <c r="BP302" i="8"/>
  <c r="AY306" i="8"/>
  <c r="BP306" i="8"/>
  <c r="AY310" i="8"/>
  <c r="BP310" i="8"/>
  <c r="AY314" i="8"/>
  <c r="BP314" i="8"/>
  <c r="AY322" i="8"/>
  <c r="BP322" i="8"/>
  <c r="AY326" i="8"/>
  <c r="BP326" i="8"/>
  <c r="AY330" i="8"/>
  <c r="BP330" i="8"/>
  <c r="AY334" i="8"/>
  <c r="BP334" i="8"/>
  <c r="AY338" i="8"/>
  <c r="BP338" i="8"/>
  <c r="AX344" i="8"/>
  <c r="BO344" i="8"/>
  <c r="AX348" i="8"/>
  <c r="BO348" i="8"/>
  <c r="AX350" i="8"/>
  <c r="BO350" i="8"/>
  <c r="AX354" i="8"/>
  <c r="BO354" i="8"/>
  <c r="AX333" i="8"/>
  <c r="BO333" i="8"/>
  <c r="AX335" i="8"/>
  <c r="BO335" i="8"/>
  <c r="AX337" i="8"/>
  <c r="BO337" i="8"/>
  <c r="AX339" i="8"/>
  <c r="BO339" i="8"/>
  <c r="AY343" i="8"/>
  <c r="BP343" i="8"/>
  <c r="AY345" i="8"/>
  <c r="BP345" i="8"/>
  <c r="AY347" i="8"/>
  <c r="BP347" i="8"/>
  <c r="AY349" i="8"/>
  <c r="BP349" i="8"/>
  <c r="AY351" i="8"/>
  <c r="BP351" i="8"/>
  <c r="AY353" i="8"/>
  <c r="BP353" i="8"/>
  <c r="AY355" i="8"/>
  <c r="BP355" i="8"/>
  <c r="AY359" i="8"/>
  <c r="BP359" i="8"/>
  <c r="AY360" i="8"/>
  <c r="BP360" i="8"/>
  <c r="AY361" i="8"/>
  <c r="BP361" i="8"/>
  <c r="AY362" i="8"/>
  <c r="BP362" i="8"/>
  <c r="AY363" i="8"/>
  <c r="BP363" i="8"/>
  <c r="AY364" i="8"/>
  <c r="BP364" i="8"/>
  <c r="AY365" i="8"/>
  <c r="BP365" i="8"/>
  <c r="AY366" i="8"/>
  <c r="BP366" i="8"/>
  <c r="AY367" i="8"/>
  <c r="BP367" i="8"/>
  <c r="AX370" i="8"/>
  <c r="BO370" i="8"/>
  <c r="AX371" i="8"/>
  <c r="BO371" i="8"/>
  <c r="AX372" i="8"/>
  <c r="BO372" i="8"/>
  <c r="AX373" i="8"/>
  <c r="BO373" i="8"/>
  <c r="BB109" i="16"/>
  <c r="BE109" i="16"/>
  <c r="BA109" i="16"/>
  <c r="AI109" i="16"/>
  <c r="AZ109" i="16"/>
  <c r="BG102" i="16"/>
  <c r="AY34" i="8"/>
  <c r="BP34" i="8"/>
  <c r="AY36" i="8"/>
  <c r="BP36" i="8"/>
  <c r="AY38" i="8"/>
  <c r="BP38" i="8"/>
  <c r="AY40" i="8"/>
  <c r="BP40" i="8"/>
  <c r="AZ44" i="8"/>
  <c r="BQ44" i="8"/>
  <c r="AX48" i="8"/>
  <c r="BO48" i="8"/>
  <c r="AX52" i="8"/>
  <c r="BO52" i="8"/>
  <c r="AX56" i="8"/>
  <c r="BO56" i="8"/>
  <c r="AX60" i="8"/>
  <c r="BO60" i="8"/>
  <c r="AX64" i="8"/>
  <c r="BO64" i="8"/>
  <c r="AY69" i="8"/>
  <c r="BP69" i="8"/>
  <c r="AY71" i="8"/>
  <c r="BP71" i="8"/>
  <c r="AY73" i="8"/>
  <c r="BP73" i="8"/>
  <c r="AY75" i="8"/>
  <c r="BP75" i="8"/>
  <c r="AY77" i="8"/>
  <c r="BP77" i="8"/>
  <c r="AY78" i="8"/>
  <c r="BP78" i="8"/>
  <c r="AY79" i="8"/>
  <c r="BP79" i="8"/>
  <c r="AY80" i="8"/>
  <c r="BP80" i="8"/>
  <c r="AY82" i="8"/>
  <c r="BP82" i="8"/>
  <c r="AY84" i="8"/>
  <c r="BP84" i="8"/>
  <c r="AY86" i="8"/>
  <c r="BP86" i="8"/>
  <c r="AY88" i="8"/>
  <c r="BP88" i="8"/>
  <c r="AX90" i="8"/>
  <c r="BO90" i="8"/>
  <c r="AV68" i="8"/>
  <c r="BM68" i="8"/>
  <c r="AX70" i="8"/>
  <c r="BO70" i="8"/>
  <c r="AX72" i="8"/>
  <c r="BO72" i="8"/>
  <c r="AX74" i="8"/>
  <c r="BO74" i="8"/>
  <c r="AX76" i="8"/>
  <c r="BO76" i="8"/>
  <c r="AX81" i="8"/>
  <c r="BO81" i="8"/>
  <c r="AX83" i="8"/>
  <c r="BO83" i="8"/>
  <c r="AX85" i="8"/>
  <c r="BO85" i="8"/>
  <c r="AX87" i="8"/>
  <c r="BO87" i="8"/>
  <c r="AX89" i="8"/>
  <c r="BO89" i="8"/>
  <c r="AX143" i="8"/>
  <c r="BO143" i="8"/>
  <c r="AX145" i="8"/>
  <c r="BO145" i="8"/>
  <c r="AX147" i="8"/>
  <c r="BO147" i="8"/>
  <c r="AX149" i="8"/>
  <c r="BO149" i="8"/>
  <c r="AX151" i="8"/>
  <c r="BO151" i="8"/>
  <c r="AX153" i="8"/>
  <c r="BO153" i="8"/>
  <c r="AX155" i="8"/>
  <c r="BO155" i="8"/>
  <c r="AX157" i="8"/>
  <c r="BO157" i="8"/>
  <c r="AX161" i="8"/>
  <c r="BO161" i="8"/>
  <c r="AX163" i="8"/>
  <c r="BO163" i="8"/>
  <c r="AX165" i="8"/>
  <c r="BO165" i="8"/>
  <c r="AX167" i="8"/>
  <c r="BO167" i="8"/>
  <c r="AX169" i="8"/>
  <c r="BO169" i="8"/>
  <c r="AX171" i="8"/>
  <c r="BO171" i="8"/>
  <c r="AX173" i="8"/>
  <c r="BO173" i="8"/>
  <c r="AX175" i="8"/>
  <c r="BO175" i="8"/>
  <c r="AX177" i="8"/>
  <c r="BO177" i="8"/>
  <c r="AX179" i="8"/>
  <c r="BO179" i="8"/>
  <c r="AX181" i="8"/>
  <c r="BO181" i="8"/>
  <c r="AX188" i="8"/>
  <c r="BO188" i="8"/>
  <c r="AY142" i="8"/>
  <c r="BP142" i="8"/>
  <c r="AY144" i="8"/>
  <c r="BP144" i="8"/>
  <c r="AY146" i="8"/>
  <c r="BP146" i="8"/>
  <c r="AY148" i="8"/>
  <c r="BP148" i="8"/>
  <c r="AY150" i="8"/>
  <c r="BP150" i="8"/>
  <c r="AY152" i="8"/>
  <c r="BP152" i="8"/>
  <c r="AY154" i="8"/>
  <c r="BP154" i="8"/>
  <c r="AY156" i="8"/>
  <c r="BP156" i="8"/>
  <c r="AY158" i="8"/>
  <c r="BP158" i="8"/>
  <c r="AY160" i="8"/>
  <c r="BP160" i="8"/>
  <c r="AY162" i="8"/>
  <c r="BP162" i="8"/>
  <c r="AY164" i="8"/>
  <c r="BP164" i="8"/>
  <c r="AY166" i="8"/>
  <c r="BP166" i="8"/>
  <c r="AY168" i="8"/>
  <c r="BP168" i="8"/>
  <c r="AY170" i="8"/>
  <c r="BP170" i="8"/>
  <c r="AY172" i="8"/>
  <c r="BP172" i="8"/>
  <c r="AY174" i="8"/>
  <c r="BP174" i="8"/>
  <c r="AY176" i="8"/>
  <c r="BP176" i="8"/>
  <c r="AY178" i="8"/>
  <c r="BP178" i="8"/>
  <c r="AY180" i="8"/>
  <c r="BP180" i="8"/>
  <c r="AZ182" i="8"/>
  <c r="BQ182" i="8"/>
  <c r="AZ184" i="8"/>
  <c r="BQ184" i="8"/>
  <c r="AZ186" i="8"/>
  <c r="BQ186" i="8"/>
  <c r="BG65" i="16"/>
  <c r="BP91" i="8"/>
  <c r="AY91" i="8"/>
  <c r="AY284" i="8"/>
  <c r="BP284" i="8"/>
  <c r="AY288" i="8"/>
  <c r="BP288" i="8"/>
  <c r="AY292" i="8"/>
  <c r="BP292" i="8"/>
  <c r="AY296" i="8"/>
  <c r="BP296" i="8"/>
  <c r="AY300" i="8"/>
  <c r="BP300" i="8"/>
  <c r="AY304" i="8"/>
  <c r="BP304" i="8"/>
  <c r="AY308" i="8"/>
  <c r="BP308" i="8"/>
  <c r="AY312" i="8"/>
  <c r="BP312" i="8"/>
  <c r="AY320" i="8"/>
  <c r="BP320" i="8"/>
  <c r="AY324" i="8"/>
  <c r="BP324" i="8"/>
  <c r="AY328" i="8"/>
  <c r="BP328" i="8"/>
  <c r="AY332" i="8"/>
  <c r="BP332" i="8"/>
  <c r="AY336" i="8"/>
  <c r="BP336" i="8"/>
  <c r="AY340" i="8"/>
  <c r="BP340" i="8"/>
  <c r="AX346" i="8"/>
  <c r="BO346" i="8"/>
  <c r="AX352" i="8"/>
  <c r="BO352" i="8"/>
  <c r="AX356" i="8"/>
  <c r="BO356" i="8"/>
  <c r="AX109" i="16"/>
  <c r="BC109" i="16"/>
  <c r="AY109" i="16"/>
  <c r="BD109" i="16"/>
  <c r="AV109" i="16"/>
  <c r="AU141" i="8"/>
  <c r="BL141" i="8"/>
  <c r="AY185" i="8"/>
  <c r="BP185" i="8"/>
  <c r="D10" i="18"/>
  <c r="T10" i="18"/>
  <c r="AX185" i="8"/>
  <c r="BO185" i="8"/>
  <c r="F76" i="4"/>
  <c r="E13" i="33"/>
  <c r="D13" i="33"/>
  <c r="AX91" i="8"/>
  <c r="BO91" i="8"/>
  <c r="AY186" i="8"/>
  <c r="BP186" i="8"/>
  <c r="AY184" i="8"/>
  <c r="BP184" i="8"/>
  <c r="AY182" i="8"/>
  <c r="BP182" i="8"/>
  <c r="AX180" i="8"/>
  <c r="BO180" i="8"/>
  <c r="AX178" i="8"/>
  <c r="BO178" i="8"/>
  <c r="AX176" i="8"/>
  <c r="BO176" i="8"/>
  <c r="AX174" i="8"/>
  <c r="BO174" i="8"/>
  <c r="AX172" i="8"/>
  <c r="BO172" i="8"/>
  <c r="AX170" i="8"/>
  <c r="BO170" i="8"/>
  <c r="AX168" i="8"/>
  <c r="BO168" i="8"/>
  <c r="AX166" i="8"/>
  <c r="BO166" i="8"/>
  <c r="AX164" i="8"/>
  <c r="BO164" i="8"/>
  <c r="AX162" i="8"/>
  <c r="BO162" i="8"/>
  <c r="AX160" i="8"/>
  <c r="BO160" i="8"/>
  <c r="AX158" i="8"/>
  <c r="BO158" i="8"/>
  <c r="AX156" i="8"/>
  <c r="BO156" i="8"/>
  <c r="AX154" i="8"/>
  <c r="BO154" i="8"/>
  <c r="AX152" i="8"/>
  <c r="BO152" i="8"/>
  <c r="AX150" i="8"/>
  <c r="BO150" i="8"/>
  <c r="AX148" i="8"/>
  <c r="BO148" i="8"/>
  <c r="AX146" i="8"/>
  <c r="BO146" i="8"/>
  <c r="AX144" i="8"/>
  <c r="BO144" i="8"/>
  <c r="AX142" i="8"/>
  <c r="BO142" i="8"/>
  <c r="AW188" i="8"/>
  <c r="BN188" i="8"/>
  <c r="AW181" i="8"/>
  <c r="BN181" i="8"/>
  <c r="AW179" i="8"/>
  <c r="BN179" i="8"/>
  <c r="AW177" i="8"/>
  <c r="BN177" i="8"/>
  <c r="AW175" i="8"/>
  <c r="BN175" i="8"/>
  <c r="AW173" i="8"/>
  <c r="BN173" i="8"/>
  <c r="AW171" i="8"/>
  <c r="BN171" i="8"/>
  <c r="AW169" i="8"/>
  <c r="BN169" i="8"/>
  <c r="AW167" i="8"/>
  <c r="BN167" i="8"/>
  <c r="AW165" i="8"/>
  <c r="BN165" i="8"/>
  <c r="AW163" i="8"/>
  <c r="BN163" i="8"/>
  <c r="AW161" i="8"/>
  <c r="BN161" i="8"/>
  <c r="AW157" i="8"/>
  <c r="BN157" i="8"/>
  <c r="AW155" i="8"/>
  <c r="BN155" i="8"/>
  <c r="AW153" i="8"/>
  <c r="BN153" i="8"/>
  <c r="AW151" i="8"/>
  <c r="BN151" i="8"/>
  <c r="AW149" i="8"/>
  <c r="BN149" i="8"/>
  <c r="AW147" i="8"/>
  <c r="BN147" i="8"/>
  <c r="AW145" i="8"/>
  <c r="BN145" i="8"/>
  <c r="AW143" i="8"/>
  <c r="BN143" i="8"/>
  <c r="AW89" i="8"/>
  <c r="BN89" i="8"/>
  <c r="AW87" i="8"/>
  <c r="BN87" i="8"/>
  <c r="AW85" i="8"/>
  <c r="BN85" i="8"/>
  <c r="AW83" i="8"/>
  <c r="BN83" i="8"/>
  <c r="AW81" i="8"/>
  <c r="BN81" i="8"/>
  <c r="AW76" i="8"/>
  <c r="BN76" i="8"/>
  <c r="AW74" i="8"/>
  <c r="BN74" i="8"/>
  <c r="AW72" i="8"/>
  <c r="BN72" i="8"/>
  <c r="AW70" i="8"/>
  <c r="BN70" i="8"/>
  <c r="AU68" i="8"/>
  <c r="BL68" i="8"/>
  <c r="AW90" i="8"/>
  <c r="BN90" i="8"/>
  <c r="AX88" i="8"/>
  <c r="BO88" i="8"/>
  <c r="AX86" i="8"/>
  <c r="BO86" i="8"/>
  <c r="AX84" i="8"/>
  <c r="BO84" i="8"/>
  <c r="AX82" i="8"/>
  <c r="BO82" i="8"/>
  <c r="AX80" i="8"/>
  <c r="BO80" i="8"/>
  <c r="AX79" i="8"/>
  <c r="BO79" i="8"/>
  <c r="AX78" i="8"/>
  <c r="BO78" i="8"/>
  <c r="AX77" i="8"/>
  <c r="BO77" i="8"/>
  <c r="AX75" i="8"/>
  <c r="BO75" i="8"/>
  <c r="AX73" i="8"/>
  <c r="BO73" i="8"/>
  <c r="AX71" i="8"/>
  <c r="BO71" i="8"/>
  <c r="AX69" i="8"/>
  <c r="BO69" i="8"/>
  <c r="AW64" i="8"/>
  <c r="BN64" i="8"/>
  <c r="AW60" i="8"/>
  <c r="BN60" i="8"/>
  <c r="AW56" i="8"/>
  <c r="BN56" i="8"/>
  <c r="AW52" i="8"/>
  <c r="BN52" i="8"/>
  <c r="AW48" i="8"/>
  <c r="BN48" i="8"/>
  <c r="AY44" i="8"/>
  <c r="BP44" i="8"/>
  <c r="AX40" i="8"/>
  <c r="BO40" i="8"/>
  <c r="AX38" i="8"/>
  <c r="BO38" i="8"/>
  <c r="AX36" i="8"/>
  <c r="BO36" i="8"/>
  <c r="AX34" i="8"/>
  <c r="BO34" i="8"/>
  <c r="E15" i="26"/>
  <c r="D15" i="26"/>
  <c r="F39" i="4"/>
  <c r="E39" i="4"/>
  <c r="D14" i="18"/>
  <c r="F37" i="4"/>
  <c r="E37" i="4"/>
  <c r="D12" i="18"/>
  <c r="F85" i="4"/>
  <c r="E9" i="19"/>
  <c r="D9" i="19"/>
  <c r="AW373" i="8"/>
  <c r="BN373" i="8"/>
  <c r="AW372" i="8"/>
  <c r="BN372" i="8"/>
  <c r="AW371" i="8"/>
  <c r="BN371" i="8"/>
  <c r="AW370" i="8"/>
  <c r="BN370" i="8"/>
  <c r="AX367" i="8"/>
  <c r="BO367" i="8"/>
  <c r="AX366" i="8"/>
  <c r="BO366" i="8"/>
  <c r="AX365" i="8"/>
  <c r="BO365" i="8"/>
  <c r="AX364" i="8"/>
  <c r="BO364" i="8"/>
  <c r="AX363" i="8"/>
  <c r="BO363" i="8"/>
  <c r="AX362" i="8"/>
  <c r="BO362" i="8"/>
  <c r="AX361" i="8"/>
  <c r="BO361" i="8"/>
  <c r="AX360" i="8"/>
  <c r="BO360" i="8"/>
  <c r="AX359" i="8"/>
  <c r="BO359" i="8"/>
  <c r="AX355" i="8"/>
  <c r="BO355" i="8"/>
  <c r="AX353" i="8"/>
  <c r="BO353" i="8"/>
  <c r="AX351" i="8"/>
  <c r="BO351" i="8"/>
  <c r="AX349" i="8"/>
  <c r="BO349" i="8"/>
  <c r="AX347" i="8"/>
  <c r="BO347" i="8"/>
  <c r="AX345" i="8"/>
  <c r="BO345" i="8"/>
  <c r="AX343" i="8"/>
  <c r="BO343" i="8"/>
  <c r="AW339" i="8"/>
  <c r="BN339" i="8"/>
  <c r="AW337" i="8"/>
  <c r="BN337" i="8"/>
  <c r="AW335" i="8"/>
  <c r="BN335" i="8"/>
  <c r="AW333" i="8"/>
  <c r="BN333" i="8"/>
  <c r="AW354" i="8"/>
  <c r="BN354" i="8"/>
  <c r="AW350" i="8"/>
  <c r="BN350" i="8"/>
  <c r="AW348" i="8"/>
  <c r="BN348" i="8"/>
  <c r="AW344" i="8"/>
  <c r="BN344" i="8"/>
  <c r="AX338" i="8"/>
  <c r="BO338" i="8"/>
  <c r="AX334" i="8"/>
  <c r="BO334" i="8"/>
  <c r="AX330" i="8"/>
  <c r="BO330" i="8"/>
  <c r="AX326" i="8"/>
  <c r="BO326" i="8"/>
  <c r="AX322" i="8"/>
  <c r="BO322" i="8"/>
  <c r="AX314" i="8"/>
  <c r="BO314" i="8"/>
  <c r="AX310" i="8"/>
  <c r="BO310" i="8"/>
  <c r="AX306" i="8"/>
  <c r="BO306" i="8"/>
  <c r="AX302" i="8"/>
  <c r="BO302" i="8"/>
  <c r="AX298" i="8"/>
  <c r="BO298" i="8"/>
  <c r="AX294" i="8"/>
  <c r="BO294" i="8"/>
  <c r="AX290" i="8"/>
  <c r="BO290" i="8"/>
  <c r="AX286" i="8"/>
  <c r="BO286" i="8"/>
  <c r="AX282" i="8"/>
  <c r="BO282" i="8"/>
  <c r="AX280" i="8"/>
  <c r="BO280" i="8"/>
  <c r="AX278" i="8"/>
  <c r="BO278" i="8"/>
  <c r="AX277" i="8"/>
  <c r="BO277" i="8"/>
  <c r="AX67" i="8"/>
  <c r="BO67" i="8"/>
  <c r="AX65" i="8"/>
  <c r="BO65" i="8"/>
  <c r="AX61" i="8"/>
  <c r="BO61" i="8"/>
  <c r="AX57" i="8"/>
  <c r="BO57" i="8"/>
  <c r="AX53" i="8"/>
  <c r="BO53" i="8"/>
  <c r="AX49" i="8"/>
  <c r="BO49" i="8"/>
  <c r="AX45" i="8"/>
  <c r="BO45" i="8"/>
  <c r="AW59" i="8"/>
  <c r="BN59" i="8"/>
  <c r="AW51" i="8"/>
  <c r="BN51" i="8"/>
  <c r="AX42" i="8"/>
  <c r="BO42" i="8"/>
  <c r="P10" i="18"/>
  <c r="S10" i="18"/>
  <c r="R10" i="18"/>
  <c r="AT141" i="8"/>
  <c r="BK141" i="8"/>
  <c r="F64" i="4"/>
  <c r="E9" i="20"/>
  <c r="D9" i="20"/>
  <c r="D9" i="18"/>
  <c r="F34" i="4"/>
  <c r="E34" i="4"/>
  <c r="C15" i="35"/>
  <c r="D13" i="18"/>
  <c r="F38" i="4"/>
  <c r="E38" i="4"/>
  <c r="E15" i="11"/>
  <c r="D15" i="11"/>
  <c r="F36" i="4"/>
  <c r="E36" i="4"/>
  <c r="D11" i="18"/>
  <c r="AW356" i="8"/>
  <c r="BN356" i="8"/>
  <c r="AW352" i="8"/>
  <c r="BN352" i="8"/>
  <c r="AW346" i="8"/>
  <c r="BN346" i="8"/>
  <c r="AX340" i="8"/>
  <c r="BO340" i="8"/>
  <c r="AX336" i="8"/>
  <c r="BO336" i="8"/>
  <c r="AX332" i="8"/>
  <c r="BO332" i="8"/>
  <c r="AX328" i="8"/>
  <c r="BO328" i="8"/>
  <c r="AX324" i="8"/>
  <c r="BO324" i="8"/>
  <c r="AX320" i="8"/>
  <c r="BO320" i="8"/>
  <c r="AX312" i="8"/>
  <c r="BO312" i="8"/>
  <c r="AX308" i="8"/>
  <c r="BO308" i="8"/>
  <c r="AX304" i="8"/>
  <c r="BO304" i="8"/>
  <c r="AX300" i="8"/>
  <c r="BO300" i="8"/>
  <c r="AX296" i="8"/>
  <c r="BO296" i="8"/>
  <c r="AX292" i="8"/>
  <c r="BO292" i="8"/>
  <c r="AX288" i="8"/>
  <c r="BO288" i="8"/>
  <c r="AX284" i="8"/>
  <c r="BO284" i="8"/>
  <c r="BE113" i="16"/>
  <c r="E33" i="28"/>
  <c r="D33" i="28"/>
  <c r="F99" i="4"/>
  <c r="AW63" i="8"/>
  <c r="BN63" i="8"/>
  <c r="AW55" i="8"/>
  <c r="BN55" i="8"/>
  <c r="AW47" i="8"/>
  <c r="BN47" i="8"/>
  <c r="AX187" i="8"/>
  <c r="BO187" i="8"/>
  <c r="AX183" i="8"/>
  <c r="BO183" i="8"/>
  <c r="BM43" i="8"/>
  <c r="AV43" i="8"/>
  <c r="AW331" i="8"/>
  <c r="BN331" i="8"/>
  <c r="AW329" i="8"/>
  <c r="BN329" i="8"/>
  <c r="AW327" i="8"/>
  <c r="BN327" i="8"/>
  <c r="AW325" i="8"/>
  <c r="BN325" i="8"/>
  <c r="AW323" i="8"/>
  <c r="BN323" i="8"/>
  <c r="AW321" i="8"/>
  <c r="BN321" i="8"/>
  <c r="AW319" i="8"/>
  <c r="BN319" i="8"/>
  <c r="AW318" i="8"/>
  <c r="BN318" i="8"/>
  <c r="AW315" i="8"/>
  <c r="BN315" i="8"/>
  <c r="AW313" i="8"/>
  <c r="BN313" i="8"/>
  <c r="AW311" i="8"/>
  <c r="BN311" i="8"/>
  <c r="AW309" i="8"/>
  <c r="BN309" i="8"/>
  <c r="AW307" i="8"/>
  <c r="BN307" i="8"/>
  <c r="AW305" i="8"/>
  <c r="BN305" i="8"/>
  <c r="AW303" i="8"/>
  <c r="BN303" i="8"/>
  <c r="AW301" i="8"/>
  <c r="BN301" i="8"/>
  <c r="AW299" i="8"/>
  <c r="BN299" i="8"/>
  <c r="AW297" i="8"/>
  <c r="BN297" i="8"/>
  <c r="AW295" i="8"/>
  <c r="BN295" i="8"/>
  <c r="AW293" i="8"/>
  <c r="BN293" i="8"/>
  <c r="AW291" i="8"/>
  <c r="BN291" i="8"/>
  <c r="AW289" i="8"/>
  <c r="BN289" i="8"/>
  <c r="AW287" i="8"/>
  <c r="BN287" i="8"/>
  <c r="AW285" i="8"/>
  <c r="BN285" i="8"/>
  <c r="AY283" i="8"/>
  <c r="BP283" i="8"/>
  <c r="AY281" i="8"/>
  <c r="BP281" i="8"/>
  <c r="AY279" i="8"/>
  <c r="BP279" i="8"/>
  <c r="AW273" i="8"/>
  <c r="BN273" i="8"/>
  <c r="AW271" i="8"/>
  <c r="BN271" i="8"/>
  <c r="AW269" i="8"/>
  <c r="BN269" i="8"/>
  <c r="AW267" i="8"/>
  <c r="BN267" i="8"/>
  <c r="AW265" i="8"/>
  <c r="BN265" i="8"/>
  <c r="AW263" i="8"/>
  <c r="BN263" i="8"/>
  <c r="AW261" i="8"/>
  <c r="BN261" i="8"/>
  <c r="AW259" i="8"/>
  <c r="BN259" i="8"/>
  <c r="AW257" i="8"/>
  <c r="BN257" i="8"/>
  <c r="AW255" i="8"/>
  <c r="BN255" i="8"/>
  <c r="AW253" i="8"/>
  <c r="BN253" i="8"/>
  <c r="AW251" i="8"/>
  <c r="BN251" i="8"/>
  <c r="AW249" i="8"/>
  <c r="BN249" i="8"/>
  <c r="AW247" i="8"/>
  <c r="BN247" i="8"/>
  <c r="AW245" i="8"/>
  <c r="BN245" i="8"/>
  <c r="AW243" i="8"/>
  <c r="BN243" i="8"/>
  <c r="AW241" i="8"/>
  <c r="BN241" i="8"/>
  <c r="AW239" i="8"/>
  <c r="BN239" i="8"/>
  <c r="AW237" i="8"/>
  <c r="BN237" i="8"/>
  <c r="AW235" i="8"/>
  <c r="BN235" i="8"/>
  <c r="AW233" i="8"/>
  <c r="BN233" i="8"/>
  <c r="AW231" i="8"/>
  <c r="BN231" i="8"/>
  <c r="AW229" i="8"/>
  <c r="BN229" i="8"/>
  <c r="AW227" i="8"/>
  <c r="BN227" i="8"/>
  <c r="AW225" i="8"/>
  <c r="BN225" i="8"/>
  <c r="AW223" i="8"/>
  <c r="BN223" i="8"/>
  <c r="AW221" i="8"/>
  <c r="BN221" i="8"/>
  <c r="AW219" i="8"/>
  <c r="BN219" i="8"/>
  <c r="AW217" i="8"/>
  <c r="BN217" i="8"/>
  <c r="AW215" i="8"/>
  <c r="BN215" i="8"/>
  <c r="AW213" i="8"/>
  <c r="BN213" i="8"/>
  <c r="AW211" i="8"/>
  <c r="BN211" i="8"/>
  <c r="AW209" i="8"/>
  <c r="BN209" i="8"/>
  <c r="AW207" i="8"/>
  <c r="BN207" i="8"/>
  <c r="AW205" i="8"/>
  <c r="BN205" i="8"/>
  <c r="AW203" i="8"/>
  <c r="BN203" i="8"/>
  <c r="AW201" i="8"/>
  <c r="BN201" i="8"/>
  <c r="AW199" i="8"/>
  <c r="BN199" i="8"/>
  <c r="AW197" i="8"/>
  <c r="BN197" i="8"/>
  <c r="AW195" i="8"/>
  <c r="BN195" i="8"/>
  <c r="AW193" i="8"/>
  <c r="BN193" i="8"/>
  <c r="AW191" i="8"/>
  <c r="BN191" i="8"/>
  <c r="AW189" i="8"/>
  <c r="BN189" i="8"/>
  <c r="AX274" i="8"/>
  <c r="BO274" i="8"/>
  <c r="AX272" i="8"/>
  <c r="BO272" i="8"/>
  <c r="AX270" i="8"/>
  <c r="BO270" i="8"/>
  <c r="AX268" i="8"/>
  <c r="BO268" i="8"/>
  <c r="AX266" i="8"/>
  <c r="BO266" i="8"/>
  <c r="AX264" i="8"/>
  <c r="BO264" i="8"/>
  <c r="AX262" i="8"/>
  <c r="BO262" i="8"/>
  <c r="AX260" i="8"/>
  <c r="BO260" i="8"/>
  <c r="AX258" i="8"/>
  <c r="BO258" i="8"/>
  <c r="AX256" i="8"/>
  <c r="BO256" i="8"/>
  <c r="AX254" i="8"/>
  <c r="BO254" i="8"/>
  <c r="AX252" i="8"/>
  <c r="BO252" i="8"/>
  <c r="AX250" i="8"/>
  <c r="BO250" i="8"/>
  <c r="AX248" i="8"/>
  <c r="BO248" i="8"/>
  <c r="AX246" i="8"/>
  <c r="BO246" i="8"/>
  <c r="AX244" i="8"/>
  <c r="BO244" i="8"/>
  <c r="AX242" i="8"/>
  <c r="BO242" i="8"/>
  <c r="AX240" i="8"/>
  <c r="BO240" i="8"/>
  <c r="AX238" i="8"/>
  <c r="BO238" i="8"/>
  <c r="AX236" i="8"/>
  <c r="BO236" i="8"/>
  <c r="AX234" i="8"/>
  <c r="BO234" i="8"/>
  <c r="AX232" i="8"/>
  <c r="BO232" i="8"/>
  <c r="AX230" i="8"/>
  <c r="BO230" i="8"/>
  <c r="AX228" i="8"/>
  <c r="BO228" i="8"/>
  <c r="AX226" i="8"/>
  <c r="BO226" i="8"/>
  <c r="AX224" i="8"/>
  <c r="BO224" i="8"/>
  <c r="AX222" i="8"/>
  <c r="BO222" i="8"/>
  <c r="AX220" i="8"/>
  <c r="BO220" i="8"/>
  <c r="AX218" i="8"/>
  <c r="BO218" i="8"/>
  <c r="AX216" i="8"/>
  <c r="BO216" i="8"/>
  <c r="AX214" i="8"/>
  <c r="BO214" i="8"/>
  <c r="AX212" i="8"/>
  <c r="BO212" i="8"/>
  <c r="AX210" i="8"/>
  <c r="BO210" i="8"/>
  <c r="AX208" i="8"/>
  <c r="BO208" i="8"/>
  <c r="AX206" i="8"/>
  <c r="BO206" i="8"/>
  <c r="AX204" i="8"/>
  <c r="BO204" i="8"/>
  <c r="AX202" i="8"/>
  <c r="BO202" i="8"/>
  <c r="AX200" i="8"/>
  <c r="BO200" i="8"/>
  <c r="AX198" i="8"/>
  <c r="BO198" i="8"/>
  <c r="AX196" i="8"/>
  <c r="BO196" i="8"/>
  <c r="AX194" i="8"/>
  <c r="BO194" i="8"/>
  <c r="AX192" i="8"/>
  <c r="BO192" i="8"/>
  <c r="AX190" i="8"/>
  <c r="BO190" i="8"/>
  <c r="AW159" i="8"/>
  <c r="BN159" i="8"/>
  <c r="AY140" i="8"/>
  <c r="BP140" i="8"/>
  <c r="AX139" i="8"/>
  <c r="BO139" i="8"/>
  <c r="AX138" i="8"/>
  <c r="BO138" i="8"/>
  <c r="AX136" i="8"/>
  <c r="BO136" i="8"/>
  <c r="AX134" i="8"/>
  <c r="BO134" i="8"/>
  <c r="AX132" i="8"/>
  <c r="BO132" i="8"/>
  <c r="AX130" i="8"/>
  <c r="BO130" i="8"/>
  <c r="AX128" i="8"/>
  <c r="BO128" i="8"/>
  <c r="AX126" i="8"/>
  <c r="BO126" i="8"/>
  <c r="AX124" i="8"/>
  <c r="BO124" i="8"/>
  <c r="AX122" i="8"/>
  <c r="BO122" i="8"/>
  <c r="AX120" i="8"/>
  <c r="BO120" i="8"/>
  <c r="AX118" i="8"/>
  <c r="BO118" i="8"/>
  <c r="AX97" i="8"/>
  <c r="BO97" i="8"/>
  <c r="AX95" i="8"/>
  <c r="BO95" i="8"/>
  <c r="AX93" i="8"/>
  <c r="BO93" i="8"/>
  <c r="AW137" i="8"/>
  <c r="BN137" i="8"/>
  <c r="AW135" i="8"/>
  <c r="BN135" i="8"/>
  <c r="AW133" i="8"/>
  <c r="BN133" i="8"/>
  <c r="AW131" i="8"/>
  <c r="BN131" i="8"/>
  <c r="AW129" i="8"/>
  <c r="BN129" i="8"/>
  <c r="AW127" i="8"/>
  <c r="BN127" i="8"/>
  <c r="AW125" i="8"/>
  <c r="BN125" i="8"/>
  <c r="AW123" i="8"/>
  <c r="BN123" i="8"/>
  <c r="AW121" i="8"/>
  <c r="BN121" i="8"/>
  <c r="AW119" i="8"/>
  <c r="BN119" i="8"/>
  <c r="AW117" i="8"/>
  <c r="BN117" i="8"/>
  <c r="AW116" i="8"/>
  <c r="BN116" i="8"/>
  <c r="AX115" i="8"/>
  <c r="BO115" i="8"/>
  <c r="AW114" i="8"/>
  <c r="BN114" i="8"/>
  <c r="AX113" i="8"/>
  <c r="BO113" i="8"/>
  <c r="AW112" i="8"/>
  <c r="BN112" i="8"/>
  <c r="AX111" i="8"/>
  <c r="BO111" i="8"/>
  <c r="AX110" i="8"/>
  <c r="BO110" i="8"/>
  <c r="AW109" i="8"/>
  <c r="BN109" i="8"/>
  <c r="AX108" i="8"/>
  <c r="BO108" i="8"/>
  <c r="AX107" i="8"/>
  <c r="BO107" i="8"/>
  <c r="AW106" i="8"/>
  <c r="BN106" i="8"/>
  <c r="AX105" i="8"/>
  <c r="BO105" i="8"/>
  <c r="AX104" i="8"/>
  <c r="BO104" i="8"/>
  <c r="AX103" i="8"/>
  <c r="BO103" i="8"/>
  <c r="AW102" i="8"/>
  <c r="BN102" i="8"/>
  <c r="AW101" i="8"/>
  <c r="BN101" i="8"/>
  <c r="AX100" i="8"/>
  <c r="BO100" i="8"/>
  <c r="AX99" i="8"/>
  <c r="BO99" i="8"/>
  <c r="AW98" i="8"/>
  <c r="BN98" i="8"/>
  <c r="AW96" i="8"/>
  <c r="BN96" i="8"/>
  <c r="AW94" i="8"/>
  <c r="BN94" i="8"/>
  <c r="AW92" i="8"/>
  <c r="BN92" i="8"/>
  <c r="AY66" i="8"/>
  <c r="BP66" i="8"/>
  <c r="AX62" i="8"/>
  <c r="BO62" i="8"/>
  <c r="AX58" i="8"/>
  <c r="BO58" i="8"/>
  <c r="AX54" i="8"/>
  <c r="BO54" i="8"/>
  <c r="AX50" i="8"/>
  <c r="BO50" i="8"/>
  <c r="AX46" i="8"/>
  <c r="BO46" i="8"/>
  <c r="AW41" i="8"/>
  <c r="BN41" i="8"/>
  <c r="AW39" i="8"/>
  <c r="BN39" i="8"/>
  <c r="AW37" i="8"/>
  <c r="BN37" i="8"/>
  <c r="AW35" i="8"/>
  <c r="BN35" i="8"/>
  <c r="Q10" i="18"/>
  <c r="O10" i="18"/>
  <c r="U10" i="18"/>
  <c r="AU43" i="8"/>
  <c r="BL43" i="8"/>
  <c r="E99" i="4"/>
  <c r="E104" i="4"/>
  <c r="F104" i="4"/>
  <c r="O11" i="18"/>
  <c r="Q11" i="18"/>
  <c r="P11" i="18"/>
  <c r="T11" i="18"/>
  <c r="U11" i="18"/>
  <c r="R11" i="18"/>
  <c r="S11" i="18"/>
  <c r="D29" i="11"/>
  <c r="D30" i="11"/>
  <c r="E29" i="11"/>
  <c r="E30" i="11"/>
  <c r="O13" i="18"/>
  <c r="Q13" i="18"/>
  <c r="P13" i="18"/>
  <c r="T13" i="18"/>
  <c r="S13" i="18"/>
  <c r="R13" i="18"/>
  <c r="U13" i="18"/>
  <c r="E62" i="4"/>
  <c r="F62" i="4"/>
  <c r="D19" i="20"/>
  <c r="E19" i="20"/>
  <c r="BN42" i="8"/>
  <c r="AW42" i="8"/>
  <c r="BM51" i="8"/>
  <c r="AV51" i="8"/>
  <c r="BM59" i="8"/>
  <c r="AV59" i="8"/>
  <c r="BN45" i="8"/>
  <c r="AW45" i="8"/>
  <c r="BN49" i="8"/>
  <c r="AW49" i="8"/>
  <c r="BN53" i="8"/>
  <c r="AW53" i="8"/>
  <c r="BN57" i="8"/>
  <c r="AW57" i="8"/>
  <c r="BN61" i="8"/>
  <c r="AW61" i="8"/>
  <c r="BN65" i="8"/>
  <c r="AW65" i="8"/>
  <c r="BN67" i="8"/>
  <c r="AW67" i="8"/>
  <c r="BN277" i="8"/>
  <c r="AW277" i="8"/>
  <c r="BN278" i="8"/>
  <c r="AW278" i="8"/>
  <c r="BN280" i="8"/>
  <c r="AW280" i="8"/>
  <c r="BN282" i="8"/>
  <c r="AW282" i="8"/>
  <c r="AW286" i="8"/>
  <c r="BN286" i="8"/>
  <c r="AW290" i="8"/>
  <c r="BN290" i="8"/>
  <c r="AW294" i="8"/>
  <c r="BN294" i="8"/>
  <c r="AW298" i="8"/>
  <c r="BN298" i="8"/>
  <c r="AW302" i="8"/>
  <c r="BN302" i="8"/>
  <c r="AW306" i="8"/>
  <c r="BN306" i="8"/>
  <c r="AW310" i="8"/>
  <c r="BN310" i="8"/>
  <c r="AW314" i="8"/>
  <c r="BN314" i="8"/>
  <c r="AW322" i="8"/>
  <c r="BN322" i="8"/>
  <c r="AW326" i="8"/>
  <c r="BN326" i="8"/>
  <c r="AW330" i="8"/>
  <c r="BN330" i="8"/>
  <c r="AW334" i="8"/>
  <c r="BN334" i="8"/>
  <c r="AW338" i="8"/>
  <c r="BN338" i="8"/>
  <c r="AV344" i="8"/>
  <c r="BM344" i="8"/>
  <c r="AV348" i="8"/>
  <c r="BM348" i="8"/>
  <c r="AV350" i="8"/>
  <c r="BM350" i="8"/>
  <c r="AV354" i="8"/>
  <c r="BM354" i="8"/>
  <c r="AV333" i="8"/>
  <c r="BM333" i="8"/>
  <c r="AV335" i="8"/>
  <c r="BM335" i="8"/>
  <c r="AV337" i="8"/>
  <c r="BM337" i="8"/>
  <c r="AV339" i="8"/>
  <c r="BM339" i="8"/>
  <c r="AW343" i="8"/>
  <c r="BN343" i="8"/>
  <c r="AW345" i="8"/>
  <c r="BN345" i="8"/>
  <c r="AW347" i="8"/>
  <c r="BN347" i="8"/>
  <c r="AW349" i="8"/>
  <c r="BN349" i="8"/>
  <c r="AW351" i="8"/>
  <c r="BN351" i="8"/>
  <c r="AW353" i="8"/>
  <c r="BN353" i="8"/>
  <c r="AW355" i="8"/>
  <c r="BN355" i="8"/>
  <c r="AW359" i="8"/>
  <c r="BN359" i="8"/>
  <c r="AW360" i="8"/>
  <c r="BN360" i="8"/>
  <c r="AW361" i="8"/>
  <c r="BN361" i="8"/>
  <c r="AW362" i="8"/>
  <c r="BN362" i="8"/>
  <c r="AW363" i="8"/>
  <c r="BN363" i="8"/>
  <c r="AW364" i="8"/>
  <c r="BN364" i="8"/>
  <c r="AW365" i="8"/>
  <c r="BN365" i="8"/>
  <c r="AW366" i="8"/>
  <c r="BN366" i="8"/>
  <c r="AW367" i="8"/>
  <c r="BN367" i="8"/>
  <c r="AV370" i="8"/>
  <c r="BM370" i="8"/>
  <c r="AV371" i="8"/>
  <c r="BM371" i="8"/>
  <c r="AV372" i="8"/>
  <c r="BM372" i="8"/>
  <c r="AV373" i="8"/>
  <c r="BM373" i="8"/>
  <c r="E85" i="4"/>
  <c r="E97" i="4"/>
  <c r="E139" i="4"/>
  <c r="M32" i="34"/>
  <c r="F97" i="4"/>
  <c r="D20" i="33"/>
  <c r="D21" i="33"/>
  <c r="E20" i="33"/>
  <c r="AV35" i="8"/>
  <c r="BM35" i="8"/>
  <c r="AV37" i="8"/>
  <c r="BM37" i="8"/>
  <c r="AV39" i="8"/>
  <c r="BM39" i="8"/>
  <c r="AV41" i="8"/>
  <c r="BM41" i="8"/>
  <c r="AW46" i="8"/>
  <c r="BN46" i="8"/>
  <c r="AW50" i="8"/>
  <c r="BN50" i="8"/>
  <c r="AW54" i="8"/>
  <c r="BN54" i="8"/>
  <c r="AW58" i="8"/>
  <c r="BN58" i="8"/>
  <c r="AW62" i="8"/>
  <c r="BN62" i="8"/>
  <c r="AX66" i="8"/>
  <c r="BO66" i="8"/>
  <c r="AV92" i="8"/>
  <c r="BM92" i="8"/>
  <c r="AV94" i="8"/>
  <c r="BM94" i="8"/>
  <c r="AV96" i="8"/>
  <c r="BM96" i="8"/>
  <c r="AV98" i="8"/>
  <c r="BM98" i="8"/>
  <c r="AW99" i="8"/>
  <c r="BN99" i="8"/>
  <c r="AW100" i="8"/>
  <c r="BN100" i="8"/>
  <c r="AV101" i="8"/>
  <c r="BM101" i="8"/>
  <c r="AV102" i="8"/>
  <c r="BM102" i="8"/>
  <c r="AW103" i="8"/>
  <c r="BN103" i="8"/>
  <c r="AW104" i="8"/>
  <c r="BN104" i="8"/>
  <c r="AW105" i="8"/>
  <c r="BN105" i="8"/>
  <c r="AV106" i="8"/>
  <c r="BM106" i="8"/>
  <c r="AW107" i="8"/>
  <c r="BN107" i="8"/>
  <c r="AW108" i="8"/>
  <c r="BN108" i="8"/>
  <c r="AV109" i="8"/>
  <c r="BM109" i="8"/>
  <c r="AW110" i="8"/>
  <c r="BN110" i="8"/>
  <c r="AW111" i="8"/>
  <c r="BN111" i="8"/>
  <c r="AV112" i="8"/>
  <c r="BM112" i="8"/>
  <c r="AW113" i="8"/>
  <c r="BN113" i="8"/>
  <c r="AV114" i="8"/>
  <c r="BM114" i="8"/>
  <c r="AW115" i="8"/>
  <c r="BN115" i="8"/>
  <c r="AV116" i="8"/>
  <c r="BM116" i="8"/>
  <c r="AV117" i="8"/>
  <c r="BM117" i="8"/>
  <c r="AV119" i="8"/>
  <c r="BM119" i="8"/>
  <c r="AV121" i="8"/>
  <c r="BM121" i="8"/>
  <c r="AV123" i="8"/>
  <c r="BM123" i="8"/>
  <c r="AV125" i="8"/>
  <c r="BM125" i="8"/>
  <c r="AV127" i="8"/>
  <c r="BM127" i="8"/>
  <c r="AV129" i="8"/>
  <c r="BM129" i="8"/>
  <c r="AV131" i="8"/>
  <c r="BM131" i="8"/>
  <c r="AV133" i="8"/>
  <c r="BM133" i="8"/>
  <c r="AV135" i="8"/>
  <c r="BM135" i="8"/>
  <c r="AV137" i="8"/>
  <c r="BM137" i="8"/>
  <c r="AW93" i="8"/>
  <c r="BN93" i="8"/>
  <c r="AW95" i="8"/>
  <c r="BN95" i="8"/>
  <c r="AW97" i="8"/>
  <c r="BN97" i="8"/>
  <c r="AW118" i="8"/>
  <c r="BN118" i="8"/>
  <c r="AW120" i="8"/>
  <c r="BN120" i="8"/>
  <c r="AW122" i="8"/>
  <c r="BN122" i="8"/>
  <c r="AW124" i="8"/>
  <c r="BN124" i="8"/>
  <c r="AW126" i="8"/>
  <c r="BN126" i="8"/>
  <c r="AW128" i="8"/>
  <c r="BN128" i="8"/>
  <c r="AW130" i="8"/>
  <c r="BN130" i="8"/>
  <c r="AW132" i="8"/>
  <c r="BN132" i="8"/>
  <c r="AW134" i="8"/>
  <c r="BN134" i="8"/>
  <c r="AW136" i="8"/>
  <c r="BN136" i="8"/>
  <c r="AW138" i="8"/>
  <c r="BN138" i="8"/>
  <c r="AW139" i="8"/>
  <c r="BN139" i="8"/>
  <c r="AX140" i="8"/>
  <c r="BO140" i="8"/>
  <c r="AV159" i="8"/>
  <c r="BM159" i="8"/>
  <c r="AW190" i="8"/>
  <c r="BN190" i="8"/>
  <c r="AW192" i="8"/>
  <c r="BN192" i="8"/>
  <c r="AW194" i="8"/>
  <c r="BN194" i="8"/>
  <c r="AW196" i="8"/>
  <c r="BN196" i="8"/>
  <c r="AW198" i="8"/>
  <c r="BN198" i="8"/>
  <c r="AW200" i="8"/>
  <c r="BN200" i="8"/>
  <c r="AW202" i="8"/>
  <c r="BN202" i="8"/>
  <c r="AW204" i="8"/>
  <c r="BN204" i="8"/>
  <c r="AW206" i="8"/>
  <c r="BN206" i="8"/>
  <c r="AW208" i="8"/>
  <c r="BN208" i="8"/>
  <c r="AW210" i="8"/>
  <c r="BN210" i="8"/>
  <c r="AW212" i="8"/>
  <c r="BN212" i="8"/>
  <c r="AW214" i="8"/>
  <c r="BN214" i="8"/>
  <c r="AW216" i="8"/>
  <c r="BN216" i="8"/>
  <c r="AW218" i="8"/>
  <c r="BN218" i="8"/>
  <c r="AW220" i="8"/>
  <c r="BN220" i="8"/>
  <c r="AW222" i="8"/>
  <c r="BN222" i="8"/>
  <c r="AW224" i="8"/>
  <c r="BN224" i="8"/>
  <c r="AW226" i="8"/>
  <c r="BN226" i="8"/>
  <c r="AW228" i="8"/>
  <c r="BN228" i="8"/>
  <c r="AW230" i="8"/>
  <c r="BN230" i="8"/>
  <c r="AW232" i="8"/>
  <c r="BN232" i="8"/>
  <c r="AW234" i="8"/>
  <c r="BN234" i="8"/>
  <c r="AW236" i="8"/>
  <c r="BN236" i="8"/>
  <c r="AW238" i="8"/>
  <c r="BN238" i="8"/>
  <c r="AW240" i="8"/>
  <c r="BN240" i="8"/>
  <c r="AW242" i="8"/>
  <c r="BN242" i="8"/>
  <c r="AW244" i="8"/>
  <c r="BN244" i="8"/>
  <c r="AW246" i="8"/>
  <c r="BN246" i="8"/>
  <c r="AW248" i="8"/>
  <c r="BN248" i="8"/>
  <c r="AW250" i="8"/>
  <c r="BN250" i="8"/>
  <c r="AW252" i="8"/>
  <c r="BN252" i="8"/>
  <c r="AW254" i="8"/>
  <c r="BN254" i="8"/>
  <c r="AW256" i="8"/>
  <c r="BN256" i="8"/>
  <c r="AW258" i="8"/>
  <c r="BN258" i="8"/>
  <c r="AW260" i="8"/>
  <c r="BN260" i="8"/>
  <c r="AW262" i="8"/>
  <c r="BN262" i="8"/>
  <c r="AW264" i="8"/>
  <c r="BN264" i="8"/>
  <c r="AW266" i="8"/>
  <c r="BN266" i="8"/>
  <c r="AW268" i="8"/>
  <c r="BN268" i="8"/>
  <c r="AW270" i="8"/>
  <c r="BN270" i="8"/>
  <c r="AW272" i="8"/>
  <c r="BN272" i="8"/>
  <c r="AW274" i="8"/>
  <c r="BN274" i="8"/>
  <c r="AV189" i="8"/>
  <c r="BM189" i="8"/>
  <c r="AV191" i="8"/>
  <c r="BM191" i="8"/>
  <c r="AV193" i="8"/>
  <c r="BM193" i="8"/>
  <c r="AV195" i="8"/>
  <c r="BM195" i="8"/>
  <c r="AV197" i="8"/>
  <c r="BM197" i="8"/>
  <c r="AV199" i="8"/>
  <c r="BM199" i="8"/>
  <c r="AV201" i="8"/>
  <c r="BM201" i="8"/>
  <c r="AV203" i="8"/>
  <c r="BM203" i="8"/>
  <c r="AV205" i="8"/>
  <c r="BM205" i="8"/>
  <c r="AV207" i="8"/>
  <c r="BM207" i="8"/>
  <c r="AV209" i="8"/>
  <c r="BM209" i="8"/>
  <c r="AV211" i="8"/>
  <c r="BM211" i="8"/>
  <c r="AV213" i="8"/>
  <c r="BM213" i="8"/>
  <c r="AV215" i="8"/>
  <c r="BM215" i="8"/>
  <c r="AV217" i="8"/>
  <c r="BM217" i="8"/>
  <c r="AV219" i="8"/>
  <c r="BM219" i="8"/>
  <c r="AV221" i="8"/>
  <c r="BM221" i="8"/>
  <c r="AV223" i="8"/>
  <c r="BM223" i="8"/>
  <c r="AV225" i="8"/>
  <c r="BM225" i="8"/>
  <c r="AV227" i="8"/>
  <c r="BM227" i="8"/>
  <c r="AV229" i="8"/>
  <c r="BM229" i="8"/>
  <c r="AV231" i="8"/>
  <c r="BM231" i="8"/>
  <c r="AV233" i="8"/>
  <c r="BM233" i="8"/>
  <c r="AV235" i="8"/>
  <c r="BM235" i="8"/>
  <c r="AV237" i="8"/>
  <c r="BM237" i="8"/>
  <c r="AV239" i="8"/>
  <c r="BM239" i="8"/>
  <c r="AV241" i="8"/>
  <c r="BM241" i="8"/>
  <c r="AV243" i="8"/>
  <c r="BM243" i="8"/>
  <c r="AV245" i="8"/>
  <c r="BM245" i="8"/>
  <c r="AV247" i="8"/>
  <c r="BM247" i="8"/>
  <c r="AV249" i="8"/>
  <c r="BM249" i="8"/>
  <c r="AV251" i="8"/>
  <c r="BM251" i="8"/>
  <c r="AV253" i="8"/>
  <c r="BM253" i="8"/>
  <c r="AV255" i="8"/>
  <c r="BM255" i="8"/>
  <c r="AV257" i="8"/>
  <c r="BM257" i="8"/>
  <c r="AV259" i="8"/>
  <c r="BM259" i="8"/>
  <c r="AV261" i="8"/>
  <c r="BM261" i="8"/>
  <c r="AV263" i="8"/>
  <c r="BM263" i="8"/>
  <c r="AV265" i="8"/>
  <c r="BM265" i="8"/>
  <c r="AV267" i="8"/>
  <c r="BM267" i="8"/>
  <c r="AV269" i="8"/>
  <c r="BM269" i="8"/>
  <c r="AV271" i="8"/>
  <c r="BM271" i="8"/>
  <c r="AV273" i="8"/>
  <c r="BM273" i="8"/>
  <c r="AX279" i="8"/>
  <c r="BO279" i="8"/>
  <c r="AX281" i="8"/>
  <c r="BO281" i="8"/>
  <c r="AX283" i="8"/>
  <c r="BO283" i="8"/>
  <c r="AV285" i="8"/>
  <c r="BM285" i="8"/>
  <c r="AV287" i="8"/>
  <c r="BM287" i="8"/>
  <c r="AV289" i="8"/>
  <c r="BM289" i="8"/>
  <c r="AV291" i="8"/>
  <c r="BM291" i="8"/>
  <c r="AV293" i="8"/>
  <c r="BM293" i="8"/>
  <c r="AV295" i="8"/>
  <c r="BM295" i="8"/>
  <c r="AV297" i="8"/>
  <c r="BM297" i="8"/>
  <c r="AV299" i="8"/>
  <c r="BM299" i="8"/>
  <c r="AV301" i="8"/>
  <c r="BM301" i="8"/>
  <c r="AV303" i="8"/>
  <c r="BM303" i="8"/>
  <c r="AV305" i="8"/>
  <c r="BM305" i="8"/>
  <c r="AV307" i="8"/>
  <c r="BM307" i="8"/>
  <c r="AV309" i="8"/>
  <c r="BM309" i="8"/>
  <c r="AV311" i="8"/>
  <c r="BM311" i="8"/>
  <c r="AV313" i="8"/>
  <c r="BM313" i="8"/>
  <c r="AV315" i="8"/>
  <c r="BM315" i="8"/>
  <c r="AV318" i="8"/>
  <c r="BM318" i="8"/>
  <c r="AV319" i="8"/>
  <c r="BM319" i="8"/>
  <c r="AV321" i="8"/>
  <c r="BM321" i="8"/>
  <c r="AV323" i="8"/>
  <c r="BM323" i="8"/>
  <c r="AV325" i="8"/>
  <c r="BM325" i="8"/>
  <c r="AV327" i="8"/>
  <c r="BM327" i="8"/>
  <c r="AV329" i="8"/>
  <c r="BM329" i="8"/>
  <c r="AV331" i="8"/>
  <c r="BM331" i="8"/>
  <c r="BN183" i="8"/>
  <c r="AW183" i="8"/>
  <c r="BN187" i="8"/>
  <c r="AW187" i="8"/>
  <c r="BM47" i="8"/>
  <c r="AV47" i="8"/>
  <c r="BM55" i="8"/>
  <c r="AV55" i="8"/>
  <c r="BM63" i="8"/>
  <c r="AV63" i="8"/>
  <c r="E54" i="28"/>
  <c r="D54" i="28"/>
  <c r="AW284" i="8"/>
  <c r="BN284" i="8"/>
  <c r="AW288" i="8"/>
  <c r="BN288" i="8"/>
  <c r="AW292" i="8"/>
  <c r="BN292" i="8"/>
  <c r="AW296" i="8"/>
  <c r="BN296" i="8"/>
  <c r="AW300" i="8"/>
  <c r="BN300" i="8"/>
  <c r="AW304" i="8"/>
  <c r="BN304" i="8"/>
  <c r="AW308" i="8"/>
  <c r="BN308" i="8"/>
  <c r="AW312" i="8"/>
  <c r="BN312" i="8"/>
  <c r="AW320" i="8"/>
  <c r="BN320" i="8"/>
  <c r="AW324" i="8"/>
  <c r="BN324" i="8"/>
  <c r="AW328" i="8"/>
  <c r="BN328" i="8"/>
  <c r="AW332" i="8"/>
  <c r="BN332" i="8"/>
  <c r="AW336" i="8"/>
  <c r="BN336" i="8"/>
  <c r="AW340" i="8"/>
  <c r="BN340" i="8"/>
  <c r="AV346" i="8"/>
  <c r="BM346" i="8"/>
  <c r="AV352" i="8"/>
  <c r="BM352" i="8"/>
  <c r="AV356" i="8"/>
  <c r="BM356" i="8"/>
  <c r="O9" i="18"/>
  <c r="O17" i="18"/>
  <c r="Q9" i="18"/>
  <c r="Q17" i="18"/>
  <c r="S9" i="18"/>
  <c r="S17" i="18"/>
  <c r="P9" i="18"/>
  <c r="P17" i="18"/>
  <c r="R9" i="18"/>
  <c r="R17" i="18"/>
  <c r="T9" i="18"/>
  <c r="T17" i="18"/>
  <c r="D17" i="18"/>
  <c r="E64" i="4"/>
  <c r="E74" i="4"/>
  <c r="E137" i="4"/>
  <c r="M30" i="34"/>
  <c r="F74" i="4"/>
  <c r="BJ141" i="8"/>
  <c r="AS141" i="8"/>
  <c r="BI141" i="8"/>
  <c r="S141" i="8"/>
  <c r="D22" i="19"/>
  <c r="E16" i="26"/>
  <c r="D16" i="26"/>
  <c r="E22" i="19"/>
  <c r="P12" i="18"/>
  <c r="T12" i="18"/>
  <c r="S12" i="18"/>
  <c r="O12" i="18"/>
  <c r="U12" i="18"/>
  <c r="R12" i="18"/>
  <c r="Q12" i="18"/>
  <c r="P14" i="18"/>
  <c r="T14" i="18"/>
  <c r="S14" i="18"/>
  <c r="O14" i="18"/>
  <c r="U14" i="18"/>
  <c r="Q14" i="18"/>
  <c r="R14" i="18"/>
  <c r="E22" i="26"/>
  <c r="E23" i="26"/>
  <c r="D22" i="26"/>
  <c r="AW34" i="8"/>
  <c r="BN34" i="8"/>
  <c r="AW36" i="8"/>
  <c r="BN36" i="8"/>
  <c r="AW38" i="8"/>
  <c r="BN38" i="8"/>
  <c r="AW40" i="8"/>
  <c r="BN40" i="8"/>
  <c r="AX44" i="8"/>
  <c r="BO44" i="8"/>
  <c r="AV48" i="8"/>
  <c r="BM48" i="8"/>
  <c r="AV52" i="8"/>
  <c r="BM52" i="8"/>
  <c r="AV56" i="8"/>
  <c r="BM56" i="8"/>
  <c r="AV60" i="8"/>
  <c r="BM60" i="8"/>
  <c r="AV64" i="8"/>
  <c r="BM64" i="8"/>
  <c r="AW69" i="8"/>
  <c r="BN69" i="8"/>
  <c r="AW71" i="8"/>
  <c r="BN71" i="8"/>
  <c r="AW73" i="8"/>
  <c r="BN73" i="8"/>
  <c r="AW75" i="8"/>
  <c r="BN75" i="8"/>
  <c r="AW77" i="8"/>
  <c r="BN77" i="8"/>
  <c r="AW78" i="8"/>
  <c r="BN78" i="8"/>
  <c r="AW79" i="8"/>
  <c r="BN79" i="8"/>
  <c r="AW80" i="8"/>
  <c r="BN80" i="8"/>
  <c r="AW82" i="8"/>
  <c r="BN82" i="8"/>
  <c r="AW84" i="8"/>
  <c r="BN84" i="8"/>
  <c r="AW86" i="8"/>
  <c r="BN86" i="8"/>
  <c r="AW88" i="8"/>
  <c r="BN88" i="8"/>
  <c r="AV90" i="8"/>
  <c r="BM90" i="8"/>
  <c r="AT68" i="8"/>
  <c r="BK68" i="8"/>
  <c r="AV70" i="8"/>
  <c r="BM70" i="8"/>
  <c r="AV72" i="8"/>
  <c r="BM72" i="8"/>
  <c r="AV74" i="8"/>
  <c r="BM74" i="8"/>
  <c r="AV76" i="8"/>
  <c r="BM76" i="8"/>
  <c r="AV81" i="8"/>
  <c r="BM81" i="8"/>
  <c r="AV83" i="8"/>
  <c r="BM83" i="8"/>
  <c r="AV85" i="8"/>
  <c r="BM85" i="8"/>
  <c r="AV87" i="8"/>
  <c r="BM87" i="8"/>
  <c r="AV89" i="8"/>
  <c r="BM89" i="8"/>
  <c r="AV143" i="8"/>
  <c r="BM143" i="8"/>
  <c r="AV145" i="8"/>
  <c r="BM145" i="8"/>
  <c r="AV147" i="8"/>
  <c r="BM147" i="8"/>
  <c r="AV149" i="8"/>
  <c r="BM149" i="8"/>
  <c r="AV151" i="8"/>
  <c r="BM151" i="8"/>
  <c r="AV153" i="8"/>
  <c r="BM153" i="8"/>
  <c r="AV155" i="8"/>
  <c r="BM155" i="8"/>
  <c r="AV157" i="8"/>
  <c r="BM157" i="8"/>
  <c r="AV161" i="8"/>
  <c r="BM161" i="8"/>
  <c r="AV163" i="8"/>
  <c r="BM163" i="8"/>
  <c r="AV165" i="8"/>
  <c r="BM165" i="8"/>
  <c r="AV167" i="8"/>
  <c r="BM167" i="8"/>
  <c r="AV169" i="8"/>
  <c r="BM169" i="8"/>
  <c r="AV171" i="8"/>
  <c r="BM171" i="8"/>
  <c r="AV173" i="8"/>
  <c r="BM173" i="8"/>
  <c r="AV175" i="8"/>
  <c r="BM175" i="8"/>
  <c r="AV177" i="8"/>
  <c r="BM177" i="8"/>
  <c r="AV179" i="8"/>
  <c r="BM179" i="8"/>
  <c r="AV181" i="8"/>
  <c r="BM181" i="8"/>
  <c r="AV188" i="8"/>
  <c r="BM188" i="8"/>
  <c r="AW142" i="8"/>
  <c r="BN142" i="8"/>
  <c r="AW144" i="8"/>
  <c r="BN144" i="8"/>
  <c r="AW146" i="8"/>
  <c r="BN146" i="8"/>
  <c r="AW148" i="8"/>
  <c r="BN148" i="8"/>
  <c r="AW150" i="8"/>
  <c r="BN150" i="8"/>
  <c r="AW152" i="8"/>
  <c r="BN152" i="8"/>
  <c r="AW154" i="8"/>
  <c r="BN154" i="8"/>
  <c r="AW156" i="8"/>
  <c r="BN156" i="8"/>
  <c r="AW158" i="8"/>
  <c r="BN158" i="8"/>
  <c r="AW160" i="8"/>
  <c r="BN160" i="8"/>
  <c r="AW162" i="8"/>
  <c r="BN162" i="8"/>
  <c r="AW164" i="8"/>
  <c r="BN164" i="8"/>
  <c r="AW166" i="8"/>
  <c r="BN166" i="8"/>
  <c r="AW168" i="8"/>
  <c r="BN168" i="8"/>
  <c r="AW170" i="8"/>
  <c r="BN170" i="8"/>
  <c r="AW172" i="8"/>
  <c r="BN172" i="8"/>
  <c r="AW174" i="8"/>
  <c r="BN174" i="8"/>
  <c r="AW176" i="8"/>
  <c r="BN176" i="8"/>
  <c r="AW178" i="8"/>
  <c r="BN178" i="8"/>
  <c r="AW180" i="8"/>
  <c r="BN180" i="8"/>
  <c r="AX182" i="8"/>
  <c r="BO182" i="8"/>
  <c r="AX184" i="8"/>
  <c r="BO184" i="8"/>
  <c r="AX186" i="8"/>
  <c r="BO186" i="8"/>
  <c r="AW91" i="8"/>
  <c r="BN91" i="8"/>
  <c r="E76" i="4"/>
  <c r="E83" i="4"/>
  <c r="E138" i="4"/>
  <c r="M31" i="34"/>
  <c r="F83" i="4"/>
  <c r="BN185" i="8"/>
  <c r="AW185" i="8"/>
  <c r="U9" i="18"/>
  <c r="AV185" i="8"/>
  <c r="BM185" i="8"/>
  <c r="F138" i="4"/>
  <c r="D51" i="18"/>
  <c r="D23" i="26"/>
  <c r="E16" i="11"/>
  <c r="D16" i="11"/>
  <c r="E24" i="19"/>
  <c r="F137" i="4"/>
  <c r="AU55" i="8"/>
  <c r="BL55" i="8"/>
  <c r="AV187" i="8"/>
  <c r="BM187" i="8"/>
  <c r="E23" i="33"/>
  <c r="E21" i="33"/>
  <c r="AU63" i="8"/>
  <c r="BL63" i="8"/>
  <c r="AU47" i="8"/>
  <c r="BL47" i="8"/>
  <c r="AV183" i="8"/>
  <c r="BM183" i="8"/>
  <c r="F139" i="4"/>
  <c r="AV282" i="8"/>
  <c r="BM282" i="8"/>
  <c r="AV280" i="8"/>
  <c r="BM280" i="8"/>
  <c r="AV278" i="8"/>
  <c r="BM278" i="8"/>
  <c r="AV277" i="8"/>
  <c r="BM277" i="8"/>
  <c r="AV67" i="8"/>
  <c r="BM67" i="8"/>
  <c r="AV65" i="8"/>
  <c r="BM65" i="8"/>
  <c r="AV61" i="8"/>
  <c r="BM61" i="8"/>
  <c r="AV57" i="8"/>
  <c r="BM57" i="8"/>
  <c r="AV53" i="8"/>
  <c r="BM53" i="8"/>
  <c r="AV49" i="8"/>
  <c r="BM49" i="8"/>
  <c r="AV45" i="8"/>
  <c r="BM45" i="8"/>
  <c r="AU59" i="8"/>
  <c r="BL59" i="8"/>
  <c r="AU51" i="8"/>
  <c r="BL51" i="8"/>
  <c r="AV42" i="8"/>
  <c r="BM42" i="8"/>
  <c r="E21" i="20"/>
  <c r="F136" i="4"/>
  <c r="F140" i="4"/>
  <c r="AV91" i="8"/>
  <c r="BM91" i="8"/>
  <c r="AW186" i="8"/>
  <c r="BN186" i="8"/>
  <c r="AW184" i="8"/>
  <c r="BN184" i="8"/>
  <c r="AW182" i="8"/>
  <c r="BN182" i="8"/>
  <c r="AV180" i="8"/>
  <c r="BM180" i="8"/>
  <c r="AV178" i="8"/>
  <c r="BM178" i="8"/>
  <c r="AV176" i="8"/>
  <c r="BM176" i="8"/>
  <c r="AV174" i="8"/>
  <c r="BM174" i="8"/>
  <c r="AV172" i="8"/>
  <c r="BM172" i="8"/>
  <c r="AV170" i="8"/>
  <c r="BM170" i="8"/>
  <c r="AV168" i="8"/>
  <c r="BM168" i="8"/>
  <c r="AV166" i="8"/>
  <c r="BM166" i="8"/>
  <c r="AV164" i="8"/>
  <c r="BM164" i="8"/>
  <c r="AV162" i="8"/>
  <c r="BM162" i="8"/>
  <c r="AV160" i="8"/>
  <c r="BM160" i="8"/>
  <c r="AV158" i="8"/>
  <c r="BM158" i="8"/>
  <c r="AV156" i="8"/>
  <c r="BM156" i="8"/>
  <c r="AV154" i="8"/>
  <c r="BM154" i="8"/>
  <c r="AV152" i="8"/>
  <c r="BM152" i="8"/>
  <c r="AV150" i="8"/>
  <c r="BM150" i="8"/>
  <c r="AV148" i="8"/>
  <c r="BM148" i="8"/>
  <c r="AV146" i="8"/>
  <c r="BM146" i="8"/>
  <c r="AV144" i="8"/>
  <c r="BM144" i="8"/>
  <c r="AV142" i="8"/>
  <c r="BM142" i="8"/>
  <c r="AU188" i="8"/>
  <c r="BL188" i="8"/>
  <c r="AU181" i="8"/>
  <c r="BL181" i="8"/>
  <c r="AU179" i="8"/>
  <c r="BL179" i="8"/>
  <c r="AU177" i="8"/>
  <c r="BL177" i="8"/>
  <c r="AU175" i="8"/>
  <c r="BL175" i="8"/>
  <c r="AU173" i="8"/>
  <c r="BL173" i="8"/>
  <c r="AU171" i="8"/>
  <c r="BL171" i="8"/>
  <c r="AU169" i="8"/>
  <c r="BL169" i="8"/>
  <c r="AU167" i="8"/>
  <c r="BL167" i="8"/>
  <c r="AU165" i="8"/>
  <c r="BL165" i="8"/>
  <c r="AU163" i="8"/>
  <c r="BL163" i="8"/>
  <c r="AU161" i="8"/>
  <c r="BL161" i="8"/>
  <c r="AU157" i="8"/>
  <c r="BL157" i="8"/>
  <c r="AU155" i="8"/>
  <c r="BL155" i="8"/>
  <c r="AU153" i="8"/>
  <c r="BL153" i="8"/>
  <c r="AU151" i="8"/>
  <c r="BL151" i="8"/>
  <c r="AU149" i="8"/>
  <c r="BL149" i="8"/>
  <c r="AU147" i="8"/>
  <c r="BL147" i="8"/>
  <c r="AU145" i="8"/>
  <c r="BL145" i="8"/>
  <c r="AU143" i="8"/>
  <c r="BL143" i="8"/>
  <c r="AU89" i="8"/>
  <c r="BL89" i="8"/>
  <c r="AU87" i="8"/>
  <c r="BL87" i="8"/>
  <c r="AU85" i="8"/>
  <c r="BL85" i="8"/>
  <c r="AU83" i="8"/>
  <c r="BL83" i="8"/>
  <c r="AU81" i="8"/>
  <c r="BL81" i="8"/>
  <c r="AU76" i="8"/>
  <c r="BL76" i="8"/>
  <c r="AU74" i="8"/>
  <c r="BL74" i="8"/>
  <c r="AU72" i="8"/>
  <c r="BL72" i="8"/>
  <c r="AU70" i="8"/>
  <c r="BL70" i="8"/>
  <c r="AS68" i="8"/>
  <c r="BI68" i="8"/>
  <c r="BJ68" i="8"/>
  <c r="AU90" i="8"/>
  <c r="BL90" i="8"/>
  <c r="AV88" i="8"/>
  <c r="BM88" i="8"/>
  <c r="AV86" i="8"/>
  <c r="BM86" i="8"/>
  <c r="AV84" i="8"/>
  <c r="BM84" i="8"/>
  <c r="AV82" i="8"/>
  <c r="BM82" i="8"/>
  <c r="AV80" i="8"/>
  <c r="BM80" i="8"/>
  <c r="AV79" i="8"/>
  <c r="BM79" i="8"/>
  <c r="AV78" i="8"/>
  <c r="BM78" i="8"/>
  <c r="AV77" i="8"/>
  <c r="BM77" i="8"/>
  <c r="AV75" i="8"/>
  <c r="BM75" i="8"/>
  <c r="AV73" i="8"/>
  <c r="BM73" i="8"/>
  <c r="AV71" i="8"/>
  <c r="BM71" i="8"/>
  <c r="AV69" i="8"/>
  <c r="BM69" i="8"/>
  <c r="AU64" i="8"/>
  <c r="BL64" i="8"/>
  <c r="AU60" i="8"/>
  <c r="BL60" i="8"/>
  <c r="AU56" i="8"/>
  <c r="BL56" i="8"/>
  <c r="AU52" i="8"/>
  <c r="BL52" i="8"/>
  <c r="AU48" i="8"/>
  <c r="BL48" i="8"/>
  <c r="AW44" i="8"/>
  <c r="BN44" i="8"/>
  <c r="AV40" i="8"/>
  <c r="BM40" i="8"/>
  <c r="AV38" i="8"/>
  <c r="BM38" i="8"/>
  <c r="AV36" i="8"/>
  <c r="BM36" i="8"/>
  <c r="AV34" i="8"/>
  <c r="BM34" i="8"/>
  <c r="AU356" i="8"/>
  <c r="BL356" i="8"/>
  <c r="AU352" i="8"/>
  <c r="BL352" i="8"/>
  <c r="AU346" i="8"/>
  <c r="BL346" i="8"/>
  <c r="AV340" i="8"/>
  <c r="BM340" i="8"/>
  <c r="AV336" i="8"/>
  <c r="BM336" i="8"/>
  <c r="AV332" i="8"/>
  <c r="BM332" i="8"/>
  <c r="AV328" i="8"/>
  <c r="BM328" i="8"/>
  <c r="AV324" i="8"/>
  <c r="BM324" i="8"/>
  <c r="AV320" i="8"/>
  <c r="BM320" i="8"/>
  <c r="AV312" i="8"/>
  <c r="BM312" i="8"/>
  <c r="AV308" i="8"/>
  <c r="BM308" i="8"/>
  <c r="AV304" i="8"/>
  <c r="BM304" i="8"/>
  <c r="AV300" i="8"/>
  <c r="BM300" i="8"/>
  <c r="AV296" i="8"/>
  <c r="BM296" i="8"/>
  <c r="AV292" i="8"/>
  <c r="BM292" i="8"/>
  <c r="AV288" i="8"/>
  <c r="BM288" i="8"/>
  <c r="AV284" i="8"/>
  <c r="BM284" i="8"/>
  <c r="AU331" i="8"/>
  <c r="BL331" i="8"/>
  <c r="AU329" i="8"/>
  <c r="BL329" i="8"/>
  <c r="AU327" i="8"/>
  <c r="BL327" i="8"/>
  <c r="AU325" i="8"/>
  <c r="BL325" i="8"/>
  <c r="AU323" i="8"/>
  <c r="BL323" i="8"/>
  <c r="AU321" i="8"/>
  <c r="BL321" i="8"/>
  <c r="AU319" i="8"/>
  <c r="BL319" i="8"/>
  <c r="AU318" i="8"/>
  <c r="BL318" i="8"/>
  <c r="AU315" i="8"/>
  <c r="BL315" i="8"/>
  <c r="AU313" i="8"/>
  <c r="BL313" i="8"/>
  <c r="AU311" i="8"/>
  <c r="BL311" i="8"/>
  <c r="AU309" i="8"/>
  <c r="BL309" i="8"/>
  <c r="AU307" i="8"/>
  <c r="BL307" i="8"/>
  <c r="AU305" i="8"/>
  <c r="BL305" i="8"/>
  <c r="AU303" i="8"/>
  <c r="BL303" i="8"/>
  <c r="AU301" i="8"/>
  <c r="BL301" i="8"/>
  <c r="AU299" i="8"/>
  <c r="BL299" i="8"/>
  <c r="AU297" i="8"/>
  <c r="BL297" i="8"/>
  <c r="AU295" i="8"/>
  <c r="BL295" i="8"/>
  <c r="AU293" i="8"/>
  <c r="BL293" i="8"/>
  <c r="AU291" i="8"/>
  <c r="BL291" i="8"/>
  <c r="AU289" i="8"/>
  <c r="BL289" i="8"/>
  <c r="AU287" i="8"/>
  <c r="BL287" i="8"/>
  <c r="AU285" i="8"/>
  <c r="BL285" i="8"/>
  <c r="AW283" i="8"/>
  <c r="BN283" i="8"/>
  <c r="AW281" i="8"/>
  <c r="BN281" i="8"/>
  <c r="AW279" i="8"/>
  <c r="BN279" i="8"/>
  <c r="AU273" i="8"/>
  <c r="BL273" i="8"/>
  <c r="AU271" i="8"/>
  <c r="BL271" i="8"/>
  <c r="AU269" i="8"/>
  <c r="BL269" i="8"/>
  <c r="AU267" i="8"/>
  <c r="BL267" i="8"/>
  <c r="AU265" i="8"/>
  <c r="BL265" i="8"/>
  <c r="AU263" i="8"/>
  <c r="BL263" i="8"/>
  <c r="AU261" i="8"/>
  <c r="BL261" i="8"/>
  <c r="AU259" i="8"/>
  <c r="BL259" i="8"/>
  <c r="AU257" i="8"/>
  <c r="BL257" i="8"/>
  <c r="AU255" i="8"/>
  <c r="BL255" i="8"/>
  <c r="AU253" i="8"/>
  <c r="BL253" i="8"/>
  <c r="AU251" i="8"/>
  <c r="BL251" i="8"/>
  <c r="AU249" i="8"/>
  <c r="BL249" i="8"/>
  <c r="AU247" i="8"/>
  <c r="BL247" i="8"/>
  <c r="AU245" i="8"/>
  <c r="BL245" i="8"/>
  <c r="AU243" i="8"/>
  <c r="BL243" i="8"/>
  <c r="AU241" i="8"/>
  <c r="BL241" i="8"/>
  <c r="AU239" i="8"/>
  <c r="BL239" i="8"/>
  <c r="AU237" i="8"/>
  <c r="BL237" i="8"/>
  <c r="AU235" i="8"/>
  <c r="BL235" i="8"/>
  <c r="AU233" i="8"/>
  <c r="BL233" i="8"/>
  <c r="AU231" i="8"/>
  <c r="BL231" i="8"/>
  <c r="AU229" i="8"/>
  <c r="BL229" i="8"/>
  <c r="AU227" i="8"/>
  <c r="BL227" i="8"/>
  <c r="AU225" i="8"/>
  <c r="BL225" i="8"/>
  <c r="AU223" i="8"/>
  <c r="BL223" i="8"/>
  <c r="AU221" i="8"/>
  <c r="BL221" i="8"/>
  <c r="AU219" i="8"/>
  <c r="BL219" i="8"/>
  <c r="AU217" i="8"/>
  <c r="BL217" i="8"/>
  <c r="AU215" i="8"/>
  <c r="BL215" i="8"/>
  <c r="AU213" i="8"/>
  <c r="BL213" i="8"/>
  <c r="AU211" i="8"/>
  <c r="BL211" i="8"/>
  <c r="AU209" i="8"/>
  <c r="BL209" i="8"/>
  <c r="AU207" i="8"/>
  <c r="BL207" i="8"/>
  <c r="AU205" i="8"/>
  <c r="BL205" i="8"/>
  <c r="AU203" i="8"/>
  <c r="BL203" i="8"/>
  <c r="AU201" i="8"/>
  <c r="BL201" i="8"/>
  <c r="AU199" i="8"/>
  <c r="BL199" i="8"/>
  <c r="AU197" i="8"/>
  <c r="BL197" i="8"/>
  <c r="AU195" i="8"/>
  <c r="BL195" i="8"/>
  <c r="AU193" i="8"/>
  <c r="BL193" i="8"/>
  <c r="AU191" i="8"/>
  <c r="BL191" i="8"/>
  <c r="AU189" i="8"/>
  <c r="BL189" i="8"/>
  <c r="AV274" i="8"/>
  <c r="BM274" i="8"/>
  <c r="AV272" i="8"/>
  <c r="BM272" i="8"/>
  <c r="AV270" i="8"/>
  <c r="BM270" i="8"/>
  <c r="AV268" i="8"/>
  <c r="BM268" i="8"/>
  <c r="AV266" i="8"/>
  <c r="BM266" i="8"/>
  <c r="AV264" i="8"/>
  <c r="BM264" i="8"/>
  <c r="AV262" i="8"/>
  <c r="BM262" i="8"/>
  <c r="AV260" i="8"/>
  <c r="BM260" i="8"/>
  <c r="AV258" i="8"/>
  <c r="BM258" i="8"/>
  <c r="AV256" i="8"/>
  <c r="BM256" i="8"/>
  <c r="AV254" i="8"/>
  <c r="BM254" i="8"/>
  <c r="AV252" i="8"/>
  <c r="BM252" i="8"/>
  <c r="AV250" i="8"/>
  <c r="BM250" i="8"/>
  <c r="AV248" i="8"/>
  <c r="BM248" i="8"/>
  <c r="AV246" i="8"/>
  <c r="BM246" i="8"/>
  <c r="AV244" i="8"/>
  <c r="BM244" i="8"/>
  <c r="AV242" i="8"/>
  <c r="BM242" i="8"/>
  <c r="AV240" i="8"/>
  <c r="BM240" i="8"/>
  <c r="AV238" i="8"/>
  <c r="BM238" i="8"/>
  <c r="AV236" i="8"/>
  <c r="BM236" i="8"/>
  <c r="AV234" i="8"/>
  <c r="BM234" i="8"/>
  <c r="AV232" i="8"/>
  <c r="BM232" i="8"/>
  <c r="AV230" i="8"/>
  <c r="BM230" i="8"/>
  <c r="AV228" i="8"/>
  <c r="BM228" i="8"/>
  <c r="AV226" i="8"/>
  <c r="BM226" i="8"/>
  <c r="AV224" i="8"/>
  <c r="BM224" i="8"/>
  <c r="AV222" i="8"/>
  <c r="BM222" i="8"/>
  <c r="AV220" i="8"/>
  <c r="BM220" i="8"/>
  <c r="AV218" i="8"/>
  <c r="BM218" i="8"/>
  <c r="AV216" i="8"/>
  <c r="BM216" i="8"/>
  <c r="AV214" i="8"/>
  <c r="BM214" i="8"/>
  <c r="AV212" i="8"/>
  <c r="BM212" i="8"/>
  <c r="AV210" i="8"/>
  <c r="BM210" i="8"/>
  <c r="AV208" i="8"/>
  <c r="BM208" i="8"/>
  <c r="AV206" i="8"/>
  <c r="BM206" i="8"/>
  <c r="AV204" i="8"/>
  <c r="BM204" i="8"/>
  <c r="AV202" i="8"/>
  <c r="BM202" i="8"/>
  <c r="AV200" i="8"/>
  <c r="BM200" i="8"/>
  <c r="AV198" i="8"/>
  <c r="BM198" i="8"/>
  <c r="AV196" i="8"/>
  <c r="BM196" i="8"/>
  <c r="AV194" i="8"/>
  <c r="BM194" i="8"/>
  <c r="AV192" i="8"/>
  <c r="BM192" i="8"/>
  <c r="AV190" i="8"/>
  <c r="BM190" i="8"/>
  <c r="AU159" i="8"/>
  <c r="BL159" i="8"/>
  <c r="AW140" i="8"/>
  <c r="BN140" i="8"/>
  <c r="AV139" i="8"/>
  <c r="BM139" i="8"/>
  <c r="AV138" i="8"/>
  <c r="BM138" i="8"/>
  <c r="AV136" i="8"/>
  <c r="BM136" i="8"/>
  <c r="AV134" i="8"/>
  <c r="BM134" i="8"/>
  <c r="AV132" i="8"/>
  <c r="BM132" i="8"/>
  <c r="AV130" i="8"/>
  <c r="BM130" i="8"/>
  <c r="AV128" i="8"/>
  <c r="BM128" i="8"/>
  <c r="AV126" i="8"/>
  <c r="BM126" i="8"/>
  <c r="AV124" i="8"/>
  <c r="BM124" i="8"/>
  <c r="AV122" i="8"/>
  <c r="BM122" i="8"/>
  <c r="AV120" i="8"/>
  <c r="BM120" i="8"/>
  <c r="AV118" i="8"/>
  <c r="BM118" i="8"/>
  <c r="AV97" i="8"/>
  <c r="BM97" i="8"/>
  <c r="AV95" i="8"/>
  <c r="BM95" i="8"/>
  <c r="AV93" i="8"/>
  <c r="BM93" i="8"/>
  <c r="AU137" i="8"/>
  <c r="BL137" i="8"/>
  <c r="AU135" i="8"/>
  <c r="BL135" i="8"/>
  <c r="AU133" i="8"/>
  <c r="BL133" i="8"/>
  <c r="AU131" i="8"/>
  <c r="BL131" i="8"/>
  <c r="AU129" i="8"/>
  <c r="BL129" i="8"/>
  <c r="AU127" i="8"/>
  <c r="BL127" i="8"/>
  <c r="AU125" i="8"/>
  <c r="BL125" i="8"/>
  <c r="AU123" i="8"/>
  <c r="BL123" i="8"/>
  <c r="AU121" i="8"/>
  <c r="BL121" i="8"/>
  <c r="AU119" i="8"/>
  <c r="BL119" i="8"/>
  <c r="AU117" i="8"/>
  <c r="BL117" i="8"/>
  <c r="AU116" i="8"/>
  <c r="BL116" i="8"/>
  <c r="AV115" i="8"/>
  <c r="BM115" i="8"/>
  <c r="AU114" i="8"/>
  <c r="BL114" i="8"/>
  <c r="AV113" i="8"/>
  <c r="BM113" i="8"/>
  <c r="AU112" i="8"/>
  <c r="BL112" i="8"/>
  <c r="AV111" i="8"/>
  <c r="BM111" i="8"/>
  <c r="AV110" i="8"/>
  <c r="BM110" i="8"/>
  <c r="AU109" i="8"/>
  <c r="BL109" i="8"/>
  <c r="AV108" i="8"/>
  <c r="BM108" i="8"/>
  <c r="AV107" i="8"/>
  <c r="BM107" i="8"/>
  <c r="AU106" i="8"/>
  <c r="BL106" i="8"/>
  <c r="AV105" i="8"/>
  <c r="BM105" i="8"/>
  <c r="AV104" i="8"/>
  <c r="BM104" i="8"/>
  <c r="AV103" i="8"/>
  <c r="BM103" i="8"/>
  <c r="AU102" i="8"/>
  <c r="BL102" i="8"/>
  <c r="AU101" i="8"/>
  <c r="BL101" i="8"/>
  <c r="AV100" i="8"/>
  <c r="BM100" i="8"/>
  <c r="AV99" i="8"/>
  <c r="BM99" i="8"/>
  <c r="AU98" i="8"/>
  <c r="BL98" i="8"/>
  <c r="AU96" i="8"/>
  <c r="BL96" i="8"/>
  <c r="AU94" i="8"/>
  <c r="BL94" i="8"/>
  <c r="AU92" i="8"/>
  <c r="BL92" i="8"/>
  <c r="AW66" i="8"/>
  <c r="BN66" i="8"/>
  <c r="AV62" i="8"/>
  <c r="BM62" i="8"/>
  <c r="AV58" i="8"/>
  <c r="BM58" i="8"/>
  <c r="AV54" i="8"/>
  <c r="BM54" i="8"/>
  <c r="AV50" i="8"/>
  <c r="BM50" i="8"/>
  <c r="AV46" i="8"/>
  <c r="BM46" i="8"/>
  <c r="AU41" i="8"/>
  <c r="BL41" i="8"/>
  <c r="AU39" i="8"/>
  <c r="BL39" i="8"/>
  <c r="AU37" i="8"/>
  <c r="BL37" i="8"/>
  <c r="AU35" i="8"/>
  <c r="BL35" i="8"/>
  <c r="AU373" i="8"/>
  <c r="BL373" i="8"/>
  <c r="AU372" i="8"/>
  <c r="BL372" i="8"/>
  <c r="AU371" i="8"/>
  <c r="BL371" i="8"/>
  <c r="AU370" i="8"/>
  <c r="BL370" i="8"/>
  <c r="AV367" i="8"/>
  <c r="BM367" i="8"/>
  <c r="AV366" i="8"/>
  <c r="BM366" i="8"/>
  <c r="AV365" i="8"/>
  <c r="BM365" i="8"/>
  <c r="AV364" i="8"/>
  <c r="BM364" i="8"/>
  <c r="AV363" i="8"/>
  <c r="BM363" i="8"/>
  <c r="AV362" i="8"/>
  <c r="BM362" i="8"/>
  <c r="AV361" i="8"/>
  <c r="BM361" i="8"/>
  <c r="AV360" i="8"/>
  <c r="BM360" i="8"/>
  <c r="AV359" i="8"/>
  <c r="BM359" i="8"/>
  <c r="AV355" i="8"/>
  <c r="BM355" i="8"/>
  <c r="AV353" i="8"/>
  <c r="BM353" i="8"/>
  <c r="AV351" i="8"/>
  <c r="BM351" i="8"/>
  <c r="AV349" i="8"/>
  <c r="BM349" i="8"/>
  <c r="AV347" i="8"/>
  <c r="BM347" i="8"/>
  <c r="AV345" i="8"/>
  <c r="BM345" i="8"/>
  <c r="AV343" i="8"/>
  <c r="BM343" i="8"/>
  <c r="AU339" i="8"/>
  <c r="BL339" i="8"/>
  <c r="AU337" i="8"/>
  <c r="BL337" i="8"/>
  <c r="AU335" i="8"/>
  <c r="BL335" i="8"/>
  <c r="AU333" i="8"/>
  <c r="BL333" i="8"/>
  <c r="AU354" i="8"/>
  <c r="BL354" i="8"/>
  <c r="AU350" i="8"/>
  <c r="BL350" i="8"/>
  <c r="AU348" i="8"/>
  <c r="BL348" i="8"/>
  <c r="AU344" i="8"/>
  <c r="BL344" i="8"/>
  <c r="AV338" i="8"/>
  <c r="BM338" i="8"/>
  <c r="AV334" i="8"/>
  <c r="BM334" i="8"/>
  <c r="AV330" i="8"/>
  <c r="BM330" i="8"/>
  <c r="AV326" i="8"/>
  <c r="BM326" i="8"/>
  <c r="AV322" i="8"/>
  <c r="BM322" i="8"/>
  <c r="AV314" i="8"/>
  <c r="BM314" i="8"/>
  <c r="AV310" i="8"/>
  <c r="BM310" i="8"/>
  <c r="AV306" i="8"/>
  <c r="BM306" i="8"/>
  <c r="AV302" i="8"/>
  <c r="BM302" i="8"/>
  <c r="AV298" i="8"/>
  <c r="BM298" i="8"/>
  <c r="AV294" i="8"/>
  <c r="BM294" i="8"/>
  <c r="AV290" i="8"/>
  <c r="BM290" i="8"/>
  <c r="AV286" i="8"/>
  <c r="BM286" i="8"/>
  <c r="E136" i="4"/>
  <c r="M29" i="34"/>
  <c r="E123" i="4"/>
  <c r="E140" i="4"/>
  <c r="M33" i="34"/>
  <c r="I54" i="28"/>
  <c r="BK43" i="8"/>
  <c r="AT43" i="8"/>
  <c r="AS43" i="8"/>
  <c r="BI43" i="8"/>
  <c r="BJ43" i="8"/>
  <c r="S43" i="8"/>
  <c r="BL42" i="8"/>
  <c r="AU42" i="8"/>
  <c r="BK51" i="8"/>
  <c r="AT51" i="8"/>
  <c r="BK59" i="8"/>
  <c r="AT59" i="8"/>
  <c r="BL45" i="8"/>
  <c r="AU45" i="8"/>
  <c r="BL49" i="8"/>
  <c r="AU49" i="8"/>
  <c r="BL53" i="8"/>
  <c r="AU53" i="8"/>
  <c r="BL57" i="8"/>
  <c r="AU57" i="8"/>
  <c r="BL61" i="8"/>
  <c r="AU61" i="8"/>
  <c r="BL65" i="8"/>
  <c r="AU65" i="8"/>
  <c r="AU67" i="8"/>
  <c r="BL67" i="8"/>
  <c r="AU277" i="8"/>
  <c r="BL277" i="8"/>
  <c r="AU278" i="8"/>
  <c r="BL278" i="8"/>
  <c r="AU280" i="8"/>
  <c r="BL280" i="8"/>
  <c r="AU282" i="8"/>
  <c r="BL282" i="8"/>
  <c r="AU183" i="8"/>
  <c r="BL183" i="8"/>
  <c r="BK47" i="8"/>
  <c r="AT47" i="8"/>
  <c r="BK63" i="8"/>
  <c r="AT63" i="8"/>
  <c r="E125" i="4"/>
  <c r="C37" i="35"/>
  <c r="AU286" i="8"/>
  <c r="BL286" i="8"/>
  <c r="AU290" i="8"/>
  <c r="BL290" i="8"/>
  <c r="AU294" i="8"/>
  <c r="BL294" i="8"/>
  <c r="AU298" i="8"/>
  <c r="BL298" i="8"/>
  <c r="AU302" i="8"/>
  <c r="BL302" i="8"/>
  <c r="AU306" i="8"/>
  <c r="BL306" i="8"/>
  <c r="AU310" i="8"/>
  <c r="BL310" i="8"/>
  <c r="AU314" i="8"/>
  <c r="BL314" i="8"/>
  <c r="AU322" i="8"/>
  <c r="BL322" i="8"/>
  <c r="AU326" i="8"/>
  <c r="BL326" i="8"/>
  <c r="AU330" i="8"/>
  <c r="BL330" i="8"/>
  <c r="AU334" i="8"/>
  <c r="BL334" i="8"/>
  <c r="AU338" i="8"/>
  <c r="BL338" i="8"/>
  <c r="AT344" i="8"/>
  <c r="BK344" i="8"/>
  <c r="AT348" i="8"/>
  <c r="BK348" i="8"/>
  <c r="AT350" i="8"/>
  <c r="BK350" i="8"/>
  <c r="AT354" i="8"/>
  <c r="BK354" i="8"/>
  <c r="AT333" i="8"/>
  <c r="BK333" i="8"/>
  <c r="AT335" i="8"/>
  <c r="BK335" i="8"/>
  <c r="AT337" i="8"/>
  <c r="BK337" i="8"/>
  <c r="AT339" i="8"/>
  <c r="BK339" i="8"/>
  <c r="AU343" i="8"/>
  <c r="BL343" i="8"/>
  <c r="AU345" i="8"/>
  <c r="BL345" i="8"/>
  <c r="AU347" i="8"/>
  <c r="BL347" i="8"/>
  <c r="AU349" i="8"/>
  <c r="BL349" i="8"/>
  <c r="AU351" i="8"/>
  <c r="BL351" i="8"/>
  <c r="AU353" i="8"/>
  <c r="BL353" i="8"/>
  <c r="AU355" i="8"/>
  <c r="BL355" i="8"/>
  <c r="AU359" i="8"/>
  <c r="BL359" i="8"/>
  <c r="AU360" i="8"/>
  <c r="BL360" i="8"/>
  <c r="AU361" i="8"/>
  <c r="BL361" i="8"/>
  <c r="AU362" i="8"/>
  <c r="BL362" i="8"/>
  <c r="AU363" i="8"/>
  <c r="BL363" i="8"/>
  <c r="AU364" i="8"/>
  <c r="BL364" i="8"/>
  <c r="AU365" i="8"/>
  <c r="BL365" i="8"/>
  <c r="AU366" i="8"/>
  <c r="BL366" i="8"/>
  <c r="AU367" i="8"/>
  <c r="BL367" i="8"/>
  <c r="AT370" i="8"/>
  <c r="BK370" i="8"/>
  <c r="AT371" i="8"/>
  <c r="BK371" i="8"/>
  <c r="AT372" i="8"/>
  <c r="BK372" i="8"/>
  <c r="AT373" i="8"/>
  <c r="BK373" i="8"/>
  <c r="AT35" i="8"/>
  <c r="BK35" i="8"/>
  <c r="AT37" i="8"/>
  <c r="BK37" i="8"/>
  <c r="AT39" i="8"/>
  <c r="BK39" i="8"/>
  <c r="AT41" i="8"/>
  <c r="BK41" i="8"/>
  <c r="AU46" i="8"/>
  <c r="BL46" i="8"/>
  <c r="AU50" i="8"/>
  <c r="BL50" i="8"/>
  <c r="AU54" i="8"/>
  <c r="BL54" i="8"/>
  <c r="AU58" i="8"/>
  <c r="BL58" i="8"/>
  <c r="AU62" i="8"/>
  <c r="BL62" i="8"/>
  <c r="AV66" i="8"/>
  <c r="BM66" i="8"/>
  <c r="AT92" i="8"/>
  <c r="BK92" i="8"/>
  <c r="AT94" i="8"/>
  <c r="BK94" i="8"/>
  <c r="AT96" i="8"/>
  <c r="BK96" i="8"/>
  <c r="AT98" i="8"/>
  <c r="BK98" i="8"/>
  <c r="AU99" i="8"/>
  <c r="BL99" i="8"/>
  <c r="AU100" i="8"/>
  <c r="BL100" i="8"/>
  <c r="AT101" i="8"/>
  <c r="BK101" i="8"/>
  <c r="AT102" i="8"/>
  <c r="BK102" i="8"/>
  <c r="AU103" i="8"/>
  <c r="BL103" i="8"/>
  <c r="AU104" i="8"/>
  <c r="BL104" i="8"/>
  <c r="AU105" i="8"/>
  <c r="BL105" i="8"/>
  <c r="AT106" i="8"/>
  <c r="BK106" i="8"/>
  <c r="AU107" i="8"/>
  <c r="BL107" i="8"/>
  <c r="AU108" i="8"/>
  <c r="BL108" i="8"/>
  <c r="AT109" i="8"/>
  <c r="BK109" i="8"/>
  <c r="AU110" i="8"/>
  <c r="BL110" i="8"/>
  <c r="AU111" i="8"/>
  <c r="BL111" i="8"/>
  <c r="AT112" i="8"/>
  <c r="BK112" i="8"/>
  <c r="AU113" i="8"/>
  <c r="BL113" i="8"/>
  <c r="AT114" i="8"/>
  <c r="BK114" i="8"/>
  <c r="AU115" i="8"/>
  <c r="BL115" i="8"/>
  <c r="AT116" i="8"/>
  <c r="BK116" i="8"/>
  <c r="AT117" i="8"/>
  <c r="BK117" i="8"/>
  <c r="AT119" i="8"/>
  <c r="BK119" i="8"/>
  <c r="AT121" i="8"/>
  <c r="BK121" i="8"/>
  <c r="AT123" i="8"/>
  <c r="BK123" i="8"/>
  <c r="AT125" i="8"/>
  <c r="BK125" i="8"/>
  <c r="AT127" i="8"/>
  <c r="BK127" i="8"/>
  <c r="AT129" i="8"/>
  <c r="BK129" i="8"/>
  <c r="AT131" i="8"/>
  <c r="BK131" i="8"/>
  <c r="AT133" i="8"/>
  <c r="BK133" i="8"/>
  <c r="AT135" i="8"/>
  <c r="BK135" i="8"/>
  <c r="AT137" i="8"/>
  <c r="BK137" i="8"/>
  <c r="AU93" i="8"/>
  <c r="BL93" i="8"/>
  <c r="AU95" i="8"/>
  <c r="BL95" i="8"/>
  <c r="AU97" i="8"/>
  <c r="BL97" i="8"/>
  <c r="AU118" i="8"/>
  <c r="BL118" i="8"/>
  <c r="AU120" i="8"/>
  <c r="BL120" i="8"/>
  <c r="AU122" i="8"/>
  <c r="BL122" i="8"/>
  <c r="AU124" i="8"/>
  <c r="BL124" i="8"/>
  <c r="AU126" i="8"/>
  <c r="BL126" i="8"/>
  <c r="AU128" i="8"/>
  <c r="BL128" i="8"/>
  <c r="AU130" i="8"/>
  <c r="BL130" i="8"/>
  <c r="AU132" i="8"/>
  <c r="BL132" i="8"/>
  <c r="AU134" i="8"/>
  <c r="BL134" i="8"/>
  <c r="AU136" i="8"/>
  <c r="BL136" i="8"/>
  <c r="AU138" i="8"/>
  <c r="BL138" i="8"/>
  <c r="AU139" i="8"/>
  <c r="BL139" i="8"/>
  <c r="AV140" i="8"/>
  <c r="BM140" i="8"/>
  <c r="AT159" i="8"/>
  <c r="BK159" i="8"/>
  <c r="AU190" i="8"/>
  <c r="BL190" i="8"/>
  <c r="AU192" i="8"/>
  <c r="BL192" i="8"/>
  <c r="AU194" i="8"/>
  <c r="BL194" i="8"/>
  <c r="AU196" i="8"/>
  <c r="BL196" i="8"/>
  <c r="AU198" i="8"/>
  <c r="BL198" i="8"/>
  <c r="AU200" i="8"/>
  <c r="BL200" i="8"/>
  <c r="AU202" i="8"/>
  <c r="BL202" i="8"/>
  <c r="AU204" i="8"/>
  <c r="BL204" i="8"/>
  <c r="AU206" i="8"/>
  <c r="BL206" i="8"/>
  <c r="AU208" i="8"/>
  <c r="BL208" i="8"/>
  <c r="AU210" i="8"/>
  <c r="BL210" i="8"/>
  <c r="AU212" i="8"/>
  <c r="BL212" i="8"/>
  <c r="AU214" i="8"/>
  <c r="BL214" i="8"/>
  <c r="AU216" i="8"/>
  <c r="BL216" i="8"/>
  <c r="AU218" i="8"/>
  <c r="BL218" i="8"/>
  <c r="AU220" i="8"/>
  <c r="BL220" i="8"/>
  <c r="AU222" i="8"/>
  <c r="BL222" i="8"/>
  <c r="AU224" i="8"/>
  <c r="BL224" i="8"/>
  <c r="AU226" i="8"/>
  <c r="BL226" i="8"/>
  <c r="AU228" i="8"/>
  <c r="BL228" i="8"/>
  <c r="AU230" i="8"/>
  <c r="BL230" i="8"/>
  <c r="AU232" i="8"/>
  <c r="BL232" i="8"/>
  <c r="AU234" i="8"/>
  <c r="BL234" i="8"/>
  <c r="AU236" i="8"/>
  <c r="BL236" i="8"/>
  <c r="AU238" i="8"/>
  <c r="BL238" i="8"/>
  <c r="AU240" i="8"/>
  <c r="BL240" i="8"/>
  <c r="AU242" i="8"/>
  <c r="BL242" i="8"/>
  <c r="AU244" i="8"/>
  <c r="BL244" i="8"/>
  <c r="AU246" i="8"/>
  <c r="BL246" i="8"/>
  <c r="AU248" i="8"/>
  <c r="BL248" i="8"/>
  <c r="AU250" i="8"/>
  <c r="BL250" i="8"/>
  <c r="AU252" i="8"/>
  <c r="BL252" i="8"/>
  <c r="AU254" i="8"/>
  <c r="BL254" i="8"/>
  <c r="AU256" i="8"/>
  <c r="BL256" i="8"/>
  <c r="AU258" i="8"/>
  <c r="BL258" i="8"/>
  <c r="AU260" i="8"/>
  <c r="BL260" i="8"/>
  <c r="AU262" i="8"/>
  <c r="BL262" i="8"/>
  <c r="AU264" i="8"/>
  <c r="BL264" i="8"/>
  <c r="AU266" i="8"/>
  <c r="BL266" i="8"/>
  <c r="AU268" i="8"/>
  <c r="BL268" i="8"/>
  <c r="AU270" i="8"/>
  <c r="BL270" i="8"/>
  <c r="AU272" i="8"/>
  <c r="BL272" i="8"/>
  <c r="AU274" i="8"/>
  <c r="BL274" i="8"/>
  <c r="AT189" i="8"/>
  <c r="BK189" i="8"/>
  <c r="AT191" i="8"/>
  <c r="BK191" i="8"/>
  <c r="AT193" i="8"/>
  <c r="BK193" i="8"/>
  <c r="AT195" i="8"/>
  <c r="BK195" i="8"/>
  <c r="AT197" i="8"/>
  <c r="BK197" i="8"/>
  <c r="AT199" i="8"/>
  <c r="BK199" i="8"/>
  <c r="AT201" i="8"/>
  <c r="BK201" i="8"/>
  <c r="AT203" i="8"/>
  <c r="BK203" i="8"/>
  <c r="AT205" i="8"/>
  <c r="BK205" i="8"/>
  <c r="AT207" i="8"/>
  <c r="BK207" i="8"/>
  <c r="AT209" i="8"/>
  <c r="BK209" i="8"/>
  <c r="AT211" i="8"/>
  <c r="BK211" i="8"/>
  <c r="AT213" i="8"/>
  <c r="BK213" i="8"/>
  <c r="AT215" i="8"/>
  <c r="BK215" i="8"/>
  <c r="AT217" i="8"/>
  <c r="BK217" i="8"/>
  <c r="AT219" i="8"/>
  <c r="BK219" i="8"/>
  <c r="AT221" i="8"/>
  <c r="BK221" i="8"/>
  <c r="AT223" i="8"/>
  <c r="BK223" i="8"/>
  <c r="AT225" i="8"/>
  <c r="BK225" i="8"/>
  <c r="AT227" i="8"/>
  <c r="BK227" i="8"/>
  <c r="AT229" i="8"/>
  <c r="BK229" i="8"/>
  <c r="AT231" i="8"/>
  <c r="BK231" i="8"/>
  <c r="AT233" i="8"/>
  <c r="BK233" i="8"/>
  <c r="AT235" i="8"/>
  <c r="BK235" i="8"/>
  <c r="AT237" i="8"/>
  <c r="BK237" i="8"/>
  <c r="AT239" i="8"/>
  <c r="BK239" i="8"/>
  <c r="AT241" i="8"/>
  <c r="BK241" i="8"/>
  <c r="AT243" i="8"/>
  <c r="BK243" i="8"/>
  <c r="AT245" i="8"/>
  <c r="BK245" i="8"/>
  <c r="AT247" i="8"/>
  <c r="BK247" i="8"/>
  <c r="AT249" i="8"/>
  <c r="BK249" i="8"/>
  <c r="AT251" i="8"/>
  <c r="BK251" i="8"/>
  <c r="AT253" i="8"/>
  <c r="BK253" i="8"/>
  <c r="AT255" i="8"/>
  <c r="BK255" i="8"/>
  <c r="AT257" i="8"/>
  <c r="BK257" i="8"/>
  <c r="AT259" i="8"/>
  <c r="BK259" i="8"/>
  <c r="AT261" i="8"/>
  <c r="BK261" i="8"/>
  <c r="AT263" i="8"/>
  <c r="BK263" i="8"/>
  <c r="AT265" i="8"/>
  <c r="BK265" i="8"/>
  <c r="AT267" i="8"/>
  <c r="BK267" i="8"/>
  <c r="AT269" i="8"/>
  <c r="BK269" i="8"/>
  <c r="AT271" i="8"/>
  <c r="BK271" i="8"/>
  <c r="AT273" i="8"/>
  <c r="BK273" i="8"/>
  <c r="AV279" i="8"/>
  <c r="BM279" i="8"/>
  <c r="AV281" i="8"/>
  <c r="BM281" i="8"/>
  <c r="AV283" i="8"/>
  <c r="BM283" i="8"/>
  <c r="AT285" i="8"/>
  <c r="BK285" i="8"/>
  <c r="AT287" i="8"/>
  <c r="BK287" i="8"/>
  <c r="AT289" i="8"/>
  <c r="BK289" i="8"/>
  <c r="AT291" i="8"/>
  <c r="BK291" i="8"/>
  <c r="AT293" i="8"/>
  <c r="BK293" i="8"/>
  <c r="AT295" i="8"/>
  <c r="BK295" i="8"/>
  <c r="AT297" i="8"/>
  <c r="BK297" i="8"/>
  <c r="AT299" i="8"/>
  <c r="BK299" i="8"/>
  <c r="AT301" i="8"/>
  <c r="BK301" i="8"/>
  <c r="AT303" i="8"/>
  <c r="BK303" i="8"/>
  <c r="AT305" i="8"/>
  <c r="BK305" i="8"/>
  <c r="AT307" i="8"/>
  <c r="BK307" i="8"/>
  <c r="AT309" i="8"/>
  <c r="BK309" i="8"/>
  <c r="AT311" i="8"/>
  <c r="BK311" i="8"/>
  <c r="AT313" i="8"/>
  <c r="BK313" i="8"/>
  <c r="AT315" i="8"/>
  <c r="BK315" i="8"/>
  <c r="AT318" i="8"/>
  <c r="BK318" i="8"/>
  <c r="AT319" i="8"/>
  <c r="BK319" i="8"/>
  <c r="AT321" i="8"/>
  <c r="BK321" i="8"/>
  <c r="AT323" i="8"/>
  <c r="BK323" i="8"/>
  <c r="AT325" i="8"/>
  <c r="BK325" i="8"/>
  <c r="AT327" i="8"/>
  <c r="BK327" i="8"/>
  <c r="AT329" i="8"/>
  <c r="BK329" i="8"/>
  <c r="AT331" i="8"/>
  <c r="BK331" i="8"/>
  <c r="AU284" i="8"/>
  <c r="BL284" i="8"/>
  <c r="AU288" i="8"/>
  <c r="BL288" i="8"/>
  <c r="AU292" i="8"/>
  <c r="BL292" i="8"/>
  <c r="AU296" i="8"/>
  <c r="BL296" i="8"/>
  <c r="AU300" i="8"/>
  <c r="BL300" i="8"/>
  <c r="AU304" i="8"/>
  <c r="BL304" i="8"/>
  <c r="AU308" i="8"/>
  <c r="BL308" i="8"/>
  <c r="AU312" i="8"/>
  <c r="BL312" i="8"/>
  <c r="AU320" i="8"/>
  <c r="BL320" i="8"/>
  <c r="AU324" i="8"/>
  <c r="BL324" i="8"/>
  <c r="AU328" i="8"/>
  <c r="BL328" i="8"/>
  <c r="AU332" i="8"/>
  <c r="BL332" i="8"/>
  <c r="AU336" i="8"/>
  <c r="BL336" i="8"/>
  <c r="AU340" i="8"/>
  <c r="BL340" i="8"/>
  <c r="AT346" i="8"/>
  <c r="BK346" i="8"/>
  <c r="AT352" i="8"/>
  <c r="BK352" i="8"/>
  <c r="AT356" i="8"/>
  <c r="BK356" i="8"/>
  <c r="AU34" i="8"/>
  <c r="BL34" i="8"/>
  <c r="AU36" i="8"/>
  <c r="BL36" i="8"/>
  <c r="AU38" i="8"/>
  <c r="BL38" i="8"/>
  <c r="AU40" i="8"/>
  <c r="BL40" i="8"/>
  <c r="AV44" i="8"/>
  <c r="BM44" i="8"/>
  <c r="AT48" i="8"/>
  <c r="BK48" i="8"/>
  <c r="AT52" i="8"/>
  <c r="BK52" i="8"/>
  <c r="AT56" i="8"/>
  <c r="BK56" i="8"/>
  <c r="AT60" i="8"/>
  <c r="BK60" i="8"/>
  <c r="AT64" i="8"/>
  <c r="BK64" i="8"/>
  <c r="AU69" i="8"/>
  <c r="BL69" i="8"/>
  <c r="AU71" i="8"/>
  <c r="BL71" i="8"/>
  <c r="AU73" i="8"/>
  <c r="BL73" i="8"/>
  <c r="AU75" i="8"/>
  <c r="BL75" i="8"/>
  <c r="AU77" i="8"/>
  <c r="BL77" i="8"/>
  <c r="AU78" i="8"/>
  <c r="BL78" i="8"/>
  <c r="AU79" i="8"/>
  <c r="BL79" i="8"/>
  <c r="AU80" i="8"/>
  <c r="BL80" i="8"/>
  <c r="AU82" i="8"/>
  <c r="BL82" i="8"/>
  <c r="AU84" i="8"/>
  <c r="BL84" i="8"/>
  <c r="AU86" i="8"/>
  <c r="BL86" i="8"/>
  <c r="AU88" i="8"/>
  <c r="BL88" i="8"/>
  <c r="AT90" i="8"/>
  <c r="BK90" i="8"/>
  <c r="S68" i="8"/>
  <c r="AT70" i="8"/>
  <c r="BK70" i="8"/>
  <c r="AT72" i="8"/>
  <c r="BK72" i="8"/>
  <c r="AT74" i="8"/>
  <c r="BK74" i="8"/>
  <c r="AT76" i="8"/>
  <c r="BK76" i="8"/>
  <c r="AT81" i="8"/>
  <c r="BK81" i="8"/>
  <c r="AT83" i="8"/>
  <c r="BK83" i="8"/>
  <c r="AT85" i="8"/>
  <c r="BK85" i="8"/>
  <c r="AT87" i="8"/>
  <c r="BK87" i="8"/>
  <c r="AT89" i="8"/>
  <c r="BK89" i="8"/>
  <c r="AT143" i="8"/>
  <c r="BK143" i="8"/>
  <c r="AT145" i="8"/>
  <c r="BK145" i="8"/>
  <c r="AT147" i="8"/>
  <c r="BK147" i="8"/>
  <c r="AT149" i="8"/>
  <c r="BK149" i="8"/>
  <c r="AT151" i="8"/>
  <c r="BK151" i="8"/>
  <c r="AT153" i="8"/>
  <c r="BK153" i="8"/>
  <c r="AT155" i="8"/>
  <c r="BK155" i="8"/>
  <c r="AT157" i="8"/>
  <c r="BK157" i="8"/>
  <c r="AT161" i="8"/>
  <c r="BK161" i="8"/>
  <c r="AT163" i="8"/>
  <c r="BK163" i="8"/>
  <c r="AT165" i="8"/>
  <c r="BK165" i="8"/>
  <c r="AT167" i="8"/>
  <c r="BK167" i="8"/>
  <c r="AT169" i="8"/>
  <c r="BK169" i="8"/>
  <c r="AT171" i="8"/>
  <c r="BK171" i="8"/>
  <c r="AT173" i="8"/>
  <c r="BK173" i="8"/>
  <c r="AT175" i="8"/>
  <c r="BK175" i="8"/>
  <c r="AT177" i="8"/>
  <c r="BK177" i="8"/>
  <c r="AT179" i="8"/>
  <c r="BK179" i="8"/>
  <c r="AT181" i="8"/>
  <c r="BK181" i="8"/>
  <c r="AT188" i="8"/>
  <c r="BK188" i="8"/>
  <c r="AU142" i="8"/>
  <c r="BL142" i="8"/>
  <c r="AU144" i="8"/>
  <c r="BL144" i="8"/>
  <c r="AU146" i="8"/>
  <c r="BL146" i="8"/>
  <c r="AU148" i="8"/>
  <c r="BL148" i="8"/>
  <c r="AU150" i="8"/>
  <c r="BL150" i="8"/>
  <c r="AU152" i="8"/>
  <c r="BL152" i="8"/>
  <c r="AU154" i="8"/>
  <c r="BL154" i="8"/>
  <c r="AU156" i="8"/>
  <c r="BL156" i="8"/>
  <c r="AU158" i="8"/>
  <c r="BL158" i="8"/>
  <c r="AU160" i="8"/>
  <c r="BL160" i="8"/>
  <c r="AU162" i="8"/>
  <c r="BL162" i="8"/>
  <c r="AU164" i="8"/>
  <c r="BL164" i="8"/>
  <c r="AU166" i="8"/>
  <c r="BL166" i="8"/>
  <c r="AU168" i="8"/>
  <c r="BL168" i="8"/>
  <c r="AU170" i="8"/>
  <c r="BL170" i="8"/>
  <c r="AU172" i="8"/>
  <c r="BL172" i="8"/>
  <c r="AU174" i="8"/>
  <c r="BL174" i="8"/>
  <c r="AU176" i="8"/>
  <c r="BL176" i="8"/>
  <c r="AU178" i="8"/>
  <c r="BL178" i="8"/>
  <c r="AU180" i="8"/>
  <c r="BL180" i="8"/>
  <c r="AV182" i="8"/>
  <c r="BM182" i="8"/>
  <c r="AV184" i="8"/>
  <c r="BM184" i="8"/>
  <c r="AV186" i="8"/>
  <c r="BM186" i="8"/>
  <c r="BL91" i="8"/>
  <c r="AU91" i="8"/>
  <c r="AU187" i="8"/>
  <c r="BL187" i="8"/>
  <c r="BK55" i="8"/>
  <c r="AT55" i="8"/>
  <c r="O51" i="18"/>
  <c r="O63" i="18"/>
  <c r="O64" i="18"/>
  <c r="S51" i="18"/>
  <c r="S63" i="18"/>
  <c r="S64" i="18"/>
  <c r="P51" i="18"/>
  <c r="P63" i="18"/>
  <c r="P64" i="18"/>
  <c r="T51" i="18"/>
  <c r="T63" i="18"/>
  <c r="T64" i="18"/>
  <c r="F50" i="4"/>
  <c r="E50" i="4"/>
  <c r="Q51" i="18"/>
  <c r="Q63" i="18"/>
  <c r="Q64" i="18"/>
  <c r="D63" i="18"/>
  <c r="D64" i="18"/>
  <c r="D66" i="18"/>
  <c r="R51" i="18"/>
  <c r="R63" i="18"/>
  <c r="R64" i="18"/>
  <c r="AU185" i="8"/>
  <c r="BL185" i="8"/>
  <c r="AT187" i="8"/>
  <c r="BK187" i="8"/>
  <c r="AU186" i="8"/>
  <c r="BL186" i="8"/>
  <c r="AU182" i="8"/>
  <c r="BL182" i="8"/>
  <c r="AT178" i="8"/>
  <c r="BK178" i="8"/>
  <c r="AT172" i="8"/>
  <c r="BK172" i="8"/>
  <c r="AT168" i="8"/>
  <c r="BK168" i="8"/>
  <c r="AT164" i="8"/>
  <c r="BK164" i="8"/>
  <c r="AT160" i="8"/>
  <c r="BK160" i="8"/>
  <c r="AT156" i="8"/>
  <c r="BK156" i="8"/>
  <c r="AT152" i="8"/>
  <c r="BK152" i="8"/>
  <c r="AT148" i="8"/>
  <c r="BK148" i="8"/>
  <c r="AT144" i="8"/>
  <c r="BK144" i="8"/>
  <c r="AS188" i="8"/>
  <c r="BI188" i="8"/>
  <c r="BJ188" i="8"/>
  <c r="AS179" i="8"/>
  <c r="BI179" i="8"/>
  <c r="BJ179" i="8"/>
  <c r="AS175" i="8"/>
  <c r="BI175" i="8"/>
  <c r="BJ175" i="8"/>
  <c r="AS171" i="8"/>
  <c r="BI171" i="8"/>
  <c r="BJ171" i="8"/>
  <c r="AS167" i="8"/>
  <c r="BI167" i="8"/>
  <c r="BJ167" i="8"/>
  <c r="S167" i="8"/>
  <c r="AS163" i="8"/>
  <c r="BI163" i="8"/>
  <c r="BJ163" i="8"/>
  <c r="S163" i="8"/>
  <c r="AS157" i="8"/>
  <c r="BI157" i="8"/>
  <c r="BJ157" i="8"/>
  <c r="S157" i="8"/>
  <c r="AS153" i="8"/>
  <c r="BI153" i="8"/>
  <c r="BJ153" i="8"/>
  <c r="S153" i="8"/>
  <c r="AS149" i="8"/>
  <c r="BI149" i="8"/>
  <c r="BJ149" i="8"/>
  <c r="S149" i="8"/>
  <c r="AS147" i="8"/>
  <c r="BI147" i="8"/>
  <c r="BJ147" i="8"/>
  <c r="S147" i="8"/>
  <c r="AS143" i="8"/>
  <c r="BI143" i="8"/>
  <c r="BJ143" i="8"/>
  <c r="S143" i="8"/>
  <c r="BJ89" i="8"/>
  <c r="AS89" i="8"/>
  <c r="BI89" i="8"/>
  <c r="BJ87" i="8"/>
  <c r="AS87" i="8"/>
  <c r="BI87" i="8"/>
  <c r="BJ85" i="8"/>
  <c r="AS85" i="8"/>
  <c r="BI85" i="8"/>
  <c r="BJ83" i="8"/>
  <c r="AS83" i="8"/>
  <c r="BI83" i="8"/>
  <c r="BJ81" i="8"/>
  <c r="AS81" i="8"/>
  <c r="BI81" i="8"/>
  <c r="AS76" i="8"/>
  <c r="BI76" i="8"/>
  <c r="BJ76" i="8"/>
  <c r="S76" i="8"/>
  <c r="AS74" i="8"/>
  <c r="BI74" i="8"/>
  <c r="BJ74" i="8"/>
  <c r="S74" i="8"/>
  <c r="AS72" i="8"/>
  <c r="BI72" i="8"/>
  <c r="BJ72" i="8"/>
  <c r="S72" i="8"/>
  <c r="AS70" i="8"/>
  <c r="BI70" i="8"/>
  <c r="BJ70" i="8"/>
  <c r="S70" i="8"/>
  <c r="AS63" i="8"/>
  <c r="BI63" i="8"/>
  <c r="BJ63" i="8"/>
  <c r="S63" i="8"/>
  <c r="AS47" i="8"/>
  <c r="BI47" i="8"/>
  <c r="BJ47" i="8"/>
  <c r="S47" i="8"/>
  <c r="AT65" i="8"/>
  <c r="BK65" i="8"/>
  <c r="AT61" i="8"/>
  <c r="BK61" i="8"/>
  <c r="AT57" i="8"/>
  <c r="BK57" i="8"/>
  <c r="AT53" i="8"/>
  <c r="BK53" i="8"/>
  <c r="AT49" i="8"/>
  <c r="BK49" i="8"/>
  <c r="AT45" i="8"/>
  <c r="BK45" i="8"/>
  <c r="AS59" i="8"/>
  <c r="BI59" i="8"/>
  <c r="BJ59" i="8"/>
  <c r="S59" i="8"/>
  <c r="AS51" i="8"/>
  <c r="BI51" i="8"/>
  <c r="BJ51" i="8"/>
  <c r="S51" i="8"/>
  <c r="AT42" i="8"/>
  <c r="BK42" i="8"/>
  <c r="AU184" i="8"/>
  <c r="BL184" i="8"/>
  <c r="AT180" i="8"/>
  <c r="BK180" i="8"/>
  <c r="AT176" i="8"/>
  <c r="BK176" i="8"/>
  <c r="AT174" i="8"/>
  <c r="BK174" i="8"/>
  <c r="AT170" i="8"/>
  <c r="BK170" i="8"/>
  <c r="AT166" i="8"/>
  <c r="BK166" i="8"/>
  <c r="AT162" i="8"/>
  <c r="BK162" i="8"/>
  <c r="AT158" i="8"/>
  <c r="BK158" i="8"/>
  <c r="AT154" i="8"/>
  <c r="BK154" i="8"/>
  <c r="AT150" i="8"/>
  <c r="BK150" i="8"/>
  <c r="AT146" i="8"/>
  <c r="BK146" i="8"/>
  <c r="AT142" i="8"/>
  <c r="BK142" i="8"/>
  <c r="AS181" i="8"/>
  <c r="BI181" i="8"/>
  <c r="BJ181" i="8"/>
  <c r="S181" i="8"/>
  <c r="AS177" i="8"/>
  <c r="BI177" i="8"/>
  <c r="BJ177" i="8"/>
  <c r="S177" i="8"/>
  <c r="AS173" i="8"/>
  <c r="BI173" i="8"/>
  <c r="BJ173" i="8"/>
  <c r="S173" i="8"/>
  <c r="AS169" i="8"/>
  <c r="BI169" i="8"/>
  <c r="BJ169" i="8"/>
  <c r="S169" i="8"/>
  <c r="AS165" i="8"/>
  <c r="BI165" i="8"/>
  <c r="BJ165" i="8"/>
  <c r="S165" i="8"/>
  <c r="AS161" i="8"/>
  <c r="BI161" i="8"/>
  <c r="BJ161" i="8"/>
  <c r="S161" i="8"/>
  <c r="AS155" i="8"/>
  <c r="BI155" i="8"/>
  <c r="BJ155" i="8"/>
  <c r="S155" i="8"/>
  <c r="AS151" i="8"/>
  <c r="BI151" i="8"/>
  <c r="BJ151" i="8"/>
  <c r="S151" i="8"/>
  <c r="AS145" i="8"/>
  <c r="BI145" i="8"/>
  <c r="BJ145" i="8"/>
  <c r="S145" i="8"/>
  <c r="AT185" i="8"/>
  <c r="BK185" i="8"/>
  <c r="U51" i="18"/>
  <c r="AS55" i="8"/>
  <c r="BI55" i="8"/>
  <c r="BJ55" i="8"/>
  <c r="AT91" i="8"/>
  <c r="BK91" i="8"/>
  <c r="AS90" i="8"/>
  <c r="BI90" i="8"/>
  <c r="BJ90" i="8"/>
  <c r="AT88" i="8"/>
  <c r="BK88" i="8"/>
  <c r="AT86" i="8"/>
  <c r="BK86" i="8"/>
  <c r="AT84" i="8"/>
  <c r="BK84" i="8"/>
  <c r="AT82" i="8"/>
  <c r="BK82" i="8"/>
  <c r="AT80" i="8"/>
  <c r="BK80" i="8"/>
  <c r="AT79" i="8"/>
  <c r="BK79" i="8"/>
  <c r="AT78" i="8"/>
  <c r="BK78" i="8"/>
  <c r="AT77" i="8"/>
  <c r="BK77" i="8"/>
  <c r="AT75" i="8"/>
  <c r="BK75" i="8"/>
  <c r="AT73" i="8"/>
  <c r="BK73" i="8"/>
  <c r="AT71" i="8"/>
  <c r="BK71" i="8"/>
  <c r="AT69" i="8"/>
  <c r="BK69" i="8"/>
  <c r="AS64" i="8"/>
  <c r="BI64" i="8"/>
  <c r="BJ64" i="8"/>
  <c r="AS60" i="8"/>
  <c r="BI60" i="8"/>
  <c r="BJ60" i="8"/>
  <c r="AS56" i="8"/>
  <c r="BI56" i="8"/>
  <c r="BJ56" i="8"/>
  <c r="AS52" i="8"/>
  <c r="BI52" i="8"/>
  <c r="BJ52" i="8"/>
  <c r="AS48" i="8"/>
  <c r="BI48" i="8"/>
  <c r="BJ48" i="8"/>
  <c r="AU44" i="8"/>
  <c r="BL44" i="8"/>
  <c r="AT40" i="8"/>
  <c r="BK40" i="8"/>
  <c r="AT38" i="8"/>
  <c r="BK38" i="8"/>
  <c r="AT36" i="8"/>
  <c r="BK36" i="8"/>
  <c r="AT34" i="8"/>
  <c r="BK34" i="8"/>
  <c r="AS356" i="8"/>
  <c r="BI356" i="8"/>
  <c r="BJ356" i="8"/>
  <c r="AS352" i="8"/>
  <c r="BI352" i="8"/>
  <c r="BJ352" i="8"/>
  <c r="AS346" i="8"/>
  <c r="BI346" i="8"/>
  <c r="BJ346" i="8"/>
  <c r="AT340" i="8"/>
  <c r="BK340" i="8"/>
  <c r="AT336" i="8"/>
  <c r="BK336" i="8"/>
  <c r="AT332" i="8"/>
  <c r="BK332" i="8"/>
  <c r="AT328" i="8"/>
  <c r="BK328" i="8"/>
  <c r="AT324" i="8"/>
  <c r="BK324" i="8"/>
  <c r="AT320" i="8"/>
  <c r="BK320" i="8"/>
  <c r="AT312" i="8"/>
  <c r="BK312" i="8"/>
  <c r="AT308" i="8"/>
  <c r="BK308" i="8"/>
  <c r="AT304" i="8"/>
  <c r="BK304" i="8"/>
  <c r="AT300" i="8"/>
  <c r="BK300" i="8"/>
  <c r="AT296" i="8"/>
  <c r="BK296" i="8"/>
  <c r="AT292" i="8"/>
  <c r="BK292" i="8"/>
  <c r="AT288" i="8"/>
  <c r="BK288" i="8"/>
  <c r="AT284" i="8"/>
  <c r="BK284" i="8"/>
  <c r="BJ331" i="8"/>
  <c r="AS331" i="8"/>
  <c r="BI331" i="8"/>
  <c r="S331" i="8"/>
  <c r="BJ329" i="8"/>
  <c r="AS329" i="8"/>
  <c r="BI329" i="8"/>
  <c r="S329" i="8"/>
  <c r="BJ327" i="8"/>
  <c r="AS327" i="8"/>
  <c r="BI327" i="8"/>
  <c r="S327" i="8"/>
  <c r="BJ325" i="8"/>
  <c r="AS325" i="8"/>
  <c r="BI325" i="8"/>
  <c r="S325" i="8"/>
  <c r="BJ323" i="8"/>
  <c r="AS323" i="8"/>
  <c r="BI323" i="8"/>
  <c r="S323" i="8"/>
  <c r="BJ321" i="8"/>
  <c r="AS321" i="8"/>
  <c r="BI321" i="8"/>
  <c r="S321" i="8"/>
  <c r="BJ319" i="8"/>
  <c r="AS319" i="8"/>
  <c r="BI319" i="8"/>
  <c r="S319" i="8"/>
  <c r="AS318" i="8"/>
  <c r="BI318" i="8"/>
  <c r="BJ318" i="8"/>
  <c r="BJ315" i="8"/>
  <c r="AS315" i="8"/>
  <c r="BI315" i="8"/>
  <c r="S315" i="8"/>
  <c r="BJ313" i="8"/>
  <c r="AS313" i="8"/>
  <c r="BI313" i="8"/>
  <c r="S313" i="8"/>
  <c r="BJ311" i="8"/>
  <c r="AS311" i="8"/>
  <c r="BI311" i="8"/>
  <c r="S311" i="8"/>
  <c r="BJ309" i="8"/>
  <c r="AS309" i="8"/>
  <c r="BI309" i="8"/>
  <c r="S309" i="8"/>
  <c r="BJ307" i="8"/>
  <c r="AS307" i="8"/>
  <c r="BI307" i="8"/>
  <c r="S307" i="8"/>
  <c r="BJ305" i="8"/>
  <c r="AS305" i="8"/>
  <c r="BI305" i="8"/>
  <c r="S305" i="8"/>
  <c r="BJ303" i="8"/>
  <c r="AS303" i="8"/>
  <c r="BI303" i="8"/>
  <c r="S303" i="8"/>
  <c r="BJ301" i="8"/>
  <c r="AS301" i="8"/>
  <c r="BI301" i="8"/>
  <c r="S301" i="8"/>
  <c r="BJ299" i="8"/>
  <c r="AS299" i="8"/>
  <c r="BI299" i="8"/>
  <c r="S299" i="8"/>
  <c r="BJ297" i="8"/>
  <c r="AS297" i="8"/>
  <c r="BI297" i="8"/>
  <c r="S297" i="8"/>
  <c r="BJ295" i="8"/>
  <c r="AS295" i="8"/>
  <c r="BI295" i="8"/>
  <c r="S295" i="8"/>
  <c r="BJ293" i="8"/>
  <c r="AS293" i="8"/>
  <c r="BI293" i="8"/>
  <c r="S293" i="8"/>
  <c r="BJ291" i="8"/>
  <c r="AS291" i="8"/>
  <c r="BI291" i="8"/>
  <c r="S291" i="8"/>
  <c r="BJ289" i="8"/>
  <c r="AS289" i="8"/>
  <c r="BI289" i="8"/>
  <c r="S289" i="8"/>
  <c r="BJ287" i="8"/>
  <c r="AS287" i="8"/>
  <c r="BI287" i="8"/>
  <c r="S287" i="8"/>
  <c r="BJ285" i="8"/>
  <c r="AS285" i="8"/>
  <c r="BI285" i="8"/>
  <c r="S285" i="8"/>
  <c r="AU283" i="8"/>
  <c r="BL283" i="8"/>
  <c r="AU281" i="8"/>
  <c r="BL281" i="8"/>
  <c r="AU279" i="8"/>
  <c r="BL279" i="8"/>
  <c r="AS273" i="8"/>
  <c r="BI273" i="8"/>
  <c r="BJ273" i="8"/>
  <c r="AS271" i="8"/>
  <c r="BI271" i="8"/>
  <c r="BJ271" i="8"/>
  <c r="AS269" i="8"/>
  <c r="BI269" i="8"/>
  <c r="BJ269" i="8"/>
  <c r="AS267" i="8"/>
  <c r="BI267" i="8"/>
  <c r="BJ267" i="8"/>
  <c r="AS265" i="8"/>
  <c r="BI265" i="8"/>
  <c r="BJ265" i="8"/>
  <c r="AS263" i="8"/>
  <c r="BI263" i="8"/>
  <c r="BJ263" i="8"/>
  <c r="AS261" i="8"/>
  <c r="BI261" i="8"/>
  <c r="BJ261" i="8"/>
  <c r="AS259" i="8"/>
  <c r="BI259" i="8"/>
  <c r="BJ259" i="8"/>
  <c r="AS257" i="8"/>
  <c r="BI257" i="8"/>
  <c r="BJ257" i="8"/>
  <c r="AS255" i="8"/>
  <c r="BI255" i="8"/>
  <c r="BJ255" i="8"/>
  <c r="AS253" i="8"/>
  <c r="BI253" i="8"/>
  <c r="BJ253" i="8"/>
  <c r="AS251" i="8"/>
  <c r="BI251" i="8"/>
  <c r="BJ251" i="8"/>
  <c r="AS249" i="8"/>
  <c r="BI249" i="8"/>
  <c r="BJ249" i="8"/>
  <c r="AS247" i="8"/>
  <c r="BI247" i="8"/>
  <c r="BJ247" i="8"/>
  <c r="AS245" i="8"/>
  <c r="BI245" i="8"/>
  <c r="BJ245" i="8"/>
  <c r="AS243" i="8"/>
  <c r="BI243" i="8"/>
  <c r="BJ243" i="8"/>
  <c r="AS241" i="8"/>
  <c r="BI241" i="8"/>
  <c r="BJ241" i="8"/>
  <c r="AS239" i="8"/>
  <c r="BI239" i="8"/>
  <c r="BJ239" i="8"/>
  <c r="AS237" i="8"/>
  <c r="BI237" i="8"/>
  <c r="BJ237" i="8"/>
  <c r="AS235" i="8"/>
  <c r="BI235" i="8"/>
  <c r="BJ235" i="8"/>
  <c r="AS233" i="8"/>
  <c r="BI233" i="8"/>
  <c r="BJ233" i="8"/>
  <c r="AS231" i="8"/>
  <c r="BI231" i="8"/>
  <c r="BJ231" i="8"/>
  <c r="AS229" i="8"/>
  <c r="BI229" i="8"/>
  <c r="BJ229" i="8"/>
  <c r="AS227" i="8"/>
  <c r="BI227" i="8"/>
  <c r="BJ227" i="8"/>
  <c r="AS225" i="8"/>
  <c r="BI225" i="8"/>
  <c r="BJ225" i="8"/>
  <c r="AS223" i="8"/>
  <c r="BI223" i="8"/>
  <c r="BJ223" i="8"/>
  <c r="AS221" i="8"/>
  <c r="BI221" i="8"/>
  <c r="BJ221" i="8"/>
  <c r="AS219" i="8"/>
  <c r="BI219" i="8"/>
  <c r="BJ219" i="8"/>
  <c r="AS217" i="8"/>
  <c r="BI217" i="8"/>
  <c r="BJ217" i="8"/>
  <c r="AS215" i="8"/>
  <c r="BI215" i="8"/>
  <c r="BJ215" i="8"/>
  <c r="AS213" i="8"/>
  <c r="BI213" i="8"/>
  <c r="BJ213" i="8"/>
  <c r="AS211" i="8"/>
  <c r="BI211" i="8"/>
  <c r="BJ211" i="8"/>
  <c r="AS209" i="8"/>
  <c r="BI209" i="8"/>
  <c r="BJ209" i="8"/>
  <c r="AS207" i="8"/>
  <c r="BI207" i="8"/>
  <c r="BJ207" i="8"/>
  <c r="AS205" i="8"/>
  <c r="BI205" i="8"/>
  <c r="BJ205" i="8"/>
  <c r="AS203" i="8"/>
  <c r="BI203" i="8"/>
  <c r="BJ203" i="8"/>
  <c r="AS201" i="8"/>
  <c r="BI201" i="8"/>
  <c r="BJ201" i="8"/>
  <c r="AS199" i="8"/>
  <c r="BI199" i="8"/>
  <c r="BJ199" i="8"/>
  <c r="AS197" i="8"/>
  <c r="BI197" i="8"/>
  <c r="BJ197" i="8"/>
  <c r="AS195" i="8"/>
  <c r="BI195" i="8"/>
  <c r="BJ195" i="8"/>
  <c r="AS193" i="8"/>
  <c r="BI193" i="8"/>
  <c r="BJ193" i="8"/>
  <c r="AS191" i="8"/>
  <c r="BI191" i="8"/>
  <c r="BJ191" i="8"/>
  <c r="AS189" i="8"/>
  <c r="BI189" i="8"/>
  <c r="BJ189" i="8"/>
  <c r="AT274" i="8"/>
  <c r="BK274" i="8"/>
  <c r="AT272" i="8"/>
  <c r="BK272" i="8"/>
  <c r="AT270" i="8"/>
  <c r="BK270" i="8"/>
  <c r="AT268" i="8"/>
  <c r="BK268" i="8"/>
  <c r="AT266" i="8"/>
  <c r="BK266" i="8"/>
  <c r="AT264" i="8"/>
  <c r="BK264" i="8"/>
  <c r="AT262" i="8"/>
  <c r="BK262" i="8"/>
  <c r="AT260" i="8"/>
  <c r="BK260" i="8"/>
  <c r="AT258" i="8"/>
  <c r="BK258" i="8"/>
  <c r="AT256" i="8"/>
  <c r="BK256" i="8"/>
  <c r="AT254" i="8"/>
  <c r="BK254" i="8"/>
  <c r="AT252" i="8"/>
  <c r="BK252" i="8"/>
  <c r="AT250" i="8"/>
  <c r="BK250" i="8"/>
  <c r="AT248" i="8"/>
  <c r="BK248" i="8"/>
  <c r="AT246" i="8"/>
  <c r="BK246" i="8"/>
  <c r="AT244" i="8"/>
  <c r="BK244" i="8"/>
  <c r="AT242" i="8"/>
  <c r="BK242" i="8"/>
  <c r="AT240" i="8"/>
  <c r="BK240" i="8"/>
  <c r="AT238" i="8"/>
  <c r="BK238" i="8"/>
  <c r="AT236" i="8"/>
  <c r="BK236" i="8"/>
  <c r="AT234" i="8"/>
  <c r="BK234" i="8"/>
  <c r="AT232" i="8"/>
  <c r="BK232" i="8"/>
  <c r="AT230" i="8"/>
  <c r="BK230" i="8"/>
  <c r="AT228" i="8"/>
  <c r="BK228" i="8"/>
  <c r="AT226" i="8"/>
  <c r="BK226" i="8"/>
  <c r="AT224" i="8"/>
  <c r="BK224" i="8"/>
  <c r="AT222" i="8"/>
  <c r="BK222" i="8"/>
  <c r="AT220" i="8"/>
  <c r="BK220" i="8"/>
  <c r="AT218" i="8"/>
  <c r="BK218" i="8"/>
  <c r="AT216" i="8"/>
  <c r="BK216" i="8"/>
  <c r="AT214" i="8"/>
  <c r="BK214" i="8"/>
  <c r="AT212" i="8"/>
  <c r="BK212" i="8"/>
  <c r="AT210" i="8"/>
  <c r="BK210" i="8"/>
  <c r="AT208" i="8"/>
  <c r="BK208" i="8"/>
  <c r="AT206" i="8"/>
  <c r="BK206" i="8"/>
  <c r="AT204" i="8"/>
  <c r="BK204" i="8"/>
  <c r="AT202" i="8"/>
  <c r="BK202" i="8"/>
  <c r="AT200" i="8"/>
  <c r="BK200" i="8"/>
  <c r="AT198" i="8"/>
  <c r="BK198" i="8"/>
  <c r="AT196" i="8"/>
  <c r="BK196" i="8"/>
  <c r="AT194" i="8"/>
  <c r="BK194" i="8"/>
  <c r="AT192" i="8"/>
  <c r="BK192" i="8"/>
  <c r="AT190" i="8"/>
  <c r="BK190" i="8"/>
  <c r="AS159" i="8"/>
  <c r="BI159" i="8"/>
  <c r="BJ159" i="8"/>
  <c r="AU140" i="8"/>
  <c r="BL140" i="8"/>
  <c r="AT139" i="8"/>
  <c r="BK139" i="8"/>
  <c r="AT138" i="8"/>
  <c r="BK138" i="8"/>
  <c r="AT136" i="8"/>
  <c r="BK136" i="8"/>
  <c r="AT134" i="8"/>
  <c r="BK134" i="8"/>
  <c r="AT132" i="8"/>
  <c r="BK132" i="8"/>
  <c r="AT130" i="8"/>
  <c r="BK130" i="8"/>
  <c r="AT128" i="8"/>
  <c r="BK128" i="8"/>
  <c r="AT126" i="8"/>
  <c r="BK126" i="8"/>
  <c r="AT124" i="8"/>
  <c r="BK124" i="8"/>
  <c r="AT122" i="8"/>
  <c r="BK122" i="8"/>
  <c r="AT120" i="8"/>
  <c r="BK120" i="8"/>
  <c r="AT118" i="8"/>
  <c r="BK118" i="8"/>
  <c r="AT97" i="8"/>
  <c r="BK97" i="8"/>
  <c r="AT95" i="8"/>
  <c r="BK95" i="8"/>
  <c r="AT93" i="8"/>
  <c r="BK93" i="8"/>
  <c r="AS137" i="8"/>
  <c r="BI137" i="8"/>
  <c r="BJ137" i="8"/>
  <c r="AS135" i="8"/>
  <c r="BI135" i="8"/>
  <c r="BJ135" i="8"/>
  <c r="AS133" i="8"/>
  <c r="BI133" i="8"/>
  <c r="BJ133" i="8"/>
  <c r="AS131" i="8"/>
  <c r="BI131" i="8"/>
  <c r="BJ131" i="8"/>
  <c r="AS129" i="8"/>
  <c r="BI129" i="8"/>
  <c r="BJ129" i="8"/>
  <c r="AS127" i="8"/>
  <c r="BI127" i="8"/>
  <c r="BJ127" i="8"/>
  <c r="AS125" i="8"/>
  <c r="BI125" i="8"/>
  <c r="BJ125" i="8"/>
  <c r="AS123" i="8"/>
  <c r="BI123" i="8"/>
  <c r="BJ123" i="8"/>
  <c r="AS121" i="8"/>
  <c r="BI121" i="8"/>
  <c r="BJ121" i="8"/>
  <c r="AS119" i="8"/>
  <c r="BI119" i="8"/>
  <c r="BJ119" i="8"/>
  <c r="AS117" i="8"/>
  <c r="BI117" i="8"/>
  <c r="BJ117" i="8"/>
  <c r="AS116" i="8"/>
  <c r="BI116" i="8"/>
  <c r="BJ116" i="8"/>
  <c r="AT115" i="8"/>
  <c r="BK115" i="8"/>
  <c r="AS114" i="8"/>
  <c r="BI114" i="8"/>
  <c r="BJ114" i="8"/>
  <c r="AT113" i="8"/>
  <c r="BK113" i="8"/>
  <c r="AS112" i="8"/>
  <c r="BI112" i="8"/>
  <c r="BJ112" i="8"/>
  <c r="AT111" i="8"/>
  <c r="BK111" i="8"/>
  <c r="AT110" i="8"/>
  <c r="BK110" i="8"/>
  <c r="AS109" i="8"/>
  <c r="BI109" i="8"/>
  <c r="BJ109" i="8"/>
  <c r="AT108" i="8"/>
  <c r="BK108" i="8"/>
  <c r="AT107" i="8"/>
  <c r="BK107" i="8"/>
  <c r="AS106" i="8"/>
  <c r="BI106" i="8"/>
  <c r="BJ106" i="8"/>
  <c r="AT105" i="8"/>
  <c r="BK105" i="8"/>
  <c r="AT104" i="8"/>
  <c r="BK104" i="8"/>
  <c r="AT103" i="8"/>
  <c r="BK103" i="8"/>
  <c r="AS102" i="8"/>
  <c r="BI102" i="8"/>
  <c r="BJ102" i="8"/>
  <c r="AS101" i="8"/>
  <c r="BI101" i="8"/>
  <c r="BJ101" i="8"/>
  <c r="AT100" i="8"/>
  <c r="BK100" i="8"/>
  <c r="AT99" i="8"/>
  <c r="BK99" i="8"/>
  <c r="AS98" i="8"/>
  <c r="BI98" i="8"/>
  <c r="BJ98" i="8"/>
  <c r="AS96" i="8"/>
  <c r="BI96" i="8"/>
  <c r="BJ96" i="8"/>
  <c r="AS94" i="8"/>
  <c r="BI94" i="8"/>
  <c r="BJ94" i="8"/>
  <c r="AS92" i="8"/>
  <c r="BI92" i="8"/>
  <c r="BJ92" i="8"/>
  <c r="AU66" i="8"/>
  <c r="BL66" i="8"/>
  <c r="AT62" i="8"/>
  <c r="BK62" i="8"/>
  <c r="AT58" i="8"/>
  <c r="BK58" i="8"/>
  <c r="AT54" i="8"/>
  <c r="BK54" i="8"/>
  <c r="AT50" i="8"/>
  <c r="BK50" i="8"/>
  <c r="AT46" i="8"/>
  <c r="BK46" i="8"/>
  <c r="AS41" i="8"/>
  <c r="BI41" i="8"/>
  <c r="BJ41" i="8"/>
  <c r="AS39" i="8"/>
  <c r="BI39" i="8"/>
  <c r="BJ39" i="8"/>
  <c r="AS37" i="8"/>
  <c r="BI37" i="8"/>
  <c r="BJ37" i="8"/>
  <c r="AS35" i="8"/>
  <c r="BI35" i="8"/>
  <c r="BJ35" i="8"/>
  <c r="AS373" i="8"/>
  <c r="BI373" i="8"/>
  <c r="BJ373" i="8"/>
  <c r="AS372" i="8"/>
  <c r="BI372" i="8"/>
  <c r="BJ372" i="8"/>
  <c r="AS371" i="8"/>
  <c r="BI371" i="8"/>
  <c r="BJ371" i="8"/>
  <c r="AS370" i="8"/>
  <c r="BI370" i="8"/>
  <c r="BJ370" i="8"/>
  <c r="AT367" i="8"/>
  <c r="BK367" i="8"/>
  <c r="AT366" i="8"/>
  <c r="BK366" i="8"/>
  <c r="AT365" i="8"/>
  <c r="BK365" i="8"/>
  <c r="AT364" i="8"/>
  <c r="BK364" i="8"/>
  <c r="AT363" i="8"/>
  <c r="BK363" i="8"/>
  <c r="AT362" i="8"/>
  <c r="BK362" i="8"/>
  <c r="AT361" i="8"/>
  <c r="BK361" i="8"/>
  <c r="AT360" i="8"/>
  <c r="BK360" i="8"/>
  <c r="AT359" i="8"/>
  <c r="BK359" i="8"/>
  <c r="AT355" i="8"/>
  <c r="BK355" i="8"/>
  <c r="AT353" i="8"/>
  <c r="BK353" i="8"/>
  <c r="AT351" i="8"/>
  <c r="BK351" i="8"/>
  <c r="AT349" i="8"/>
  <c r="BK349" i="8"/>
  <c r="AT347" i="8"/>
  <c r="BK347" i="8"/>
  <c r="AT345" i="8"/>
  <c r="BK345" i="8"/>
  <c r="AT343" i="8"/>
  <c r="BK343" i="8"/>
  <c r="BJ339" i="8"/>
  <c r="AS339" i="8"/>
  <c r="BI339" i="8"/>
  <c r="BJ337" i="8"/>
  <c r="AS337" i="8"/>
  <c r="BI337" i="8"/>
  <c r="BJ335" i="8"/>
  <c r="AS335" i="8"/>
  <c r="BI335" i="8"/>
  <c r="BJ333" i="8"/>
  <c r="AS333" i="8"/>
  <c r="BI333" i="8"/>
  <c r="AS354" i="8"/>
  <c r="BI354" i="8"/>
  <c r="BJ354" i="8"/>
  <c r="AS350" i="8"/>
  <c r="BI350" i="8"/>
  <c r="BJ350" i="8"/>
  <c r="AS348" i="8"/>
  <c r="BI348" i="8"/>
  <c r="BJ348" i="8"/>
  <c r="AS344" i="8"/>
  <c r="BI344" i="8"/>
  <c r="BJ344" i="8"/>
  <c r="AT338" i="8"/>
  <c r="BK338" i="8"/>
  <c r="AT334" i="8"/>
  <c r="BK334" i="8"/>
  <c r="AT330" i="8"/>
  <c r="BK330" i="8"/>
  <c r="AT326" i="8"/>
  <c r="BK326" i="8"/>
  <c r="AT322" i="8"/>
  <c r="BK322" i="8"/>
  <c r="AT314" i="8"/>
  <c r="BK314" i="8"/>
  <c r="AT310" i="8"/>
  <c r="BK310" i="8"/>
  <c r="AT306" i="8"/>
  <c r="BK306" i="8"/>
  <c r="AT302" i="8"/>
  <c r="BK302" i="8"/>
  <c r="AT298" i="8"/>
  <c r="BK298" i="8"/>
  <c r="AT294" i="8"/>
  <c r="BK294" i="8"/>
  <c r="AT290" i="8"/>
  <c r="BK290" i="8"/>
  <c r="AT286" i="8"/>
  <c r="BK286" i="8"/>
  <c r="F125" i="4"/>
  <c r="E126" i="4"/>
  <c r="F126" i="4"/>
  <c r="AT183" i="8"/>
  <c r="BK183" i="8"/>
  <c r="AT282" i="8"/>
  <c r="BK282" i="8"/>
  <c r="AT280" i="8"/>
  <c r="BK280" i="8"/>
  <c r="AT278" i="8"/>
  <c r="BK278" i="8"/>
  <c r="AT277" i="8"/>
  <c r="BK277" i="8"/>
  <c r="AT67" i="8"/>
  <c r="BK67" i="8"/>
  <c r="S171" i="8"/>
  <c r="S175" i="8"/>
  <c r="S179" i="8"/>
  <c r="S188" i="8"/>
  <c r="S344" i="8"/>
  <c r="S348" i="8"/>
  <c r="S350" i="8"/>
  <c r="S354" i="8"/>
  <c r="S370" i="8"/>
  <c r="S371" i="8"/>
  <c r="S372" i="8"/>
  <c r="S373" i="8"/>
  <c r="S35" i="8"/>
  <c r="S37" i="8"/>
  <c r="S39" i="8"/>
  <c r="S41" i="8"/>
  <c r="S92" i="8"/>
  <c r="S94" i="8"/>
  <c r="S96" i="8"/>
  <c r="S98" i="8"/>
  <c r="S101" i="8"/>
  <c r="S102" i="8"/>
  <c r="S106" i="8"/>
  <c r="S109" i="8"/>
  <c r="S112" i="8"/>
  <c r="S114" i="8"/>
  <c r="S116" i="8"/>
  <c r="S117" i="8"/>
  <c r="S119" i="8"/>
  <c r="S121" i="8"/>
  <c r="S123" i="8"/>
  <c r="BJ277" i="8"/>
  <c r="AS277" i="8"/>
  <c r="BI277" i="8"/>
  <c r="S277" i="8"/>
  <c r="BJ280" i="8"/>
  <c r="AS280" i="8"/>
  <c r="BI280" i="8"/>
  <c r="S280" i="8"/>
  <c r="BJ183" i="8"/>
  <c r="AS183" i="8"/>
  <c r="BI183" i="8"/>
  <c r="S183" i="8"/>
  <c r="AS286" i="8"/>
  <c r="BI286" i="8"/>
  <c r="BJ286" i="8"/>
  <c r="AS294" i="8"/>
  <c r="BI294" i="8"/>
  <c r="BJ294" i="8"/>
  <c r="AS302" i="8"/>
  <c r="BI302" i="8"/>
  <c r="BJ302" i="8"/>
  <c r="AS310" i="8"/>
  <c r="BI310" i="8"/>
  <c r="BJ310" i="8"/>
  <c r="AS322" i="8"/>
  <c r="BI322" i="8"/>
  <c r="BJ322" i="8"/>
  <c r="AS330" i="8"/>
  <c r="BI330" i="8"/>
  <c r="BJ330" i="8"/>
  <c r="AS338" i="8"/>
  <c r="BI338" i="8"/>
  <c r="BJ338" i="8"/>
  <c r="AS343" i="8"/>
  <c r="BI343" i="8"/>
  <c r="BJ343" i="8"/>
  <c r="AS345" i="8"/>
  <c r="BI345" i="8"/>
  <c r="BJ345" i="8"/>
  <c r="AS347" i="8"/>
  <c r="BI347" i="8"/>
  <c r="BJ347" i="8"/>
  <c r="AS349" i="8"/>
  <c r="BI349" i="8"/>
  <c r="BJ349" i="8"/>
  <c r="AS351" i="8"/>
  <c r="BI351" i="8"/>
  <c r="BJ351" i="8"/>
  <c r="AS353" i="8"/>
  <c r="BI353" i="8"/>
  <c r="BJ353" i="8"/>
  <c r="AS355" i="8"/>
  <c r="BI355" i="8"/>
  <c r="BJ355" i="8"/>
  <c r="AS359" i="8"/>
  <c r="BI359" i="8"/>
  <c r="BJ359" i="8"/>
  <c r="S359" i="8"/>
  <c r="AS360" i="8"/>
  <c r="BI360" i="8"/>
  <c r="BJ360" i="8"/>
  <c r="S360" i="8"/>
  <c r="AS361" i="8"/>
  <c r="BI361" i="8"/>
  <c r="BJ361" i="8"/>
  <c r="S361" i="8"/>
  <c r="AS362" i="8"/>
  <c r="BI362" i="8"/>
  <c r="BJ362" i="8"/>
  <c r="S362" i="8"/>
  <c r="AS363" i="8"/>
  <c r="BI363" i="8"/>
  <c r="BJ363" i="8"/>
  <c r="S363" i="8"/>
  <c r="AS364" i="8"/>
  <c r="BI364" i="8"/>
  <c r="BJ364" i="8"/>
  <c r="S364" i="8"/>
  <c r="AS365" i="8"/>
  <c r="BI365" i="8"/>
  <c r="BJ365" i="8"/>
  <c r="S365" i="8"/>
  <c r="AS366" i="8"/>
  <c r="BI366" i="8"/>
  <c r="BJ366" i="8"/>
  <c r="S366" i="8"/>
  <c r="AS367" i="8"/>
  <c r="BI367" i="8"/>
  <c r="BJ367" i="8"/>
  <c r="S367" i="8"/>
  <c r="BJ46" i="8"/>
  <c r="AS46" i="8"/>
  <c r="BI46" i="8"/>
  <c r="BJ50" i="8"/>
  <c r="AS50" i="8"/>
  <c r="BI50" i="8"/>
  <c r="BJ54" i="8"/>
  <c r="AS54" i="8"/>
  <c r="BI54" i="8"/>
  <c r="BJ58" i="8"/>
  <c r="AS58" i="8"/>
  <c r="BI58" i="8"/>
  <c r="BJ62" i="8"/>
  <c r="AS62" i="8"/>
  <c r="BI62" i="8"/>
  <c r="AT66" i="8"/>
  <c r="BK66" i="8"/>
  <c r="BJ99" i="8"/>
  <c r="AS99" i="8"/>
  <c r="BI99" i="8"/>
  <c r="AS100" i="8"/>
  <c r="BI100" i="8"/>
  <c r="BJ100" i="8"/>
  <c r="S100" i="8"/>
  <c r="AS103" i="8"/>
  <c r="BI103" i="8"/>
  <c r="BJ103" i="8"/>
  <c r="S103" i="8"/>
  <c r="AS104" i="8"/>
  <c r="BI104" i="8"/>
  <c r="BJ104" i="8"/>
  <c r="S104" i="8"/>
  <c r="AS105" i="8"/>
  <c r="BI105" i="8"/>
  <c r="BJ105" i="8"/>
  <c r="S105" i="8"/>
  <c r="AS107" i="8"/>
  <c r="BI107" i="8"/>
  <c r="BJ107" i="8"/>
  <c r="S107" i="8"/>
  <c r="AS108" i="8"/>
  <c r="BI108" i="8"/>
  <c r="BJ108" i="8"/>
  <c r="S108" i="8"/>
  <c r="AS110" i="8"/>
  <c r="BI110" i="8"/>
  <c r="BJ110" i="8"/>
  <c r="S110" i="8"/>
  <c r="AS111" i="8"/>
  <c r="BI111" i="8"/>
  <c r="BJ111" i="8"/>
  <c r="S111" i="8"/>
  <c r="AS113" i="8"/>
  <c r="BI113" i="8"/>
  <c r="BJ113" i="8"/>
  <c r="S113" i="8"/>
  <c r="AS115" i="8"/>
  <c r="BI115" i="8"/>
  <c r="BJ115" i="8"/>
  <c r="S115" i="8"/>
  <c r="S125" i="8"/>
  <c r="S127" i="8"/>
  <c r="S129" i="8"/>
  <c r="S131" i="8"/>
  <c r="S133" i="8"/>
  <c r="S135" i="8"/>
  <c r="S137" i="8"/>
  <c r="BJ93" i="8"/>
  <c r="AS93" i="8"/>
  <c r="BI93" i="8"/>
  <c r="S93" i="8"/>
  <c r="BJ95" i="8"/>
  <c r="AS95" i="8"/>
  <c r="BI95" i="8"/>
  <c r="S95" i="8"/>
  <c r="BJ97" i="8"/>
  <c r="AS97" i="8"/>
  <c r="BI97" i="8"/>
  <c r="S97" i="8"/>
  <c r="AS118" i="8"/>
  <c r="BI118" i="8"/>
  <c r="BJ118" i="8"/>
  <c r="AS120" i="8"/>
  <c r="BI120" i="8"/>
  <c r="BJ120" i="8"/>
  <c r="AS122" i="8"/>
  <c r="BI122" i="8"/>
  <c r="BJ122" i="8"/>
  <c r="AS124" i="8"/>
  <c r="BI124" i="8"/>
  <c r="BJ124" i="8"/>
  <c r="AS126" i="8"/>
  <c r="BI126" i="8"/>
  <c r="BJ126" i="8"/>
  <c r="AS128" i="8"/>
  <c r="BI128" i="8"/>
  <c r="BJ128" i="8"/>
  <c r="AS130" i="8"/>
  <c r="BI130" i="8"/>
  <c r="BJ130" i="8"/>
  <c r="AS132" i="8"/>
  <c r="BI132" i="8"/>
  <c r="BJ132" i="8"/>
  <c r="AS134" i="8"/>
  <c r="BI134" i="8"/>
  <c r="BJ134" i="8"/>
  <c r="AS136" i="8"/>
  <c r="BI136" i="8"/>
  <c r="BJ136" i="8"/>
  <c r="AS138" i="8"/>
  <c r="BI138" i="8"/>
  <c r="BJ138" i="8"/>
  <c r="AS139" i="8"/>
  <c r="BI139" i="8"/>
  <c r="BJ139" i="8"/>
  <c r="AT140" i="8"/>
  <c r="BK140" i="8"/>
  <c r="S159" i="8"/>
  <c r="AS190" i="8"/>
  <c r="BI190" i="8"/>
  <c r="BJ190" i="8"/>
  <c r="S190" i="8"/>
  <c r="AS192" i="8"/>
  <c r="BI192" i="8"/>
  <c r="BJ192" i="8"/>
  <c r="S192" i="8"/>
  <c r="AS194" i="8"/>
  <c r="BI194" i="8"/>
  <c r="BJ194" i="8"/>
  <c r="S194" i="8"/>
  <c r="AS196" i="8"/>
  <c r="BI196" i="8"/>
  <c r="BJ196" i="8"/>
  <c r="S196" i="8"/>
  <c r="AS198" i="8"/>
  <c r="BI198" i="8"/>
  <c r="BJ198" i="8"/>
  <c r="S198" i="8"/>
  <c r="AS200" i="8"/>
  <c r="BI200" i="8"/>
  <c r="BJ200" i="8"/>
  <c r="S200" i="8"/>
  <c r="AS202" i="8"/>
  <c r="BI202" i="8"/>
  <c r="BJ202" i="8"/>
  <c r="S202" i="8"/>
  <c r="AS204" i="8"/>
  <c r="BI204" i="8"/>
  <c r="BJ204" i="8"/>
  <c r="S204" i="8"/>
  <c r="AS206" i="8"/>
  <c r="BI206" i="8"/>
  <c r="BJ206" i="8"/>
  <c r="S206" i="8"/>
  <c r="AS208" i="8"/>
  <c r="BI208" i="8"/>
  <c r="BJ208" i="8"/>
  <c r="S208" i="8"/>
  <c r="AS210" i="8"/>
  <c r="BI210" i="8"/>
  <c r="BJ210" i="8"/>
  <c r="S210" i="8"/>
  <c r="AS212" i="8"/>
  <c r="BI212" i="8"/>
  <c r="BJ212" i="8"/>
  <c r="S212" i="8"/>
  <c r="AS214" i="8"/>
  <c r="BI214" i="8"/>
  <c r="BJ214" i="8"/>
  <c r="S214" i="8"/>
  <c r="AS216" i="8"/>
  <c r="BI216" i="8"/>
  <c r="BJ216" i="8"/>
  <c r="S216" i="8"/>
  <c r="AS218" i="8"/>
  <c r="BI218" i="8"/>
  <c r="BJ218" i="8"/>
  <c r="S218" i="8"/>
  <c r="AS220" i="8"/>
  <c r="BI220" i="8"/>
  <c r="BJ220" i="8"/>
  <c r="S220" i="8"/>
  <c r="AS222" i="8"/>
  <c r="BI222" i="8"/>
  <c r="BJ222" i="8"/>
  <c r="S222" i="8"/>
  <c r="AS224" i="8"/>
  <c r="BI224" i="8"/>
  <c r="BJ224" i="8"/>
  <c r="S224" i="8"/>
  <c r="AS226" i="8"/>
  <c r="BI226" i="8"/>
  <c r="BJ226" i="8"/>
  <c r="S226" i="8"/>
  <c r="AS228" i="8"/>
  <c r="BI228" i="8"/>
  <c r="BJ228" i="8"/>
  <c r="S228" i="8"/>
  <c r="AS230" i="8"/>
  <c r="BI230" i="8"/>
  <c r="BJ230" i="8"/>
  <c r="S230" i="8"/>
  <c r="AS232" i="8"/>
  <c r="BI232" i="8"/>
  <c r="BJ232" i="8"/>
  <c r="S232" i="8"/>
  <c r="AS234" i="8"/>
  <c r="BI234" i="8"/>
  <c r="BJ234" i="8"/>
  <c r="S234" i="8"/>
  <c r="AS236" i="8"/>
  <c r="BI236" i="8"/>
  <c r="BJ236" i="8"/>
  <c r="S236" i="8"/>
  <c r="AS238" i="8"/>
  <c r="BI238" i="8"/>
  <c r="BJ238" i="8"/>
  <c r="S238" i="8"/>
  <c r="AS240" i="8"/>
  <c r="BI240" i="8"/>
  <c r="BJ240" i="8"/>
  <c r="S240" i="8"/>
  <c r="AS242" i="8"/>
  <c r="BI242" i="8"/>
  <c r="BJ242" i="8"/>
  <c r="S242" i="8"/>
  <c r="AS244" i="8"/>
  <c r="BI244" i="8"/>
  <c r="BJ244" i="8"/>
  <c r="S244" i="8"/>
  <c r="AS246" i="8"/>
  <c r="BI246" i="8"/>
  <c r="BJ246" i="8"/>
  <c r="S246" i="8"/>
  <c r="AS248" i="8"/>
  <c r="BI248" i="8"/>
  <c r="BJ248" i="8"/>
  <c r="S248" i="8"/>
  <c r="AS250" i="8"/>
  <c r="BI250" i="8"/>
  <c r="BJ250" i="8"/>
  <c r="S250" i="8"/>
  <c r="AS252" i="8"/>
  <c r="BI252" i="8"/>
  <c r="BJ252" i="8"/>
  <c r="S252" i="8"/>
  <c r="AS254" i="8"/>
  <c r="BI254" i="8"/>
  <c r="BJ254" i="8"/>
  <c r="S254" i="8"/>
  <c r="AS256" i="8"/>
  <c r="BI256" i="8"/>
  <c r="BJ256" i="8"/>
  <c r="S256" i="8"/>
  <c r="AS258" i="8"/>
  <c r="BI258" i="8"/>
  <c r="BJ258" i="8"/>
  <c r="S258" i="8"/>
  <c r="AS260" i="8"/>
  <c r="BI260" i="8"/>
  <c r="BJ260" i="8"/>
  <c r="S260" i="8"/>
  <c r="AS262" i="8"/>
  <c r="BI262" i="8"/>
  <c r="BJ262" i="8"/>
  <c r="S262" i="8"/>
  <c r="AS264" i="8"/>
  <c r="BI264" i="8"/>
  <c r="BJ264" i="8"/>
  <c r="S264" i="8"/>
  <c r="AS266" i="8"/>
  <c r="BI266" i="8"/>
  <c r="BJ266" i="8"/>
  <c r="S266" i="8"/>
  <c r="AS268" i="8"/>
  <c r="BI268" i="8"/>
  <c r="BJ268" i="8"/>
  <c r="S268" i="8"/>
  <c r="AS270" i="8"/>
  <c r="BI270" i="8"/>
  <c r="BJ270" i="8"/>
  <c r="S270" i="8"/>
  <c r="AS272" i="8"/>
  <c r="BI272" i="8"/>
  <c r="BJ272" i="8"/>
  <c r="S272" i="8"/>
  <c r="AS274" i="8"/>
  <c r="BI274" i="8"/>
  <c r="BJ274" i="8"/>
  <c r="S274" i="8"/>
  <c r="S189" i="8"/>
  <c r="S191" i="8"/>
  <c r="S193" i="8"/>
  <c r="S195" i="8"/>
  <c r="S197" i="8"/>
  <c r="S199" i="8"/>
  <c r="S201" i="8"/>
  <c r="S203" i="8"/>
  <c r="S205" i="8"/>
  <c r="S207" i="8"/>
  <c r="S209" i="8"/>
  <c r="S211" i="8"/>
  <c r="S213" i="8"/>
  <c r="S215" i="8"/>
  <c r="S217" i="8"/>
  <c r="S219" i="8"/>
  <c r="S221" i="8"/>
  <c r="S223" i="8"/>
  <c r="S225" i="8"/>
  <c r="S227" i="8"/>
  <c r="S229" i="8"/>
  <c r="S231" i="8"/>
  <c r="S233" i="8"/>
  <c r="S235" i="8"/>
  <c r="S237" i="8"/>
  <c r="S239" i="8"/>
  <c r="S241" i="8"/>
  <c r="S243" i="8"/>
  <c r="S245" i="8"/>
  <c r="S247" i="8"/>
  <c r="S249" i="8"/>
  <c r="S251" i="8"/>
  <c r="S253" i="8"/>
  <c r="S255" i="8"/>
  <c r="S257" i="8"/>
  <c r="S259" i="8"/>
  <c r="S261" i="8"/>
  <c r="S263" i="8"/>
  <c r="S265" i="8"/>
  <c r="S267" i="8"/>
  <c r="S269" i="8"/>
  <c r="S271" i="8"/>
  <c r="S273" i="8"/>
  <c r="AT279" i="8"/>
  <c r="BK279" i="8"/>
  <c r="AT281" i="8"/>
  <c r="BK281" i="8"/>
  <c r="AT283" i="8"/>
  <c r="BK283" i="8"/>
  <c r="S318" i="8"/>
  <c r="BJ284" i="8"/>
  <c r="AS284" i="8"/>
  <c r="BI284" i="8"/>
  <c r="AS288" i="8"/>
  <c r="BI288" i="8"/>
  <c r="BJ288" i="8"/>
  <c r="S288" i="8"/>
  <c r="AS292" i="8"/>
  <c r="BI292" i="8"/>
  <c r="BJ292" i="8"/>
  <c r="S292" i="8"/>
  <c r="AS296" i="8"/>
  <c r="BI296" i="8"/>
  <c r="BJ296" i="8"/>
  <c r="S296" i="8"/>
  <c r="AS300" i="8"/>
  <c r="BI300" i="8"/>
  <c r="BJ300" i="8"/>
  <c r="S300" i="8"/>
  <c r="AS304" i="8"/>
  <c r="BI304" i="8"/>
  <c r="BJ304" i="8"/>
  <c r="S304" i="8"/>
  <c r="AS308" i="8"/>
  <c r="BI308" i="8"/>
  <c r="BJ308" i="8"/>
  <c r="S308" i="8"/>
  <c r="AS312" i="8"/>
  <c r="BI312" i="8"/>
  <c r="BJ312" i="8"/>
  <c r="S312" i="8"/>
  <c r="AS320" i="8"/>
  <c r="BI320" i="8"/>
  <c r="BJ320" i="8"/>
  <c r="S320" i="8"/>
  <c r="AS324" i="8"/>
  <c r="BI324" i="8"/>
  <c r="BJ324" i="8"/>
  <c r="S324" i="8"/>
  <c r="AS328" i="8"/>
  <c r="BI328" i="8"/>
  <c r="BJ328" i="8"/>
  <c r="S328" i="8"/>
  <c r="AS332" i="8"/>
  <c r="BI332" i="8"/>
  <c r="BJ332" i="8"/>
  <c r="S332" i="8"/>
  <c r="AS336" i="8"/>
  <c r="BI336" i="8"/>
  <c r="BJ336" i="8"/>
  <c r="S336" i="8"/>
  <c r="AS340" i="8"/>
  <c r="BI340" i="8"/>
  <c r="BJ340" i="8"/>
  <c r="S340" i="8"/>
  <c r="S346" i="8"/>
  <c r="S352" i="8"/>
  <c r="S356" i="8"/>
  <c r="BJ34" i="8"/>
  <c r="AS34" i="8"/>
  <c r="BI34" i="8"/>
  <c r="S34" i="8"/>
  <c r="BJ36" i="8"/>
  <c r="AS36" i="8"/>
  <c r="BI36" i="8"/>
  <c r="S36" i="8"/>
  <c r="BJ38" i="8"/>
  <c r="AS38" i="8"/>
  <c r="BI38" i="8"/>
  <c r="S38" i="8"/>
  <c r="BJ40" i="8"/>
  <c r="AS40" i="8"/>
  <c r="BI40" i="8"/>
  <c r="S40" i="8"/>
  <c r="AT44" i="8"/>
  <c r="BK44" i="8"/>
  <c r="S48" i="8"/>
  <c r="S52" i="8"/>
  <c r="S56" i="8"/>
  <c r="S60" i="8"/>
  <c r="S64" i="8"/>
  <c r="AS69" i="8"/>
  <c r="BI69" i="8"/>
  <c r="BJ69" i="8"/>
  <c r="S69" i="8"/>
  <c r="BJ71" i="8"/>
  <c r="AS71" i="8"/>
  <c r="BI71" i="8"/>
  <c r="BJ73" i="8"/>
  <c r="AS73" i="8"/>
  <c r="BI73" i="8"/>
  <c r="BJ75" i="8"/>
  <c r="AS75" i="8"/>
  <c r="BI75" i="8"/>
  <c r="BJ77" i="8"/>
  <c r="AS77" i="8"/>
  <c r="BI77" i="8"/>
  <c r="AS78" i="8"/>
  <c r="BI78" i="8"/>
  <c r="BJ78" i="8"/>
  <c r="S78" i="8"/>
  <c r="BJ79" i="8"/>
  <c r="AS79" i="8"/>
  <c r="BI79" i="8"/>
  <c r="AS80" i="8"/>
  <c r="BI80" i="8"/>
  <c r="BJ80" i="8"/>
  <c r="S80" i="8"/>
  <c r="AS82" i="8"/>
  <c r="BI82" i="8"/>
  <c r="BJ82" i="8"/>
  <c r="S82" i="8"/>
  <c r="AS84" i="8"/>
  <c r="BI84" i="8"/>
  <c r="BJ84" i="8"/>
  <c r="S84" i="8"/>
  <c r="AS86" i="8"/>
  <c r="BI86" i="8"/>
  <c r="BJ86" i="8"/>
  <c r="S86" i="8"/>
  <c r="AS88" i="8"/>
  <c r="BI88" i="8"/>
  <c r="BJ88" i="8"/>
  <c r="S88" i="8"/>
  <c r="S90" i="8"/>
  <c r="BJ91" i="8"/>
  <c r="AS91" i="8"/>
  <c r="BI91" i="8"/>
  <c r="S91" i="8"/>
  <c r="S55" i="8"/>
  <c r="S81" i="8"/>
  <c r="S83" i="8"/>
  <c r="S85" i="8"/>
  <c r="S87" i="8"/>
  <c r="S89" i="8"/>
  <c r="BJ67" i="8"/>
  <c r="AS67" i="8"/>
  <c r="BI67" i="8"/>
  <c r="S67" i="8"/>
  <c r="BJ278" i="8"/>
  <c r="AS278" i="8"/>
  <c r="BI278" i="8"/>
  <c r="S278" i="8"/>
  <c r="BJ282" i="8"/>
  <c r="AS282" i="8"/>
  <c r="BI282" i="8"/>
  <c r="S282" i="8"/>
  <c r="AS290" i="8"/>
  <c r="BI290" i="8"/>
  <c r="BJ290" i="8"/>
  <c r="AS298" i="8"/>
  <c r="BI298" i="8"/>
  <c r="BJ298" i="8"/>
  <c r="AS306" i="8"/>
  <c r="BI306" i="8"/>
  <c r="BJ306" i="8"/>
  <c r="AS314" i="8"/>
  <c r="BI314" i="8"/>
  <c r="BJ314" i="8"/>
  <c r="AS326" i="8"/>
  <c r="BI326" i="8"/>
  <c r="BJ326" i="8"/>
  <c r="AS334" i="8"/>
  <c r="BI334" i="8"/>
  <c r="BJ334" i="8"/>
  <c r="S333" i="8"/>
  <c r="S335" i="8"/>
  <c r="S337" i="8"/>
  <c r="S339" i="8"/>
  <c r="BJ185" i="8"/>
  <c r="AS185" i="8"/>
  <c r="BI185" i="8"/>
  <c r="S185" i="8"/>
  <c r="AS142" i="8"/>
  <c r="BI142" i="8"/>
  <c r="BJ142" i="8"/>
  <c r="BJ146" i="8"/>
  <c r="AS146" i="8"/>
  <c r="BI146" i="8"/>
  <c r="S146" i="8"/>
  <c r="BJ150" i="8"/>
  <c r="AS150" i="8"/>
  <c r="BI150" i="8"/>
  <c r="S150" i="8"/>
  <c r="AS154" i="8"/>
  <c r="BI154" i="8"/>
  <c r="BJ154" i="8"/>
  <c r="AS158" i="8"/>
  <c r="BI158" i="8"/>
  <c r="BJ158" i="8"/>
  <c r="AS162" i="8"/>
  <c r="BI162" i="8"/>
  <c r="BJ162" i="8"/>
  <c r="AS166" i="8"/>
  <c r="BI166" i="8"/>
  <c r="BJ166" i="8"/>
  <c r="AS170" i="8"/>
  <c r="BI170" i="8"/>
  <c r="BJ170" i="8"/>
  <c r="AS174" i="8"/>
  <c r="BI174" i="8"/>
  <c r="BJ174" i="8"/>
  <c r="AS176" i="8"/>
  <c r="BI176" i="8"/>
  <c r="BJ176" i="8"/>
  <c r="AS180" i="8"/>
  <c r="BI180" i="8"/>
  <c r="BJ180" i="8"/>
  <c r="AT184" i="8"/>
  <c r="BK184" i="8"/>
  <c r="BJ42" i="8"/>
  <c r="AS42" i="8"/>
  <c r="BI42" i="8"/>
  <c r="S42" i="8"/>
  <c r="BJ45" i="8"/>
  <c r="AS45" i="8"/>
  <c r="BI45" i="8"/>
  <c r="S45" i="8"/>
  <c r="BJ49" i="8"/>
  <c r="AS49" i="8"/>
  <c r="BI49" i="8"/>
  <c r="S49" i="8"/>
  <c r="BJ53" i="8"/>
  <c r="AS53" i="8"/>
  <c r="BI53" i="8"/>
  <c r="S53" i="8"/>
  <c r="BJ57" i="8"/>
  <c r="AS57" i="8"/>
  <c r="BI57" i="8"/>
  <c r="S57" i="8"/>
  <c r="BJ61" i="8"/>
  <c r="AS61" i="8"/>
  <c r="BI61" i="8"/>
  <c r="S61" i="8"/>
  <c r="BJ65" i="8"/>
  <c r="AS65" i="8"/>
  <c r="BI65" i="8"/>
  <c r="S65" i="8"/>
  <c r="AS144" i="8"/>
  <c r="BI144" i="8"/>
  <c r="BJ144" i="8"/>
  <c r="BJ148" i="8"/>
  <c r="AS148" i="8"/>
  <c r="BI148" i="8"/>
  <c r="S148" i="8"/>
  <c r="AS152" i="8"/>
  <c r="BI152" i="8"/>
  <c r="BJ152" i="8"/>
  <c r="AS156" i="8"/>
  <c r="BI156" i="8"/>
  <c r="BJ156" i="8"/>
  <c r="AS160" i="8"/>
  <c r="BI160" i="8"/>
  <c r="BJ160" i="8"/>
  <c r="AS164" i="8"/>
  <c r="BI164" i="8"/>
  <c r="BJ164" i="8"/>
  <c r="AS168" i="8"/>
  <c r="BI168" i="8"/>
  <c r="BJ168" i="8"/>
  <c r="AS172" i="8"/>
  <c r="BI172" i="8"/>
  <c r="BJ172" i="8"/>
  <c r="AS178" i="8"/>
  <c r="BI178" i="8"/>
  <c r="BJ178" i="8"/>
  <c r="AT182" i="8"/>
  <c r="BK182" i="8"/>
  <c r="AT186" i="8"/>
  <c r="BK186" i="8"/>
  <c r="BJ187" i="8"/>
  <c r="AS187" i="8"/>
  <c r="BI187" i="8"/>
  <c r="S187" i="8"/>
  <c r="S355" i="8"/>
  <c r="S353" i="8"/>
  <c r="S351" i="8"/>
  <c r="S349" i="8"/>
  <c r="S347" i="8"/>
  <c r="S345" i="8"/>
  <c r="S343" i="8"/>
  <c r="S338" i="8"/>
  <c r="S330" i="8"/>
  <c r="S322" i="8"/>
  <c r="S310" i="8"/>
  <c r="S302" i="8"/>
  <c r="S374" i="8"/>
  <c r="R13" i="8"/>
  <c r="AS186" i="8"/>
  <c r="BI186" i="8"/>
  <c r="BJ186" i="8"/>
  <c r="AS182" i="8"/>
  <c r="BI182" i="8"/>
  <c r="BJ182" i="8"/>
  <c r="S182" i="8"/>
  <c r="S178" i="8"/>
  <c r="S172" i="8"/>
  <c r="S168" i="8"/>
  <c r="S164" i="8"/>
  <c r="S160" i="8"/>
  <c r="S156" i="8"/>
  <c r="S152" i="8"/>
  <c r="S144" i="8"/>
  <c r="AS184" i="8"/>
  <c r="BI184" i="8"/>
  <c r="BJ184" i="8"/>
  <c r="S184" i="8"/>
  <c r="S180" i="8"/>
  <c r="S176" i="8"/>
  <c r="S174" i="8"/>
  <c r="S170" i="8"/>
  <c r="S166" i="8"/>
  <c r="S162" i="8"/>
  <c r="S158" i="8"/>
  <c r="S154" i="8"/>
  <c r="S142" i="8"/>
  <c r="S334" i="8"/>
  <c r="S326" i="8"/>
  <c r="S341" i="8"/>
  <c r="R10" i="8"/>
  <c r="S314" i="8"/>
  <c r="S306" i="8"/>
  <c r="S298" i="8"/>
  <c r="S290" i="8"/>
  <c r="S79" i="8"/>
  <c r="S77" i="8"/>
  <c r="S75" i="8"/>
  <c r="S73" i="8"/>
  <c r="S71" i="8"/>
  <c r="AS44" i="8"/>
  <c r="BI44" i="8"/>
  <c r="BJ44" i="8"/>
  <c r="S44" i="8"/>
  <c r="S284" i="8"/>
  <c r="AS283" i="8"/>
  <c r="BI283" i="8"/>
  <c r="BJ283" i="8"/>
  <c r="AS281" i="8"/>
  <c r="BI281" i="8"/>
  <c r="BJ281" i="8"/>
  <c r="AS279" i="8"/>
  <c r="BI279" i="8"/>
  <c r="BJ279" i="8"/>
  <c r="AS140" i="8"/>
  <c r="BI140" i="8"/>
  <c r="BJ140" i="8"/>
  <c r="S139" i="8"/>
  <c r="S138" i="8"/>
  <c r="S136" i="8"/>
  <c r="S134" i="8"/>
  <c r="S132" i="8"/>
  <c r="S130" i="8"/>
  <c r="S128" i="8"/>
  <c r="S126" i="8"/>
  <c r="S124" i="8"/>
  <c r="S122" i="8"/>
  <c r="S120" i="8"/>
  <c r="S118" i="8"/>
  <c r="S99" i="8"/>
  <c r="S62" i="8"/>
  <c r="S58" i="8"/>
  <c r="S54" i="8"/>
  <c r="S50" i="8"/>
  <c r="S46" i="8"/>
  <c r="AS66" i="8"/>
  <c r="BI66" i="8"/>
  <c r="BJ66" i="8"/>
  <c r="S368" i="8"/>
  <c r="R12" i="8"/>
  <c r="S357" i="8"/>
  <c r="R11" i="8"/>
  <c r="S294" i="8"/>
  <c r="S286" i="8"/>
  <c r="S186" i="8"/>
  <c r="S66" i="8"/>
  <c r="S140" i="8"/>
  <c r="S275" i="8"/>
  <c r="S279" i="8"/>
  <c r="S281" i="8"/>
  <c r="S283" i="8"/>
  <c r="F10" i="4"/>
  <c r="E10" i="4"/>
  <c r="S316" i="8"/>
  <c r="R9" i="8"/>
  <c r="Q8" i="8"/>
  <c r="R23" i="8"/>
  <c r="F9" i="4"/>
  <c r="E9" i="4"/>
  <c r="R28" i="8"/>
  <c r="R27" i="8"/>
  <c r="R29" i="8"/>
  <c r="F109" i="4"/>
  <c r="S376" i="8"/>
  <c r="F15" i="4"/>
  <c r="E109" i="4"/>
  <c r="E117" i="4"/>
  <c r="F117" i="4"/>
  <c r="R25" i="8"/>
  <c r="C19" i="35"/>
  <c r="F141" i="4"/>
  <c r="F118" i="4"/>
  <c r="D35" i="17"/>
  <c r="E15" i="4"/>
  <c r="E141" i="4"/>
  <c r="M34" i="34"/>
  <c r="E118" i="4"/>
  <c r="C18" i="35"/>
  <c r="F131" i="4"/>
  <c r="F31" i="4"/>
  <c r="C10" i="35"/>
  <c r="C29" i="35"/>
  <c r="F120" i="4"/>
  <c r="F144" i="4"/>
  <c r="F134" i="4"/>
  <c r="C27" i="35"/>
  <c r="C30" i="35"/>
  <c r="C25" i="35"/>
  <c r="C28" i="35"/>
  <c r="C31" i="35"/>
  <c r="C33" i="35"/>
  <c r="C34" i="35"/>
  <c r="C32" i="35"/>
  <c r="C24" i="35"/>
  <c r="C20" i="35"/>
  <c r="C22" i="35"/>
  <c r="C35" i="35"/>
  <c r="E131" i="4"/>
  <c r="M5" i="34"/>
  <c r="E31" i="4"/>
  <c r="C9" i="35"/>
  <c r="F142" i="4"/>
  <c r="E142" i="4"/>
  <c r="C14" i="35"/>
  <c r="E134" i="4"/>
  <c r="E120" i="4"/>
  <c r="A6" i="33"/>
  <c r="A6" i="22"/>
  <c r="A6" i="19"/>
  <c r="A6" i="17"/>
  <c r="A6" i="11"/>
  <c r="A9" i="16"/>
  <c r="A6" i="14"/>
  <c r="E144" i="4"/>
  <c r="A6" i="31"/>
  <c r="A6" i="21"/>
  <c r="A6" i="26"/>
  <c r="A6" i="15"/>
  <c r="A7" i="3"/>
  <c r="A6" i="18"/>
  <c r="A6" i="8"/>
  <c r="A6" i="28"/>
  <c r="A6"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Craig Holding</author>
  </authors>
  <commentList>
    <comment ref="A2" authorId="0" shapeId="0" xr:uid="{00000000-0006-0000-0300-000001000000}">
      <text>
        <r>
          <rPr>
            <sz val="9"/>
            <color indexed="81"/>
            <rFont val="Tahoma"/>
            <family val="2"/>
          </rPr>
          <t>This schedule should be prepared early in January. Work backwards from the date of the Society meeting when the Budget is approved to ensure that all deadlines can be met.</t>
        </r>
        <r>
          <rPr>
            <sz val="8"/>
            <color indexed="81"/>
            <rFont val="Tahoma"/>
            <family val="2"/>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Craig</author>
    <author xml:space="preserve"> </author>
  </authors>
  <commentList>
    <comment ref="B8" authorId="0" shapeId="0" xr:uid="{00000000-0006-0000-0E00-000001000000}">
      <text>
        <r>
          <rPr>
            <b/>
            <sz val="9"/>
            <color indexed="81"/>
            <rFont val="Tahoma"/>
            <family val="2"/>
          </rPr>
          <t>Or Society Budget if no revision took place.</t>
        </r>
        <r>
          <rPr>
            <sz val="9"/>
            <color indexed="81"/>
            <rFont val="Tahoma"/>
            <family val="2"/>
          </rPr>
          <t xml:space="preserve">
</t>
        </r>
      </text>
    </comment>
    <comment ref="N9" authorId="0" shapeId="0" xr:uid="{00000000-0006-0000-0E00-000002000000}">
      <text>
        <r>
          <rPr>
            <b/>
            <sz val="9"/>
            <color indexed="81"/>
            <rFont val="Tahoma"/>
            <family val="2"/>
          </rPr>
          <t>This cell must always = Zero as it checks that the allocation ratios for each line totals 100%</t>
        </r>
        <r>
          <rPr>
            <sz val="9"/>
            <color indexed="81"/>
            <rFont val="Tahoma"/>
            <family val="2"/>
          </rPr>
          <t xml:space="preserve">
</t>
        </r>
      </text>
    </comment>
    <comment ref="U9" authorId="0" shapeId="0" xr:uid="{00000000-0006-0000-0E00-000003000000}">
      <text>
        <r>
          <rPr>
            <b/>
            <sz val="9"/>
            <color indexed="81"/>
            <rFont val="Tahoma"/>
            <family val="2"/>
          </rPr>
          <t>This cell must always = Zero as it checks that the allocation dollars for each line totals the budget total cost for this employee.</t>
        </r>
        <r>
          <rPr>
            <sz val="9"/>
            <color indexed="81"/>
            <rFont val="Tahoma"/>
            <family val="2"/>
          </rPr>
          <t xml:space="preserve">
</t>
        </r>
      </text>
    </comment>
    <comment ref="D58" authorId="1" shapeId="0" xr:uid="{00000000-0006-0000-0E00-000004000000}">
      <text>
        <r>
          <rPr>
            <b/>
            <sz val="8"/>
            <color indexed="81"/>
            <rFont val="Tahoma"/>
            <family val="2"/>
          </rPr>
          <t xml:space="preserve"> total student enrollment multiplied by estimated per student supply cost on Data Input Tab</t>
        </r>
      </text>
    </comment>
    <comment ref="D66" authorId="0" shapeId="0" xr:uid="{00000000-0006-0000-0E00-000005000000}">
      <text>
        <r>
          <rPr>
            <sz val="9"/>
            <color indexed="81"/>
            <rFont val="Tahoma"/>
            <family val="2"/>
          </rPr>
          <t>If this cell=0 this sheet tallies with the Budget summary sheet.</t>
        </r>
        <r>
          <rPr>
            <b/>
            <sz val="9"/>
            <color indexed="81"/>
            <rFont val="Tahoma"/>
            <family val="2"/>
          </rPr>
          <t xml:space="preserve">
</t>
        </r>
        <r>
          <rPr>
            <sz val="9"/>
            <color indexed="81"/>
            <rFont val="Tahoma"/>
            <family val="2"/>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Craig</author>
    <author>Carol.VanMuyen</author>
  </authors>
  <commentList>
    <comment ref="B8" authorId="0" shapeId="0" xr:uid="{00000000-0006-0000-0F00-000001000000}">
      <text>
        <r>
          <rPr>
            <sz val="9"/>
            <color indexed="81"/>
            <rFont val="Tahoma"/>
            <family val="2"/>
          </rPr>
          <t xml:space="preserve">Or Society Budget if no revision took place.
</t>
        </r>
      </text>
    </comment>
    <comment ref="C8" authorId="0" shapeId="0" xr:uid="{00000000-0006-0000-0F00-000002000000}">
      <text>
        <r>
          <rPr>
            <sz val="9"/>
            <color indexed="81"/>
            <rFont val="Tahoma"/>
            <family val="2"/>
          </rPr>
          <t xml:space="preserve">Or Society Budget if no revision took place.
</t>
        </r>
      </text>
    </comment>
    <comment ref="D8" authorId="0" shapeId="0" xr:uid="{00000000-0006-0000-0F00-000003000000}">
      <text>
        <r>
          <rPr>
            <sz val="9"/>
            <color indexed="81"/>
            <rFont val="Tahoma"/>
            <family val="2"/>
          </rPr>
          <t xml:space="preserve">Or Society Budget if no revision took place.
</t>
        </r>
      </text>
    </comment>
    <comment ref="E8" authorId="0" shapeId="0" xr:uid="{00000000-0006-0000-0F00-000004000000}">
      <text>
        <r>
          <rPr>
            <sz val="9"/>
            <color indexed="81"/>
            <rFont val="Tahoma"/>
            <family val="2"/>
          </rPr>
          <t xml:space="preserve">Or Society Budget if no revision took place.
</t>
        </r>
      </text>
    </comment>
    <comment ref="F8" authorId="0" shapeId="0" xr:uid="{00000000-0006-0000-0F00-000005000000}">
      <text>
        <r>
          <rPr>
            <sz val="9"/>
            <color indexed="81"/>
            <rFont val="Tahoma"/>
            <family val="2"/>
          </rPr>
          <t xml:space="preserve">Or Society Budget if no revision took place.
</t>
        </r>
      </text>
    </comment>
    <comment ref="G8" authorId="0" shapeId="0" xr:uid="{00000000-0006-0000-0F00-000006000000}">
      <text>
        <r>
          <rPr>
            <sz val="9"/>
            <color indexed="81"/>
            <rFont val="Tahoma"/>
            <family val="2"/>
          </rPr>
          <t xml:space="preserve">Or Society Budget if no revision took place.
</t>
        </r>
      </text>
    </comment>
    <comment ref="H8" authorId="0" shapeId="0" xr:uid="{00000000-0006-0000-0F00-000007000000}">
      <text>
        <r>
          <rPr>
            <sz val="9"/>
            <color indexed="81"/>
            <rFont val="Tahoma"/>
            <family val="2"/>
          </rPr>
          <t xml:space="preserve">Or Society Budget if no revision took place.
</t>
        </r>
      </text>
    </comment>
    <comment ref="E24" authorId="1" shapeId="0" xr:uid="{00000000-0006-0000-0F00-000008000000}">
      <text>
        <r>
          <rPr>
            <sz val="9"/>
            <color indexed="81"/>
            <rFont val="Tahoma"/>
            <family val="2"/>
          </rPr>
          <t>If this cell = 0 this sheet tallies with the Budget summary sheet.</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Craig</author>
  </authors>
  <commentList>
    <comment ref="B8" authorId="0" shapeId="0" xr:uid="{00000000-0006-0000-1000-000001000000}">
      <text>
        <r>
          <rPr>
            <sz val="9"/>
            <color indexed="81"/>
            <rFont val="Tahoma"/>
            <family val="2"/>
          </rPr>
          <t xml:space="preserve">Or Society Budget if no revision took place.
</t>
        </r>
      </text>
    </comment>
    <comment ref="C8" authorId="0" shapeId="0" xr:uid="{00000000-0006-0000-1000-000002000000}">
      <text>
        <r>
          <rPr>
            <sz val="9"/>
            <color indexed="81"/>
            <rFont val="Tahoma"/>
            <family val="2"/>
          </rPr>
          <t xml:space="preserve">Or Society Budget if no revision took place.
</t>
        </r>
      </text>
    </comment>
    <comment ref="D8" authorId="0" shapeId="0" xr:uid="{00000000-0006-0000-1000-000003000000}">
      <text>
        <r>
          <rPr>
            <sz val="9"/>
            <color indexed="81"/>
            <rFont val="Tahoma"/>
            <family val="2"/>
          </rPr>
          <t xml:space="preserve">Or Society Budget if no revision took place.
</t>
        </r>
      </text>
    </comment>
    <comment ref="E8" authorId="0" shapeId="0" xr:uid="{00000000-0006-0000-1000-000004000000}">
      <text>
        <r>
          <rPr>
            <sz val="9"/>
            <color indexed="81"/>
            <rFont val="Tahoma"/>
            <family val="2"/>
          </rPr>
          <t xml:space="preserve">Or Society Budget if no revision took place.
</t>
        </r>
      </text>
    </comment>
    <comment ref="F8" authorId="0" shapeId="0" xr:uid="{00000000-0006-0000-1000-000005000000}">
      <text>
        <r>
          <rPr>
            <sz val="9"/>
            <color indexed="81"/>
            <rFont val="Tahoma"/>
            <family val="2"/>
          </rPr>
          <t xml:space="preserve">Or Society Budget if no revision took place.
</t>
        </r>
      </text>
    </comment>
    <comment ref="G8" authorId="0" shapeId="0" xr:uid="{00000000-0006-0000-1000-000006000000}">
      <text>
        <r>
          <rPr>
            <sz val="9"/>
            <color indexed="81"/>
            <rFont val="Tahoma"/>
            <family val="2"/>
          </rPr>
          <t xml:space="preserve">Or Society Budget if no revision took place.
</t>
        </r>
      </text>
    </comment>
    <comment ref="H8" authorId="0" shapeId="0" xr:uid="{00000000-0006-0000-1000-000007000000}">
      <text>
        <r>
          <rPr>
            <sz val="9"/>
            <color indexed="81"/>
            <rFont val="Tahoma"/>
            <family val="2"/>
          </rPr>
          <t xml:space="preserve">Or Society Budget if no revision took place.
</t>
        </r>
      </text>
    </comment>
    <comment ref="E21" authorId="0" shapeId="0" xr:uid="{00000000-0006-0000-1000-000008000000}">
      <text>
        <r>
          <rPr>
            <sz val="9"/>
            <color indexed="81"/>
            <rFont val="Tahoma"/>
            <family val="2"/>
          </rPr>
          <t>If this cell = 0 this sheet tallies with the Budget summary sheet.</t>
        </r>
        <r>
          <rPr>
            <b/>
            <sz val="9"/>
            <color indexed="81"/>
            <rFont val="Tahoma"/>
            <family val="2"/>
          </rPr>
          <t xml:space="preserve">
</t>
        </r>
        <r>
          <rPr>
            <sz val="9"/>
            <color indexed="81"/>
            <rFont val="Tahoma"/>
            <family val="2"/>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Craig</author>
  </authors>
  <commentList>
    <comment ref="B8" authorId="0" shapeId="0" xr:uid="{00000000-0006-0000-1100-000001000000}">
      <text>
        <r>
          <rPr>
            <sz val="9"/>
            <color indexed="81"/>
            <rFont val="Tahoma"/>
            <family val="2"/>
          </rPr>
          <t xml:space="preserve">Or Society Budget if no revision took place.
</t>
        </r>
      </text>
    </comment>
    <comment ref="C8" authorId="0" shapeId="0" xr:uid="{00000000-0006-0000-1100-000002000000}">
      <text>
        <r>
          <rPr>
            <sz val="9"/>
            <color indexed="81"/>
            <rFont val="Tahoma"/>
            <family val="2"/>
          </rPr>
          <t xml:space="preserve">Or Society Budget if no revision took place.
</t>
        </r>
      </text>
    </comment>
    <comment ref="D8" authorId="0" shapeId="0" xr:uid="{00000000-0006-0000-1100-000003000000}">
      <text>
        <r>
          <rPr>
            <sz val="9"/>
            <color indexed="81"/>
            <rFont val="Tahoma"/>
            <family val="2"/>
          </rPr>
          <t xml:space="preserve">Or Society Budget if no revision took place.
</t>
        </r>
      </text>
    </comment>
    <comment ref="E8" authorId="0" shapeId="0" xr:uid="{00000000-0006-0000-1100-000004000000}">
      <text>
        <r>
          <rPr>
            <sz val="9"/>
            <color indexed="81"/>
            <rFont val="Tahoma"/>
            <family val="2"/>
          </rPr>
          <t xml:space="preserve">Or Society Budget if no revision took place.
</t>
        </r>
      </text>
    </comment>
    <comment ref="F8" authorId="0" shapeId="0" xr:uid="{00000000-0006-0000-1100-000005000000}">
      <text>
        <r>
          <rPr>
            <sz val="9"/>
            <color indexed="81"/>
            <rFont val="Tahoma"/>
            <family val="2"/>
          </rPr>
          <t xml:space="preserve">Or Society Budget if no revision took place.
</t>
        </r>
      </text>
    </comment>
    <comment ref="G8" authorId="0" shapeId="0" xr:uid="{00000000-0006-0000-1100-000006000000}">
      <text>
        <r>
          <rPr>
            <sz val="9"/>
            <color indexed="81"/>
            <rFont val="Tahoma"/>
            <family val="2"/>
          </rPr>
          <t xml:space="preserve">Or Society Budget if no revision took place.
</t>
        </r>
      </text>
    </comment>
    <comment ref="H8" authorId="0" shapeId="0" xr:uid="{00000000-0006-0000-1100-000007000000}">
      <text>
        <r>
          <rPr>
            <sz val="9"/>
            <color indexed="81"/>
            <rFont val="Tahoma"/>
            <family val="2"/>
          </rPr>
          <t xml:space="preserve">Or Society Budget if no revision took place.
</t>
        </r>
      </text>
    </comment>
    <comment ref="A27" authorId="0" shapeId="0" xr:uid="{00000000-0006-0000-1100-000008000000}">
      <text>
        <r>
          <rPr>
            <sz val="9"/>
            <color indexed="81"/>
            <rFont val="Tahoma"/>
            <family val="2"/>
          </rPr>
          <t xml:space="preserve">In the year of acquisition, no depreciation is charged. Check with your auditors to see what methodology and values have been used in the past, and whether resulting depreciation provisions are adequate.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Craig</author>
  </authors>
  <commentList>
    <comment ref="B8" authorId="0" shapeId="0" xr:uid="{00000000-0006-0000-1200-000001000000}">
      <text>
        <r>
          <rPr>
            <sz val="9"/>
            <color indexed="81"/>
            <rFont val="Tahoma"/>
            <family val="2"/>
          </rPr>
          <t xml:space="preserve">Or Society Budget if no revision took place.
</t>
        </r>
      </text>
    </comment>
    <comment ref="C8" authorId="0" shapeId="0" xr:uid="{00000000-0006-0000-1200-000002000000}">
      <text>
        <r>
          <rPr>
            <sz val="9"/>
            <color indexed="81"/>
            <rFont val="Tahoma"/>
            <family val="2"/>
          </rPr>
          <t xml:space="preserve">Or Society Budget if no revision took place.
</t>
        </r>
      </text>
    </comment>
    <comment ref="D8" authorId="0" shapeId="0" xr:uid="{00000000-0006-0000-1200-000003000000}">
      <text>
        <r>
          <rPr>
            <sz val="9"/>
            <color indexed="81"/>
            <rFont val="Tahoma"/>
            <family val="2"/>
          </rPr>
          <t xml:space="preserve">Or Society Budget if no revision took place.
</t>
        </r>
      </text>
    </comment>
    <comment ref="E8" authorId="0" shapeId="0" xr:uid="{00000000-0006-0000-1200-000004000000}">
      <text>
        <r>
          <rPr>
            <sz val="9"/>
            <color indexed="81"/>
            <rFont val="Tahoma"/>
            <family val="2"/>
          </rPr>
          <t xml:space="preserve">Or Society Budget if no revision took place.
</t>
        </r>
      </text>
    </comment>
    <comment ref="F8" authorId="0" shapeId="0" xr:uid="{00000000-0006-0000-1200-000005000000}">
      <text>
        <r>
          <rPr>
            <sz val="9"/>
            <color indexed="81"/>
            <rFont val="Tahoma"/>
            <family val="2"/>
          </rPr>
          <t xml:space="preserve">Or Society Budget if no revision took place.
</t>
        </r>
      </text>
    </comment>
    <comment ref="G8" authorId="0" shapeId="0" xr:uid="{00000000-0006-0000-1200-000006000000}">
      <text>
        <r>
          <rPr>
            <sz val="9"/>
            <color indexed="81"/>
            <rFont val="Tahoma"/>
            <family val="2"/>
          </rPr>
          <t xml:space="preserve">Or Society Budget if no revision took place.
</t>
        </r>
      </text>
    </comment>
    <comment ref="H8" authorId="0" shapeId="0" xr:uid="{00000000-0006-0000-1200-000007000000}">
      <text>
        <r>
          <rPr>
            <sz val="9"/>
            <color indexed="81"/>
            <rFont val="Tahoma"/>
            <family val="2"/>
          </rPr>
          <t xml:space="preserve">Or Society Budget if no revision took place.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Craig</author>
  </authors>
  <commentList>
    <comment ref="B8" authorId="0" shapeId="0" xr:uid="{00000000-0006-0000-1300-000001000000}">
      <text>
        <r>
          <rPr>
            <sz val="9"/>
            <color indexed="81"/>
            <rFont val="Tahoma"/>
            <family val="2"/>
          </rPr>
          <t xml:space="preserve">Or Society Budget if no revision took place.
</t>
        </r>
      </text>
    </comment>
    <comment ref="C8" authorId="0" shapeId="0" xr:uid="{00000000-0006-0000-1300-000002000000}">
      <text>
        <r>
          <rPr>
            <sz val="9"/>
            <color indexed="81"/>
            <rFont val="Tahoma"/>
            <family val="2"/>
          </rPr>
          <t xml:space="preserve">Or Society Budget if no revision took place.
</t>
        </r>
      </text>
    </comment>
    <comment ref="D8" authorId="0" shapeId="0" xr:uid="{00000000-0006-0000-1300-000003000000}">
      <text>
        <r>
          <rPr>
            <sz val="9"/>
            <color indexed="81"/>
            <rFont val="Tahoma"/>
            <family val="2"/>
          </rPr>
          <t xml:space="preserve">Or Society Budget if no revision took place.
</t>
        </r>
      </text>
    </comment>
    <comment ref="E8" authorId="0" shapeId="0" xr:uid="{00000000-0006-0000-1300-000004000000}">
      <text>
        <r>
          <rPr>
            <sz val="9"/>
            <color indexed="81"/>
            <rFont val="Tahoma"/>
            <family val="2"/>
          </rPr>
          <t xml:space="preserve">Or Society Budget if no revision took place.
</t>
        </r>
      </text>
    </comment>
    <comment ref="F8" authorId="0" shapeId="0" xr:uid="{00000000-0006-0000-1300-000005000000}">
      <text>
        <r>
          <rPr>
            <sz val="9"/>
            <color indexed="81"/>
            <rFont val="Tahoma"/>
            <family val="2"/>
          </rPr>
          <t xml:space="preserve">Or Society Budget if no revision took place.
</t>
        </r>
      </text>
    </comment>
    <comment ref="G8" authorId="0" shapeId="0" xr:uid="{00000000-0006-0000-1300-000006000000}">
      <text>
        <r>
          <rPr>
            <sz val="9"/>
            <color indexed="81"/>
            <rFont val="Tahoma"/>
            <family val="2"/>
          </rPr>
          <t xml:space="preserve">Or Society Budget if no revision took place.
</t>
        </r>
      </text>
    </comment>
    <comment ref="H8" authorId="0" shapeId="0" xr:uid="{00000000-0006-0000-1300-000007000000}">
      <text>
        <r>
          <rPr>
            <sz val="9"/>
            <color indexed="81"/>
            <rFont val="Tahoma"/>
            <family val="2"/>
          </rPr>
          <t xml:space="preserve">Or Society Budget if no revision took place.
</t>
        </r>
      </text>
    </comment>
    <comment ref="O9" authorId="0" shapeId="0" xr:uid="{00000000-0006-0000-1300-000008000000}">
      <text>
        <r>
          <rPr>
            <b/>
            <sz val="9"/>
            <color indexed="81"/>
            <rFont val="Tahoma"/>
            <family val="2"/>
          </rPr>
          <t xml:space="preserve"> Most Major donations will be for Capital purposes but if any portion is for operational this can be separated in Column F</t>
        </r>
        <r>
          <rPr>
            <sz val="9"/>
            <color indexed="81"/>
            <rFont val="Tahoma"/>
            <family val="2"/>
          </rPr>
          <t xml:space="preserve">
</t>
        </r>
      </text>
    </comment>
    <comment ref="I54" authorId="0" shapeId="0" xr:uid="{00000000-0006-0000-1300-000009000000}">
      <text>
        <r>
          <rPr>
            <sz val="9"/>
            <color indexed="81"/>
            <rFont val="Tahoma"/>
            <family val="2"/>
          </rPr>
          <t xml:space="preserve">If this cell = 0 this sheet tallies with the Budget summary sheet.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Craig</author>
    <author>Carol.VanMuyen</author>
  </authors>
  <commentList>
    <comment ref="B8" authorId="0" shapeId="0" xr:uid="{00000000-0006-0000-1400-000001000000}">
      <text>
        <r>
          <rPr>
            <sz val="9"/>
            <color indexed="81"/>
            <rFont val="Tahoma"/>
            <family val="2"/>
          </rPr>
          <t xml:space="preserve">Or Society Budget if no revision took place.
</t>
        </r>
      </text>
    </comment>
    <comment ref="C8" authorId="0" shapeId="0" xr:uid="{00000000-0006-0000-1400-000002000000}">
      <text>
        <r>
          <rPr>
            <sz val="9"/>
            <color indexed="81"/>
            <rFont val="Tahoma"/>
            <family val="2"/>
          </rPr>
          <t xml:space="preserve">Or Society Budget if no revision took place.
</t>
        </r>
      </text>
    </comment>
    <comment ref="D8" authorId="0" shapeId="0" xr:uid="{00000000-0006-0000-1400-000003000000}">
      <text>
        <r>
          <rPr>
            <sz val="9"/>
            <color indexed="81"/>
            <rFont val="Tahoma"/>
            <family val="2"/>
          </rPr>
          <t xml:space="preserve">Or Society Budget if no revision took place.
</t>
        </r>
      </text>
    </comment>
    <comment ref="E8" authorId="0" shapeId="0" xr:uid="{00000000-0006-0000-1400-000004000000}">
      <text>
        <r>
          <rPr>
            <sz val="9"/>
            <color indexed="81"/>
            <rFont val="Tahoma"/>
            <family val="2"/>
          </rPr>
          <t xml:space="preserve">Or Society Budget if no revision took place.
</t>
        </r>
      </text>
    </comment>
    <comment ref="F8" authorId="0" shapeId="0" xr:uid="{00000000-0006-0000-1400-000005000000}">
      <text>
        <r>
          <rPr>
            <sz val="9"/>
            <color indexed="81"/>
            <rFont val="Tahoma"/>
            <family val="2"/>
          </rPr>
          <t xml:space="preserve">Or Society Budget if no revision took place.
</t>
        </r>
      </text>
    </comment>
    <comment ref="G8" authorId="0" shapeId="0" xr:uid="{00000000-0006-0000-1400-000006000000}">
      <text>
        <r>
          <rPr>
            <sz val="9"/>
            <color indexed="81"/>
            <rFont val="Tahoma"/>
            <family val="2"/>
          </rPr>
          <t xml:space="preserve">Or Society Budget if no revision took place.
</t>
        </r>
      </text>
    </comment>
    <comment ref="H8" authorId="0" shapeId="0" xr:uid="{00000000-0006-0000-1400-000007000000}">
      <text>
        <r>
          <rPr>
            <sz val="9"/>
            <color indexed="81"/>
            <rFont val="Tahoma"/>
            <family val="2"/>
          </rPr>
          <t xml:space="preserve">Or Society Budget if no revision took place.
</t>
        </r>
      </text>
    </comment>
    <comment ref="A27" authorId="1" shapeId="0" xr:uid="{00000000-0006-0000-1400-000008000000}">
      <text>
        <r>
          <rPr>
            <sz val="8"/>
            <color indexed="81"/>
            <rFont val="Tahoma"/>
            <family val="2"/>
          </rPr>
          <t>This may be based on a square footage formula or porportion of student basis.</t>
        </r>
      </text>
    </comment>
    <comment ref="B45" authorId="0" shapeId="0" xr:uid="{00000000-0006-0000-1400-000009000000}">
      <text>
        <r>
          <rPr>
            <sz val="9"/>
            <color indexed="81"/>
            <rFont val="Tahoma"/>
            <family val="2"/>
          </rPr>
          <t>This number should = zero. A positive or negative number in this cell indicates a discrepancy between the students listed on this sheet and those listed on the "Enrolment Revenue"</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Craig</author>
    <author>Carol.VanMuyen</author>
  </authors>
  <commentList>
    <comment ref="B8" authorId="0" shapeId="0" xr:uid="{00000000-0006-0000-1500-000001000000}">
      <text>
        <r>
          <rPr>
            <sz val="9"/>
            <color indexed="81"/>
            <rFont val="Tahoma"/>
            <family val="2"/>
          </rPr>
          <t xml:space="preserve">Or Society Budget if no revision took place.
</t>
        </r>
      </text>
    </comment>
    <comment ref="C8" authorId="0" shapeId="0" xr:uid="{00000000-0006-0000-1500-000002000000}">
      <text>
        <r>
          <rPr>
            <sz val="9"/>
            <color indexed="81"/>
            <rFont val="Tahoma"/>
            <family val="2"/>
          </rPr>
          <t xml:space="preserve">Or Society Budget if no revision took place.
</t>
        </r>
      </text>
    </comment>
    <comment ref="D8" authorId="0" shapeId="0" xr:uid="{00000000-0006-0000-1500-000003000000}">
      <text>
        <r>
          <rPr>
            <sz val="9"/>
            <color indexed="81"/>
            <rFont val="Tahoma"/>
            <family val="2"/>
          </rPr>
          <t xml:space="preserve">Or Society Budget if no revision took place.
</t>
        </r>
      </text>
    </comment>
    <comment ref="E8" authorId="0" shapeId="0" xr:uid="{00000000-0006-0000-1500-000004000000}">
      <text>
        <r>
          <rPr>
            <sz val="9"/>
            <color indexed="81"/>
            <rFont val="Tahoma"/>
            <family val="2"/>
          </rPr>
          <t xml:space="preserve">Or Society Budget if no revision took place.
</t>
        </r>
      </text>
    </comment>
    <comment ref="F8" authorId="0" shapeId="0" xr:uid="{00000000-0006-0000-1500-000005000000}">
      <text>
        <r>
          <rPr>
            <sz val="9"/>
            <color indexed="81"/>
            <rFont val="Tahoma"/>
            <family val="2"/>
          </rPr>
          <t xml:space="preserve">Or Society Budget if no revision took place.
</t>
        </r>
      </text>
    </comment>
    <comment ref="G8" authorId="0" shapeId="0" xr:uid="{00000000-0006-0000-1500-000006000000}">
      <text>
        <r>
          <rPr>
            <sz val="9"/>
            <color indexed="81"/>
            <rFont val="Tahoma"/>
            <family val="2"/>
          </rPr>
          <t xml:space="preserve">Or Society Budget if no revision took place.
</t>
        </r>
      </text>
    </comment>
    <comment ref="H8" authorId="0" shapeId="0" xr:uid="{00000000-0006-0000-1500-000007000000}">
      <text>
        <r>
          <rPr>
            <sz val="9"/>
            <color indexed="81"/>
            <rFont val="Tahoma"/>
            <family val="2"/>
          </rPr>
          <t xml:space="preserve">Or Society Budget if no revision took place.
</t>
        </r>
      </text>
    </comment>
    <comment ref="A15" authorId="1" shapeId="0" xr:uid="{00000000-0006-0000-1500-000008000000}">
      <text>
        <r>
          <rPr>
            <sz val="9"/>
            <color indexed="81"/>
            <rFont val="Tahoma"/>
            <family val="2"/>
          </rPr>
          <t>For those schools with a Combined Christian School Transportation Association (CCSTA) contract.</t>
        </r>
      </text>
    </comment>
    <comment ref="E23" authorId="1" shapeId="0" xr:uid="{00000000-0006-0000-1500-000009000000}">
      <text>
        <r>
          <rPr>
            <sz val="9"/>
            <color indexed="81"/>
            <rFont val="Tahoma"/>
            <family val="2"/>
          </rPr>
          <t>If this cell = 0 this sheet tallies with the Budget summary sheet.</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Craig</author>
  </authors>
  <commentList>
    <comment ref="B8" authorId="0" shapeId="0" xr:uid="{00000000-0006-0000-1600-000001000000}">
      <text>
        <r>
          <rPr>
            <sz val="9"/>
            <color indexed="81"/>
            <rFont val="Tahoma"/>
            <family val="2"/>
          </rPr>
          <t xml:space="preserve">Or Society Budget if no revision took place.
</t>
        </r>
      </text>
    </comment>
    <comment ref="C8" authorId="0" shapeId="0" xr:uid="{00000000-0006-0000-1600-000002000000}">
      <text>
        <r>
          <rPr>
            <sz val="9"/>
            <color indexed="81"/>
            <rFont val="Tahoma"/>
            <family val="2"/>
          </rPr>
          <t xml:space="preserve">Or Society Budget if no revision took place.
</t>
        </r>
      </text>
    </comment>
    <comment ref="D8" authorId="0" shapeId="0" xr:uid="{00000000-0006-0000-1600-000003000000}">
      <text>
        <r>
          <rPr>
            <sz val="9"/>
            <color indexed="81"/>
            <rFont val="Tahoma"/>
            <family val="2"/>
          </rPr>
          <t xml:space="preserve">Or Society Budget if no revision took place.
</t>
        </r>
      </text>
    </comment>
    <comment ref="E8" authorId="0" shapeId="0" xr:uid="{00000000-0006-0000-1600-000004000000}">
      <text>
        <r>
          <rPr>
            <sz val="9"/>
            <color indexed="81"/>
            <rFont val="Tahoma"/>
            <family val="2"/>
          </rPr>
          <t xml:space="preserve">Or Society Budget if no revision took place.
</t>
        </r>
      </text>
    </comment>
    <comment ref="F8" authorId="0" shapeId="0" xr:uid="{00000000-0006-0000-1600-000005000000}">
      <text>
        <r>
          <rPr>
            <sz val="9"/>
            <color indexed="81"/>
            <rFont val="Tahoma"/>
            <family val="2"/>
          </rPr>
          <t xml:space="preserve">Or Society Budget if no revision took place.
</t>
        </r>
      </text>
    </comment>
    <comment ref="G8" authorId="0" shapeId="0" xr:uid="{00000000-0006-0000-1600-000006000000}">
      <text>
        <r>
          <rPr>
            <sz val="9"/>
            <color indexed="81"/>
            <rFont val="Tahoma"/>
            <family val="2"/>
          </rPr>
          <t xml:space="preserve">Or Society Budget if no revision took place.
</t>
        </r>
      </text>
    </comment>
    <comment ref="H8" authorId="0" shapeId="0" xr:uid="{00000000-0006-0000-1600-000007000000}">
      <text>
        <r>
          <rPr>
            <sz val="9"/>
            <color indexed="81"/>
            <rFont val="Tahoma"/>
            <family val="2"/>
          </rPr>
          <t xml:space="preserve">Or Society Budget if no revision took place.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Craig</author>
  </authors>
  <commentList>
    <comment ref="B9" authorId="0" shapeId="0" xr:uid="{00000000-0006-0000-1700-000001000000}">
      <text>
        <r>
          <rPr>
            <sz val="9"/>
            <color indexed="81"/>
            <rFont val="Tahoma"/>
            <family val="2"/>
          </rPr>
          <t>This is a simple ratio of all operating expenses divided by all FTE students. It is NOT the same as the per student operating cost used to determine eligibility for block grants. See "Budget" tab from row 114  for the details of this key Ministry of Education measure.</t>
        </r>
      </text>
    </comment>
    <comment ref="B10" authorId="0" shapeId="0" xr:uid="{00000000-0006-0000-1700-000002000000}">
      <text>
        <r>
          <rPr>
            <sz val="9"/>
            <color indexed="81"/>
            <rFont val="Tahoma"/>
            <family val="2"/>
          </rPr>
          <t xml:space="preserve">This measures total tuition for students eligible for the provincial block grant divided by the FTE count of such students. (International and First Nations tuition and FTE count are excluded)
</t>
        </r>
      </text>
    </comment>
    <comment ref="B11" authorId="0" shapeId="0" xr:uid="{00000000-0006-0000-1700-000003000000}">
      <text>
        <r>
          <rPr>
            <sz val="9"/>
            <color indexed="81"/>
            <rFont val="Tahoma"/>
            <family val="2"/>
          </rPr>
          <t xml:space="preserve">Measures FTE count of students eligible for the provincial block grant divided by the number of families of such students.
Often called the "average students per family" 
</t>
        </r>
      </text>
    </comment>
    <comment ref="B12" authorId="0" shapeId="0" xr:uid="{00000000-0006-0000-1700-000004000000}">
      <text>
        <r>
          <rPr>
            <sz val="9"/>
            <color indexed="81"/>
            <rFont val="Tahoma"/>
            <family val="2"/>
          </rPr>
          <t xml:space="preserve">Measures the FTE of International students as a percentage of the total FTE students. 
</t>
        </r>
      </text>
    </comment>
    <comment ref="B14" authorId="0" shapeId="0" xr:uid="{00000000-0006-0000-1700-000005000000}">
      <text>
        <r>
          <rPr>
            <sz val="9"/>
            <color indexed="81"/>
            <rFont val="Tahoma"/>
            <family val="2"/>
          </rPr>
          <t xml:space="preserve">Measures all operating expenses divided by the the number of FTE
educational staff.
</t>
        </r>
      </text>
    </comment>
    <comment ref="B15" authorId="0" shapeId="0" xr:uid="{00000000-0006-0000-1700-000006000000}">
      <text>
        <r>
          <rPr>
            <sz val="9"/>
            <color indexed="81"/>
            <rFont val="Tahoma"/>
            <family val="2"/>
          </rPr>
          <t>Measures total educational staff cost divided by the the number of FTE
educational staff.</t>
        </r>
      </text>
    </comment>
    <comment ref="B18" authorId="0" shapeId="0" xr:uid="{00000000-0006-0000-1700-000007000000}">
      <text>
        <r>
          <rPr>
            <sz val="9"/>
            <color indexed="81"/>
            <rFont val="Tahoma"/>
            <family val="2"/>
          </rPr>
          <t>This is a measure of your dependance on tuition payments relative to government grants.</t>
        </r>
        <r>
          <rPr>
            <sz val="9"/>
            <color indexed="81"/>
            <rFont val="Tahoma"/>
            <family val="2"/>
          </rPr>
          <t xml:space="preserve">
</t>
        </r>
      </text>
    </comment>
    <comment ref="B19" authorId="0" shapeId="0" xr:uid="{00000000-0006-0000-1700-000008000000}">
      <text>
        <r>
          <rPr>
            <sz val="9"/>
            <color indexed="81"/>
            <rFont val="Tahoma"/>
            <family val="2"/>
          </rPr>
          <t>Measures the percentage of tuition payments that are being subsidised by all sources other than parents paying for their own childrens education. The cost of all these programs, such as tuition assistance/relief, bursaries etc. is a percentage of the total tuition revenue that would have resulted had all parents been in a position to pay their full tuition.  For this purpose it is preferable to track tuition paid by other family members seperately so that it can be included in this ratio of dependance of parties other than parents.</t>
        </r>
      </text>
    </comment>
    <comment ref="B27" authorId="0" shapeId="0" xr:uid="{00000000-0006-0000-1700-000009000000}">
      <text>
        <r>
          <rPr>
            <sz val="9"/>
            <color indexed="81"/>
            <rFont val="Tahoma"/>
            <family val="2"/>
          </rPr>
          <t xml:space="preserve">This measures the cost of all educational staffing as a percentage of all operating expenses. </t>
        </r>
      </text>
    </comment>
    <comment ref="B28" authorId="0" shapeId="0" xr:uid="{00000000-0006-0000-1700-00000A000000}">
      <text>
        <r>
          <rPr>
            <sz val="9"/>
            <color indexed="81"/>
            <rFont val="Tahoma"/>
            <family val="2"/>
          </rPr>
          <t xml:space="preserve">This measures the cost of all staffing as a percentage of all operating expenses. </t>
        </r>
      </text>
    </comment>
    <comment ref="B37" authorId="0" shapeId="0" xr:uid="{00000000-0006-0000-1700-00000B000000}">
      <text>
        <r>
          <rPr>
            <sz val="9"/>
            <color indexed="81"/>
            <rFont val="Tahoma"/>
            <family val="2"/>
          </rPr>
          <t xml:space="preserve">This is your schools PSOC as a % of the local school districts PSOC. This percentage will require regular attention to ensure that block funding is not jeopardised if it is in the high ninties, or if it is in the low ninties and is increasing steadily each year. 
</t>
        </r>
      </text>
    </comment>
    <comment ref="B38" authorId="0" shapeId="0" xr:uid="{00000000-0006-0000-1700-00000C000000}">
      <text>
        <r>
          <rPr>
            <sz val="9"/>
            <color indexed="81"/>
            <rFont val="Tahoma"/>
            <family val="2"/>
          </rPr>
          <t xml:space="preserve">Exceeding this amount will lead to a decrease in block funding from 50% 
to 30%.
</t>
        </r>
      </text>
    </comment>
    <comment ref="A40" authorId="0" shapeId="0" xr:uid="{00000000-0006-0000-1700-00000D000000}">
      <text>
        <r>
          <rPr>
            <sz val="9"/>
            <color indexed="81"/>
            <rFont val="Tahoma"/>
            <family val="2"/>
          </rPr>
          <t xml:space="preserve">This table (A38:R58) derives from the Enrolment Revenue tab and summarizes the student data that was entered there.
</t>
        </r>
      </text>
    </comment>
    <comment ref="Q41" authorId="0" shapeId="0" xr:uid="{00000000-0006-0000-1700-00000E000000}">
      <text>
        <r>
          <rPr>
            <sz val="9"/>
            <color indexed="81"/>
            <rFont val="Tahoma"/>
            <family val="2"/>
          </rPr>
          <t xml:space="preserve">Indicate number of students eligible for Special Ed. funding in this column. The total is used to verify the number of students recorded in the "Special Ed." tab. Each of these Special Education students should also be counted as a student at the appropriate grade level in columns B to O.
 </t>
        </r>
      </text>
    </comment>
    <comment ref="A51" authorId="0" shapeId="0" xr:uid="{00000000-0006-0000-1700-00000F000000}">
      <text>
        <r>
          <rPr>
            <sz val="9"/>
            <color indexed="81"/>
            <rFont val="Tahoma"/>
            <family val="2"/>
          </rPr>
          <t xml:space="preserve">Use only if necessary for further adjustments to student counts suggested by past experience and prudent budgeting practices.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Carol.VanMuyen</author>
    <author>Craig</author>
  </authors>
  <commentList>
    <comment ref="A5" authorId="0" shapeId="0" xr:uid="{00000000-0006-0000-0400-000001000000}">
      <text>
        <r>
          <rPr>
            <sz val="9"/>
            <color indexed="81"/>
            <rFont val="Tahoma"/>
            <family val="2"/>
          </rPr>
          <t>Enter appropriate department or budget user.</t>
        </r>
        <r>
          <rPr>
            <sz val="8"/>
            <color indexed="81"/>
            <rFont val="Tahoma"/>
            <family val="2"/>
          </rPr>
          <t xml:space="preserve">
</t>
        </r>
      </text>
    </comment>
    <comment ref="G9" authorId="1" shapeId="0" xr:uid="{00000000-0006-0000-0400-000002000000}">
      <text>
        <r>
          <rPr>
            <sz val="9"/>
            <color indexed="81"/>
            <rFont val="Tahoma"/>
            <family val="2"/>
          </rPr>
          <t xml:space="preserve">For single large expenditures provide the anticipated month/s of the expenditures to assist with cash flow planning.
</t>
        </r>
      </text>
    </comment>
    <comment ref="E10" authorId="1" shapeId="0" xr:uid="{00000000-0006-0000-0400-000003000000}">
      <text>
        <r>
          <rPr>
            <sz val="9"/>
            <color indexed="81"/>
            <rFont val="Tahoma"/>
            <family val="2"/>
          </rPr>
          <t xml:space="preserve">Insert the figures the current year budget and spent before these request worksheets are distributed.
</t>
        </r>
      </text>
    </comment>
    <comment ref="G23" authorId="1" shapeId="0" xr:uid="{00000000-0006-0000-0400-000004000000}">
      <text>
        <r>
          <rPr>
            <sz val="9"/>
            <color indexed="81"/>
            <rFont val="Tahoma"/>
            <family val="2"/>
          </rPr>
          <t>For single large expenditures provide the anticipated month of the expenditures to assist with cash flow planning.</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Doug</author>
    <author>Craig</author>
  </authors>
  <commentList>
    <comment ref="B7" authorId="0" shapeId="0" xr:uid="{00000000-0006-0000-0800-000001000000}">
      <text>
        <r>
          <rPr>
            <b/>
            <sz val="9"/>
            <color indexed="81"/>
            <rFont val="Tahoma"/>
            <family val="2"/>
          </rPr>
          <t>Change titles/headings on this sheet only</t>
        </r>
      </text>
    </comment>
    <comment ref="C7" authorId="1" shapeId="0" xr:uid="{00000000-0006-0000-0800-000002000000}">
      <text>
        <r>
          <rPr>
            <sz val="9"/>
            <color indexed="81"/>
            <rFont val="Tahoma"/>
            <family val="2"/>
          </rPr>
          <t>Entries in this column are the actual budget numbers, or revised, as passed by the school society for the current year.</t>
        </r>
      </text>
    </comment>
    <comment ref="D7" authorId="1" shapeId="0" xr:uid="{00000000-0006-0000-0800-000003000000}">
      <text>
        <r>
          <rPr>
            <sz val="9"/>
            <color indexed="81"/>
            <rFont val="Tahoma"/>
            <family val="2"/>
          </rPr>
          <t>Entries in this column represent projected numbers of where the current year is anticipated to finish. Amounts would be determined by utilizing year to date data, and projecting these amounts to the end of the year.
This process is particulartly important for years when actual results vary from budget amounts.</t>
        </r>
      </text>
    </comment>
    <comment ref="F9" authorId="1" shapeId="0" xr:uid="{00000000-0006-0000-0800-000004000000}">
      <text>
        <r>
          <rPr>
            <sz val="9"/>
            <color indexed="81"/>
            <rFont val="Tahoma"/>
            <family val="2"/>
          </rPr>
          <t xml:space="preserve">This entire column is linked to other spreadsheets and therefore does not require data entry.
</t>
        </r>
      </text>
    </comment>
    <comment ref="G9" authorId="1" shapeId="0" xr:uid="{00000000-0006-0000-0800-000005000000}">
      <text>
        <r>
          <rPr>
            <sz val="9"/>
            <color indexed="81"/>
            <rFont val="Tahoma"/>
            <family val="2"/>
          </rPr>
          <t>This entire column is linked to other spreadsheets and therefore does not require data entry.</t>
        </r>
      </text>
    </comment>
    <comment ref="H9" authorId="1" shapeId="0" xr:uid="{00000000-0006-0000-0800-000006000000}">
      <text>
        <r>
          <rPr>
            <sz val="9"/>
            <color indexed="81"/>
            <rFont val="Tahoma"/>
            <family val="2"/>
          </rPr>
          <t>This entire column is linked to other spreadsheets and therefore does not require data entry.</t>
        </r>
      </text>
    </comment>
    <comment ref="I9" authorId="1" shapeId="0" xr:uid="{00000000-0006-0000-0800-000007000000}">
      <text>
        <r>
          <rPr>
            <sz val="9"/>
            <color indexed="81"/>
            <rFont val="Tahoma"/>
            <family val="2"/>
          </rPr>
          <t>This entire column is linked to other spreadsheets and therefore does not require data entry.</t>
        </r>
      </text>
    </comment>
    <comment ref="E123" authorId="1" shapeId="0" xr:uid="{00000000-0006-0000-0800-000008000000}">
      <text>
        <r>
          <rPr>
            <sz val="9"/>
            <color indexed="81"/>
            <rFont val="Tahoma"/>
            <family val="2"/>
          </rPr>
          <t>This number is an estimate and should be verified by your school auditor/accountant before it is used for any official purposes.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Craig</author>
    <author xml:space="preserve"> </author>
  </authors>
  <commentList>
    <comment ref="A9" authorId="0" shapeId="0" xr:uid="{00000000-0006-0000-0500-000001000000}">
      <text>
        <r>
          <rPr>
            <sz val="9"/>
            <color indexed="81"/>
            <rFont val="Tahoma"/>
            <family val="2"/>
          </rPr>
          <t xml:space="preserve">Insert Previous budget year - i.e. the fiscal year you are currently completing.
</t>
        </r>
      </text>
    </comment>
    <comment ref="A10" authorId="0" shapeId="0" xr:uid="{00000000-0006-0000-0500-000002000000}">
      <text>
        <r>
          <rPr>
            <sz val="9"/>
            <color indexed="81"/>
            <rFont val="Tahoma"/>
            <family val="2"/>
          </rPr>
          <t>Insert the school year for which the budget is being prepared.
i.e. 2008/09</t>
        </r>
      </text>
    </comment>
    <comment ref="A15" authorId="0" shapeId="0" xr:uid="{00000000-0006-0000-0500-000003000000}">
      <text>
        <r>
          <rPr>
            <sz val="9"/>
            <color indexed="81"/>
            <rFont val="Tahoma"/>
            <family val="2"/>
          </rPr>
          <t>Insert the date on which the revised budget was approved by the Board
dd/mm/yy. 
(2008-09)</t>
        </r>
      </text>
    </comment>
    <comment ref="B25" authorId="0" shapeId="0" xr:uid="{00000000-0006-0000-0500-000004000000}">
      <text>
        <r>
          <rPr>
            <sz val="9"/>
            <color indexed="81"/>
            <rFont val="Tahoma"/>
            <family val="2"/>
          </rPr>
          <t xml:space="preserve">Percentage of total tuition income used to provide total tuition assistance budget.
</t>
        </r>
      </text>
    </comment>
    <comment ref="B48" authorId="1" shapeId="0" xr:uid="{00000000-0006-0000-0500-000005000000}">
      <text>
        <r>
          <rPr>
            <sz val="8"/>
            <color indexed="81"/>
            <rFont val="Tahoma"/>
            <family val="2"/>
          </rPr>
          <t>Schools with reduced EI rates due to group disability plans for some employees, should use an average employers EI rate in this cell.  The average should be weighted to the salary amount for affected employees.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Craig</author>
    <author xml:space="preserve"> </author>
  </authors>
  <commentList>
    <comment ref="C10" authorId="0" shapeId="0" xr:uid="{00000000-0006-0000-0600-000001000000}">
      <text>
        <r>
          <rPr>
            <sz val="9"/>
            <color indexed="81"/>
            <rFont val="Tahoma"/>
            <family val="2"/>
          </rPr>
          <t xml:space="preserve">Only use this line if your increases are in dollars, rather than percentages. However make sure the above line is 0, if dollars are entered.
</t>
        </r>
      </text>
    </comment>
    <comment ref="C13" authorId="1" shapeId="0" xr:uid="{00000000-0006-0000-0600-000002000000}">
      <text>
        <r>
          <rPr>
            <sz val="9"/>
            <color indexed="81"/>
            <rFont val="Tahoma"/>
            <family val="2"/>
          </rPr>
          <t>Use this column to enter revised rates where the structure has been completely revised, such as where the grade categories for a tuition rate have changed.</t>
        </r>
        <r>
          <rPr>
            <sz val="8"/>
            <color indexed="81"/>
            <rFont val="Tahoma"/>
            <family val="2"/>
          </rPr>
          <t xml:space="preserve">
</t>
        </r>
      </text>
    </comment>
    <comment ref="B15" authorId="0" shapeId="0" xr:uid="{00000000-0006-0000-0600-000003000000}">
      <text>
        <r>
          <rPr>
            <sz val="9"/>
            <color indexed="81"/>
            <rFont val="Tahoma"/>
            <family val="2"/>
          </rPr>
          <t>For future use, once Ministry of Education has determined inclusion of preschool for funding purposes.</t>
        </r>
      </text>
    </comment>
    <comment ref="B37" authorId="0" shapeId="0" xr:uid="{00000000-0006-0000-0600-000004000000}">
      <text>
        <r>
          <rPr>
            <sz val="9"/>
            <color indexed="81"/>
            <rFont val="Tahoma"/>
            <family val="2"/>
          </rPr>
          <t>For future use, once Ministry of Education has determined inclusion of preschool for funding purposes.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Craig</author>
    <author xml:space="preserve"> </author>
  </authors>
  <commentList>
    <comment ref="B14" authorId="0" shapeId="0" xr:uid="{00000000-0006-0000-0900-000001000000}">
      <text>
        <r>
          <rPr>
            <sz val="9"/>
            <color indexed="81"/>
            <rFont val="Tahoma"/>
            <family val="2"/>
          </rPr>
          <t>For future use, once Ministry of Education has determined inclusion of preschool for funding purposes.</t>
        </r>
      </text>
    </comment>
    <comment ref="A16" authorId="0" shapeId="0" xr:uid="{00000000-0006-0000-0900-000002000000}">
      <text>
        <r>
          <rPr>
            <sz val="9"/>
            <color indexed="81"/>
            <rFont val="Tahoma"/>
            <family val="2"/>
          </rPr>
          <t>I.e. Landed immigrant still needing ELL support. Additional fee is charged to ELL family.
Or additional aide for ESS student paid for by family.</t>
        </r>
      </text>
    </comment>
    <comment ref="T32" authorId="1" shapeId="0" xr:uid="{00000000-0006-0000-0900-000003000000}">
      <text>
        <r>
          <rPr>
            <sz val="8"/>
            <color indexed="81"/>
            <rFont val="Tahoma"/>
            <family val="2"/>
          </rPr>
          <t>Will return vallue of XX if tuition is zero.
Likely cause is more than 5 children.  
Need to enter tuition in override column.</t>
        </r>
      </text>
    </comment>
    <comment ref="T276" authorId="1" shapeId="0" xr:uid="{00000000-0006-0000-0900-000004000000}">
      <text>
        <r>
          <rPr>
            <sz val="8"/>
            <color indexed="81"/>
            <rFont val="Tahoma"/>
            <family val="2"/>
          </rPr>
          <t>Will return vallue of XX if tuition is zero.
Likely cause is more than 5 children.  
Need to enter tuition in override column.</t>
        </r>
      </text>
    </comment>
    <comment ref="T317" authorId="1" shapeId="0" xr:uid="{00000000-0006-0000-0900-000005000000}">
      <text>
        <r>
          <rPr>
            <sz val="8"/>
            <color indexed="81"/>
            <rFont val="Tahoma"/>
            <family val="2"/>
          </rPr>
          <t>Will return vallue of XX if tuition is zero.
Likely cause is more than 5 children.  
Need to enter tuition in override column.</t>
        </r>
      </text>
    </comment>
    <comment ref="T342" authorId="1" shapeId="0" xr:uid="{00000000-0006-0000-0900-000006000000}">
      <text>
        <r>
          <rPr>
            <sz val="8"/>
            <color indexed="81"/>
            <rFont val="Tahoma"/>
            <family val="2"/>
          </rPr>
          <t>Will return vallue of XX if tuition is zero.
Likely cause is more than 5 children.  
Need to enter tuition in override column.</t>
        </r>
      </text>
    </comment>
    <comment ref="T358" authorId="1" shapeId="0" xr:uid="{00000000-0006-0000-0900-000007000000}">
      <text>
        <r>
          <rPr>
            <sz val="8"/>
            <color indexed="81"/>
            <rFont val="Tahoma"/>
            <family val="2"/>
          </rPr>
          <t>Will return vallue of XX if tuition is zero.
Likely cause is more than 5 children.  
Need to enter tuition in override column.</t>
        </r>
      </text>
    </comment>
    <comment ref="T369" authorId="1" shapeId="0" xr:uid="{00000000-0006-0000-0900-000008000000}">
      <text>
        <r>
          <rPr>
            <sz val="8"/>
            <color indexed="81"/>
            <rFont val="Tahoma"/>
            <family val="2"/>
          </rPr>
          <t>Will return vallue of XX if tuition is zero.
Likely cause is more than 5 children.  
Need to enter tuition in override column.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Craig</author>
  </authors>
  <commentList>
    <comment ref="B8" authorId="0" shapeId="0" xr:uid="{00000000-0006-0000-0A00-000001000000}">
      <text>
        <r>
          <rPr>
            <sz val="9"/>
            <color indexed="81"/>
            <rFont val="Tahoma"/>
            <family val="2"/>
          </rPr>
          <t xml:space="preserve">Or Society Budget if no revision took place.
</t>
        </r>
      </text>
    </comment>
    <comment ref="C8" authorId="0" shapeId="0" xr:uid="{00000000-0006-0000-0A00-000002000000}">
      <text>
        <r>
          <rPr>
            <sz val="9"/>
            <color indexed="81"/>
            <rFont val="Tahoma"/>
            <family val="2"/>
          </rPr>
          <t xml:space="preserve">Or Society Budget if no revision took place.
</t>
        </r>
      </text>
    </comment>
    <comment ref="D8" authorId="0" shapeId="0" xr:uid="{00000000-0006-0000-0A00-000003000000}">
      <text>
        <r>
          <rPr>
            <sz val="9"/>
            <color indexed="81"/>
            <rFont val="Tahoma"/>
            <family val="2"/>
          </rPr>
          <t xml:space="preserve">Or Society Budget if no revision took place.
</t>
        </r>
      </text>
    </comment>
    <comment ref="E8" authorId="0" shapeId="0" xr:uid="{00000000-0006-0000-0A00-000004000000}">
      <text>
        <r>
          <rPr>
            <sz val="9"/>
            <color indexed="81"/>
            <rFont val="Tahoma"/>
            <family val="2"/>
          </rPr>
          <t xml:space="preserve">Or Society Budget if no revision took place.
</t>
        </r>
      </text>
    </comment>
    <comment ref="F8" authorId="0" shapeId="0" xr:uid="{00000000-0006-0000-0A00-000005000000}">
      <text>
        <r>
          <rPr>
            <sz val="9"/>
            <color indexed="81"/>
            <rFont val="Tahoma"/>
            <family val="2"/>
          </rPr>
          <t xml:space="preserve">Or Society Budget if no revision took place.
</t>
        </r>
      </text>
    </comment>
    <comment ref="G8" authorId="0" shapeId="0" xr:uid="{00000000-0006-0000-0A00-000006000000}">
      <text>
        <r>
          <rPr>
            <sz val="9"/>
            <color indexed="81"/>
            <rFont val="Tahoma"/>
            <family val="2"/>
          </rPr>
          <t xml:space="preserve">Or Society Budget if no revision took place.
</t>
        </r>
      </text>
    </comment>
    <comment ref="H8" authorId="0" shapeId="0" xr:uid="{00000000-0006-0000-0A00-000007000000}">
      <text>
        <r>
          <rPr>
            <sz val="9"/>
            <color indexed="81"/>
            <rFont val="Tahoma"/>
            <family val="2"/>
          </rPr>
          <t xml:space="preserve">Or Society Budget if no revision took place.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Craig</author>
    <author>Carol.VanMuyen</author>
  </authors>
  <commentList>
    <comment ref="D10" authorId="0" shapeId="0" xr:uid="{00000000-0006-0000-0B00-000001000000}">
      <text>
        <r>
          <rPr>
            <b/>
            <sz val="9"/>
            <color indexed="81"/>
            <rFont val="Tahoma"/>
            <family val="2"/>
          </rPr>
          <t xml:space="preserve">grade 1/2 split
</t>
        </r>
        <r>
          <rPr>
            <sz val="9"/>
            <color indexed="81"/>
            <rFont val="Tahoma"/>
            <family val="2"/>
          </rPr>
          <t xml:space="preserve">
</t>
        </r>
      </text>
    </comment>
    <comment ref="D12" authorId="0" shapeId="0" xr:uid="{00000000-0006-0000-0B00-000002000000}">
      <text>
        <r>
          <rPr>
            <b/>
            <sz val="9"/>
            <color indexed="81"/>
            <rFont val="Tahoma"/>
            <family val="2"/>
          </rPr>
          <t xml:space="preserve">grade 3/4 split
</t>
        </r>
        <r>
          <rPr>
            <sz val="9"/>
            <color indexed="81"/>
            <rFont val="Tahoma"/>
            <family val="2"/>
          </rPr>
          <t xml:space="preserve">
</t>
        </r>
      </text>
    </comment>
    <comment ref="J24" authorId="1" shapeId="0" xr:uid="{00000000-0006-0000-0B00-000003000000}">
      <text>
        <r>
          <rPr>
            <sz val="9"/>
            <color indexed="81"/>
            <rFont val="Tahoma"/>
            <family val="2"/>
          </rPr>
          <t>This represents the ideal teaching staff FTE and is compared to cell W 105 in the "Salary Calculator" spreadsheet for actual teacher FTE count.</t>
        </r>
      </text>
    </comment>
    <comment ref="C118" authorId="0" shapeId="0" xr:uid="{00000000-0006-0000-0B00-000004000000}">
      <text>
        <r>
          <rPr>
            <sz val="9"/>
            <color indexed="81"/>
            <rFont val="Tahoma"/>
            <family val="2"/>
          </rPr>
          <t xml:space="preserve">Must equal zero or an error has occurred calculating the number of secondary staff required.
</t>
        </r>
        <r>
          <rPr>
            <b/>
            <sz val="9"/>
            <color indexed="81"/>
            <rFont val="Tahoma"/>
            <family val="2"/>
          </rPr>
          <t xml:space="preserve">
</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Carol.VanMuyen</author>
    <author xml:space="preserve"> </author>
    <author>Craig</author>
    <author>Irene Frew</author>
  </authors>
  <commentList>
    <comment ref="C3" authorId="0" shapeId="0" xr:uid="{00000000-0006-0000-0C00-000001000000}">
      <text>
        <r>
          <rPr>
            <b/>
            <sz val="11"/>
            <color indexed="81"/>
            <rFont val="Calibri"/>
            <family val="2"/>
          </rPr>
          <t>To show instructions, click on the '+' sign to the left of cell 5.</t>
        </r>
      </text>
    </comment>
    <comment ref="E10" authorId="1" shapeId="0" xr:uid="{00000000-0006-0000-0C00-000002000000}">
      <text>
        <r>
          <rPr>
            <sz val="9"/>
            <color indexed="81"/>
            <rFont val="Tahoma"/>
            <family val="2"/>
          </rPr>
          <t>For schools using partial year experience levels in determining grid salary, enter the base grid year in this column as a whole number.</t>
        </r>
        <r>
          <rPr>
            <sz val="8"/>
            <color indexed="81"/>
            <rFont val="Tahoma"/>
            <family val="2"/>
          </rPr>
          <t xml:space="preserve">
</t>
        </r>
      </text>
    </comment>
    <comment ref="F10" authorId="1" shapeId="0" xr:uid="{00000000-0006-0000-0C00-000003000000}">
      <text>
        <r>
          <rPr>
            <sz val="9"/>
            <color indexed="81"/>
            <rFont val="Tahoma"/>
            <family val="2"/>
          </rPr>
          <t>For schools using partial year experience levels in determining grid salary, enter the partial year service as a decimal number. i.e. "0.6" years. 
Otherwise leave this column as "1".</t>
        </r>
      </text>
    </comment>
    <comment ref="J10" authorId="2" shapeId="0" xr:uid="{00000000-0006-0000-0C00-000004000000}">
      <text>
        <r>
          <rPr>
            <sz val="9"/>
            <color indexed="81"/>
            <rFont val="Tahoma"/>
            <family val="2"/>
          </rPr>
          <t xml:space="preserve">If school uses partial year service to determine salary from the beginning of the year, then take the calculated amount in column J, and input into Grid/Salary Wage Override (column M).
</t>
        </r>
      </text>
    </comment>
    <comment ref="M10" authorId="2" shapeId="0" xr:uid="{00000000-0006-0000-0C00-000005000000}">
      <text>
        <r>
          <rPr>
            <sz val="9"/>
            <color indexed="81"/>
            <rFont val="Tahoma"/>
            <family val="2"/>
          </rPr>
          <t>This column can be used to override any grid salary amount to a fixed amount.  
This is not an automatic calculation.
For Schools using partial years service to calculate grid salary, you must type in the amount from column "J".</t>
        </r>
      </text>
    </comment>
    <comment ref="Q10" authorId="1" shapeId="0" xr:uid="{00000000-0006-0000-0C00-000006000000}">
      <text>
        <r>
          <rPr>
            <sz val="9"/>
            <color indexed="81"/>
            <rFont val="Tahoma"/>
            <family val="2"/>
          </rPr>
          <t>Enter number of eligible statutory holidays based on the number of months the employee works.</t>
        </r>
      </text>
    </comment>
    <comment ref="R10" authorId="1" shapeId="0" xr:uid="{00000000-0006-0000-0C00-000007000000}">
      <text>
        <r>
          <rPr>
            <sz val="9"/>
            <color indexed="81"/>
            <rFont val="Tahoma"/>
            <family val="2"/>
          </rPr>
          <t>Enter average daily hours to determine stat pay.</t>
        </r>
        <r>
          <rPr>
            <sz val="8"/>
            <color indexed="81"/>
            <rFont val="Tahoma"/>
            <family val="2"/>
          </rPr>
          <t xml:space="preserve">
</t>
        </r>
      </text>
    </comment>
    <comment ref="T10" authorId="1" shapeId="0" xr:uid="{00000000-0006-0000-0C00-000008000000}">
      <text>
        <r>
          <rPr>
            <sz val="9"/>
            <color indexed="81"/>
            <rFont val="Tahoma"/>
            <family val="2"/>
          </rPr>
          <t>Enter holiday pay percentage applicable for hourly employees, based on school policy or BC Employment Standards. 
i.e. 104% where 4% holiday pay is applicable or 106% where 6% holiday pay is applicable, etc.</t>
        </r>
        <r>
          <rPr>
            <sz val="8"/>
            <color indexed="81"/>
            <rFont val="Tahoma"/>
            <family val="2"/>
          </rPr>
          <t xml:space="preserve">
</t>
        </r>
      </text>
    </comment>
    <comment ref="W10" authorId="2" shapeId="0" xr:uid="{00000000-0006-0000-0C00-000009000000}">
      <text>
        <r>
          <rPr>
            <sz val="9"/>
            <color indexed="81"/>
            <rFont val="Tahoma"/>
            <family val="2"/>
          </rPr>
          <t xml:space="preserve">Usually used for Principals and Vice/Assistant Principals.
</t>
        </r>
      </text>
    </comment>
    <comment ref="X10" authorId="1" shapeId="0" xr:uid="{00000000-0006-0000-0C00-00000A000000}">
      <text>
        <r>
          <rPr>
            <sz val="9"/>
            <color indexed="81"/>
            <rFont val="Tahoma"/>
            <family val="2"/>
          </rPr>
          <t>Use for additional lump sum payments to staff.  i.e. moving allowance.</t>
        </r>
        <r>
          <rPr>
            <sz val="8"/>
            <color indexed="81"/>
            <rFont val="Tahoma"/>
            <family val="2"/>
          </rPr>
          <t xml:space="preserve">
</t>
        </r>
      </text>
    </comment>
    <comment ref="AC10" authorId="1" shapeId="0" xr:uid="{00000000-0006-0000-0C00-00000B000000}">
      <text>
        <r>
          <rPr>
            <sz val="9"/>
            <color indexed="81"/>
            <rFont val="Tahoma"/>
            <family val="2"/>
          </rPr>
          <t>Enter the monthly amount equal to the total group medical/dental etc. plan for each employee. The percentage paid by the school is entered on the data input tab.</t>
        </r>
        <r>
          <rPr>
            <sz val="8"/>
            <color indexed="81"/>
            <rFont val="Tahoma"/>
            <family val="2"/>
          </rPr>
          <t xml:space="preserve">
</t>
        </r>
      </text>
    </comment>
    <comment ref="AD10" authorId="1" shapeId="0" xr:uid="{00000000-0006-0000-0C00-00000C000000}">
      <text>
        <r>
          <rPr>
            <sz val="9"/>
            <color indexed="81"/>
            <rFont val="Tahoma"/>
            <family val="2"/>
          </rPr>
          <t>Enter number of dependents the employee has in their family for calculation of applicable BC MSP amount.</t>
        </r>
        <r>
          <rPr>
            <sz val="8"/>
            <color indexed="81"/>
            <rFont val="Tahoma"/>
            <family val="2"/>
          </rPr>
          <t xml:space="preserve">
</t>
        </r>
      </text>
    </comment>
    <comment ref="AE10" authorId="1" shapeId="0" xr:uid="{00000000-0006-0000-0C00-00000D000000}">
      <text>
        <r>
          <rPr>
            <b/>
            <sz val="8"/>
            <color indexed="81"/>
            <rFont val="Tahoma"/>
            <family val="2"/>
          </rPr>
          <t xml:space="preserve">This cell calculates automatically based on the number of dependants entered in column AD
</t>
        </r>
        <r>
          <rPr>
            <sz val="8"/>
            <color indexed="81"/>
            <rFont val="Tahoma"/>
            <family val="2"/>
          </rPr>
          <t xml:space="preserve">
</t>
        </r>
      </text>
    </comment>
    <comment ref="AH10" authorId="2" shapeId="0" xr:uid="{00000000-0006-0000-0C00-00000E000000}">
      <text>
        <r>
          <rPr>
            <sz val="9"/>
            <color indexed="81"/>
            <rFont val="Tahoma"/>
            <family val="2"/>
          </rPr>
          <t>Use as required.</t>
        </r>
      </text>
    </comment>
    <comment ref="AU12" authorId="2" shapeId="0" xr:uid="{00000000-0006-0000-0C00-00000F000000}">
      <text>
        <r>
          <rPr>
            <sz val="9"/>
            <color indexed="81"/>
            <rFont val="Tahoma"/>
            <family val="2"/>
          </rPr>
          <t xml:space="preserve">This cell must always = Zero, as it checks that the allocation ratios for each line totals 100%.
</t>
        </r>
      </text>
    </comment>
    <comment ref="BG12" authorId="2" shapeId="0" xr:uid="{00000000-0006-0000-0C00-000010000000}">
      <text>
        <r>
          <rPr>
            <sz val="9"/>
            <color indexed="81"/>
            <rFont val="Tahoma"/>
            <family val="2"/>
          </rPr>
          <t>This cell must always = Zero, as it checks that the allocation dollars for each line totals the budget total cost for this employee.</t>
        </r>
      </text>
    </comment>
    <comment ref="A31" authorId="3" shapeId="0" xr:uid="{00000000-0006-0000-0C00-000011000000}">
      <text>
        <r>
          <rPr>
            <sz val="9"/>
            <color indexed="81"/>
            <rFont val="Tahoma"/>
            <family val="2"/>
          </rPr>
          <t>80% time plus
12.5% time for middle school co-ordinator.</t>
        </r>
      </text>
    </comment>
    <comment ref="W110" authorId="2" shapeId="0" xr:uid="{00000000-0006-0000-0C00-000012000000}">
      <text>
        <r>
          <rPr>
            <b/>
            <sz val="9"/>
            <color indexed="81"/>
            <rFont val="Tahoma"/>
            <family val="2"/>
          </rPr>
          <t>THIS CELL SHOULD BE AS CLOSE TO ZERO AS POSSIBLE.</t>
        </r>
        <r>
          <rPr>
            <sz val="9"/>
            <color indexed="81"/>
            <rFont val="Tahoma"/>
            <family val="2"/>
          </rPr>
          <t xml:space="preserve">
It represents the difference between the ideal educational staffing level and the budgeted educational staffing headcount. The ideal educational staffing level is calculated in the "Staffing" spreadsheet cell J 23.</t>
        </r>
      </text>
    </comment>
    <comment ref="L112" authorId="1" shapeId="0" xr:uid="{00000000-0006-0000-0C00-000013000000}">
      <text>
        <r>
          <rPr>
            <sz val="8"/>
            <color indexed="81"/>
            <rFont val="Tahoma"/>
            <family val="2"/>
          </rPr>
          <t xml:space="preserve">Set annually by SCSBC salary guide.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Craig</author>
  </authors>
  <commentList>
    <comment ref="B8" authorId="0" shapeId="0" xr:uid="{00000000-0006-0000-0D00-000001000000}">
      <text>
        <r>
          <rPr>
            <b/>
            <sz val="9"/>
            <color indexed="81"/>
            <rFont val="Tahoma"/>
            <family val="2"/>
          </rPr>
          <t>Or Society Budget if no revision took place.</t>
        </r>
        <r>
          <rPr>
            <sz val="9"/>
            <color indexed="81"/>
            <rFont val="Tahoma"/>
            <family val="2"/>
          </rPr>
          <t xml:space="preserve">
</t>
        </r>
      </text>
    </comment>
  </commentList>
</comments>
</file>

<file path=xl/sharedStrings.xml><?xml version="1.0" encoding="utf-8"?>
<sst xmlns="http://schemas.openxmlformats.org/spreadsheetml/2006/main" count="1525" uniqueCount="998">
  <si>
    <r>
      <t>The SCSBC School Budget</t>
    </r>
    <r>
      <rPr>
        <b/>
        <sz val="20"/>
        <color indexed="8"/>
        <rFont val="Calibri"/>
        <family val="2"/>
      </rPr>
      <t xml:space="preserve">  </t>
    </r>
    <r>
      <rPr>
        <sz val="20"/>
        <color indexed="8"/>
        <rFont val="Arial Black"/>
        <family val="2"/>
      </rPr>
      <t xml:space="preserve">  </t>
    </r>
    <r>
      <rPr>
        <sz val="14"/>
        <color indexed="8"/>
        <rFont val="Arial Black"/>
        <family val="2"/>
      </rPr>
      <t xml:space="preserve">                 </t>
    </r>
  </si>
  <si>
    <t>Index of Tabs:</t>
  </si>
  <si>
    <t xml:space="preserve">The tabs for the 6 groups of spreadsheets are colour coded. Many of the targeted audiences will need access to only one or two of these groups. </t>
  </si>
  <si>
    <r>
      <t>The SCSBC School Budget - Instructions</t>
    </r>
    <r>
      <rPr>
        <sz val="14"/>
        <color indexed="8"/>
        <rFont val="Arial Black"/>
        <family val="2"/>
      </rPr>
      <t xml:space="preserve">                   </t>
    </r>
  </si>
  <si>
    <t>INSERT COLOUR LEGEND HERE</t>
  </si>
  <si>
    <t>Budget Assumptions/Guidelines</t>
  </si>
  <si>
    <t>Approved by the Finance Committee:</t>
  </si>
  <si>
    <t>Date:</t>
  </si>
  <si>
    <t>Budget Preparation Schedule</t>
  </si>
  <si>
    <t>Task</t>
  </si>
  <si>
    <t>Responsible person/s</t>
  </si>
  <si>
    <t>Completion date</t>
  </si>
  <si>
    <t>1. Finance Committee approves budget guidelines and prep schedule. Send "Budget Request Form" to educational staff.</t>
  </si>
  <si>
    <t>Business Manager</t>
  </si>
  <si>
    <t>2. Distribute budget preparation schedule and budget guidelines.</t>
  </si>
  <si>
    <t>3. Completed request forms are returned to the Business Manager.</t>
  </si>
  <si>
    <t>All</t>
  </si>
  <si>
    <t xml:space="preserve"> </t>
  </si>
  <si>
    <t>4. Budget # 1 consolidated and distributed to Treasurer and Principal.</t>
  </si>
  <si>
    <t>5. Budget # 1 reviewed by Finance Committee and distributed to committees/Principals with comments.</t>
  </si>
  <si>
    <t>Finance Committee</t>
  </si>
  <si>
    <t>6. Changes are collected by the Business Manager and consolidated into budget # 2.</t>
  </si>
  <si>
    <t>7. Budget # 2 reviewed by Finance Committee and distributed to committees/Principals as necessary.</t>
  </si>
  <si>
    <t xml:space="preserve">  </t>
  </si>
  <si>
    <t>8. Business Manager reports on budget # 2 to the Board and reports on remaining problems.</t>
  </si>
  <si>
    <t>Business manager</t>
  </si>
  <si>
    <t>9. Changes are collected by the Business Manager and consolidated into the final budget.</t>
  </si>
  <si>
    <t>10. Final budget presented  to Finance Committee for approval and distributed to committees/Principals.</t>
  </si>
  <si>
    <t>11. Present final budget to the Board for approval.</t>
  </si>
  <si>
    <t>12. Last opportunity for Board to approve an amended final budget (only if required).</t>
  </si>
  <si>
    <t>13. Society Meeting agenda mail out. (3 weeks prior)</t>
  </si>
  <si>
    <t>School Secretary</t>
  </si>
  <si>
    <t>14. Society Meeting. PowerPoint presentation.</t>
  </si>
  <si>
    <t>Distribution List:</t>
  </si>
  <si>
    <t>Board Chairperson</t>
  </si>
  <si>
    <t>Treasurer/Finance Committee</t>
  </si>
  <si>
    <t xml:space="preserve">Principal </t>
  </si>
  <si>
    <t>Departmental Budgets only:</t>
  </si>
  <si>
    <t>All Committee Chairpersons</t>
  </si>
  <si>
    <t>Budget Request Form</t>
  </si>
  <si>
    <t>Due by:</t>
  </si>
  <si>
    <t>Dept:</t>
  </si>
  <si>
    <t>Account #:</t>
  </si>
  <si>
    <t>DEPT:</t>
  </si>
  <si>
    <t>OPERATIONAL EXPENSE:</t>
  </si>
  <si>
    <t>Item #</t>
  </si>
  <si>
    <t>Description</t>
  </si>
  <si>
    <t>Next year Dollars requested</t>
  </si>
  <si>
    <t>Priority [H,M,L]</t>
  </si>
  <si>
    <t>Budget current year</t>
  </si>
  <si>
    <t>Spent current year</t>
  </si>
  <si>
    <t xml:space="preserve"> Timing of purchase </t>
  </si>
  <si>
    <r>
      <t xml:space="preserve">Explanation </t>
    </r>
    <r>
      <rPr>
        <sz val="11"/>
        <rFont val="Calibri"/>
        <family val="2"/>
      </rPr>
      <t>(Attach additional supporting information or explanations where required)</t>
    </r>
  </si>
  <si>
    <t>Total</t>
  </si>
  <si>
    <t>CAPITAL EXPENSE:</t>
  </si>
  <si>
    <t>Date Expended</t>
  </si>
  <si>
    <t>Initiated by:</t>
  </si>
  <si>
    <t>Reviewed by:</t>
  </si>
  <si>
    <t>Approved by:</t>
  </si>
  <si>
    <t>Data Input</t>
  </si>
  <si>
    <t xml:space="preserve">Due by: </t>
  </si>
  <si>
    <t>Key input Data and Rates used throughout the budget</t>
  </si>
  <si>
    <t>Used in tab:</t>
  </si>
  <si>
    <t>Previous year</t>
  </si>
  <si>
    <t>2012/13</t>
  </si>
  <si>
    <t>Budget year</t>
  </si>
  <si>
    <t>2013/14</t>
  </si>
  <si>
    <t>Name of School Society</t>
  </si>
  <si>
    <t>ABC Christian School</t>
  </si>
  <si>
    <t>School operating unit 1</t>
  </si>
  <si>
    <t>ABC High</t>
  </si>
  <si>
    <t>School operating unit 2</t>
  </si>
  <si>
    <t>ABC Middle</t>
  </si>
  <si>
    <t>School operating unit 3</t>
  </si>
  <si>
    <t>ABC Elementary</t>
  </si>
  <si>
    <t>Date of Board approved revised budget</t>
  </si>
  <si>
    <t>dd/mm/yy</t>
  </si>
  <si>
    <t>Name of person responsible for input into this budget</t>
  </si>
  <si>
    <t>Your Name, as the Business Manager</t>
  </si>
  <si>
    <t>Tuition percentage increase rate</t>
  </si>
  <si>
    <t>TUITION SCHED'!d8</t>
  </si>
  <si>
    <t>Discount for families paying tuition at multiple Christian schools</t>
  </si>
  <si>
    <t>ENROLMENT REVENUE'!U33</t>
  </si>
  <si>
    <t>Early payment discount - single payment</t>
  </si>
  <si>
    <t>ENROLMENT REVENUE'!P26</t>
  </si>
  <si>
    <t>Number of families expected to pay in single payment</t>
  </si>
  <si>
    <t>ENROLMENT REVENUE'!M26</t>
  </si>
  <si>
    <t>Early payment discount - two payments</t>
  </si>
  <si>
    <t>ENROLMENT REVENUE'!P27</t>
  </si>
  <si>
    <t>Number of families expected to pay in two payments</t>
  </si>
  <si>
    <t>ENROLMENT REVENUE'!M27</t>
  </si>
  <si>
    <t>Tuition Assistance Allowance</t>
  </si>
  <si>
    <t>ENROLMENT REVENUE'!O23</t>
  </si>
  <si>
    <t>Registration Fee - New Enrol</t>
  </si>
  <si>
    <t>ENROLMENT REVENUE'!X31</t>
  </si>
  <si>
    <t>Registration Fee - Re-enrol</t>
  </si>
  <si>
    <t>Estimated block grant amount</t>
  </si>
  <si>
    <t>ENROLMENT REVENUE'!P33</t>
  </si>
  <si>
    <t>Per student allowance - elementary</t>
  </si>
  <si>
    <t>EDUC '!E55</t>
  </si>
  <si>
    <t>Per student allowance - middle</t>
  </si>
  <si>
    <t>EDUC '!E56</t>
  </si>
  <si>
    <t>Per student allowance - secondary</t>
  </si>
  <si>
    <t>EDUC '!E57</t>
  </si>
  <si>
    <t>Per student supply costs</t>
  </si>
  <si>
    <t>EDUC '!E58</t>
  </si>
  <si>
    <t>BCeSIS dues (per student)</t>
  </si>
  <si>
    <t>EDUC '!E59</t>
  </si>
  <si>
    <t>ELL Materials</t>
  </si>
  <si>
    <t>EDUC '!E60</t>
  </si>
  <si>
    <t>Per student supply fee</t>
  </si>
  <si>
    <t>OTHER REVENUE'!E23</t>
  </si>
  <si>
    <t>Local School District Per Student Operating Cost - per government</t>
  </si>
  <si>
    <t>BUDGET!E124</t>
  </si>
  <si>
    <t>Pension contribution rate</t>
  </si>
  <si>
    <t>SALARY CALC.'!AF10</t>
  </si>
  <si>
    <t>Pension minimum salary amount for qualification</t>
  </si>
  <si>
    <t>Pension minimum employment percentage for qualification</t>
  </si>
  <si>
    <t>Teachers, Teacher Support, Preschool, Inter'l percent of SCSBC grid</t>
  </si>
  <si>
    <t>SALARY CALC.'!W6</t>
  </si>
  <si>
    <t>Admin/Facility/Transport/Development staff percent of SCSBC grid</t>
  </si>
  <si>
    <t>SALARY CALC.'!W7</t>
  </si>
  <si>
    <t>Special Educational  Aide % of SCSBC grid</t>
  </si>
  <si>
    <t>SALARY CALC.'!W8</t>
  </si>
  <si>
    <t>CPP rate</t>
  </si>
  <si>
    <t>SALARY CALC.'!z10</t>
  </si>
  <si>
    <t>EI rate</t>
  </si>
  <si>
    <t>SALARY CALC.'!Aa10</t>
  </si>
  <si>
    <t>CPP max</t>
  </si>
  <si>
    <t>EI max</t>
  </si>
  <si>
    <t>CPP exemption</t>
  </si>
  <si>
    <t>EI employers portion</t>
  </si>
  <si>
    <t>WCB rate</t>
  </si>
  <si>
    <t>SALARY CALC.'!Ag10</t>
  </si>
  <si>
    <t>BC MSP one person rate</t>
  </si>
  <si>
    <t>SALARY CALC.'!AE10</t>
  </si>
  <si>
    <t>BC MSP two person rate</t>
  </si>
  <si>
    <t>BC MSP three or more person rate</t>
  </si>
  <si>
    <t>BC MSP portion paid by school</t>
  </si>
  <si>
    <t>Group Benefits portion paid by school</t>
  </si>
  <si>
    <t>Substitute Teacher number of days allowance</t>
  </si>
  <si>
    <t>SALARY CALC.'!V112</t>
  </si>
  <si>
    <t>Substitute Teacher per diem rate</t>
  </si>
  <si>
    <t>SALARY CALC.'!L112</t>
  </si>
  <si>
    <t>Special Ed. Categories :</t>
  </si>
  <si>
    <t>Special Ed Category summary:</t>
  </si>
  <si>
    <t xml:space="preserve">L1A (Physically Dependent) </t>
  </si>
  <si>
    <t>L1</t>
  </si>
  <si>
    <t>ENROLMENT REVENUE'!AA33</t>
  </si>
  <si>
    <t>L1B (Deaf/Blind) MYA</t>
  </si>
  <si>
    <t xml:space="preserve">L2C (Moderate to Profound Intellectually Disabled) </t>
  </si>
  <si>
    <t>L2</t>
  </si>
  <si>
    <t>ENROLMENT REVENUE'!AB30</t>
  </si>
  <si>
    <t xml:space="preserve">L2D (Physically Disabled, Chronic Health Impairment) </t>
  </si>
  <si>
    <t xml:space="preserve">L2E (Visually Impaired) </t>
  </si>
  <si>
    <t xml:space="preserve">L2F (Deaf/Hearing Impaired) </t>
  </si>
  <si>
    <t>L2G (Autistic)</t>
  </si>
  <si>
    <t>L3H (Intensive Behaviour Intervention/Serious Mental Illness)</t>
  </si>
  <si>
    <t>L3</t>
  </si>
  <si>
    <t>ENROLMENT REVENUE'!AC30</t>
  </si>
  <si>
    <t>Space Allocation:</t>
  </si>
  <si>
    <t>Total square feet of all school premises</t>
  </si>
  <si>
    <t>sq ft.</t>
  </si>
  <si>
    <t>Special Ed and Preschool Summaries</t>
  </si>
  <si>
    <t xml:space="preserve">Special Education - sq. ft. space allocation </t>
  </si>
  <si>
    <t>SPEC. ED SUM'!E20</t>
  </si>
  <si>
    <t xml:space="preserve">Special Education - equivalent sq. ft. rental value for space alloc. </t>
  </si>
  <si>
    <t xml:space="preserve">Preschool - sq. ft. space allocation </t>
  </si>
  <si>
    <t>PRESCHOOL SUM'!E20</t>
  </si>
  <si>
    <t xml:space="preserve">Preschool - equivalent sq. ft. rental value for space allocation </t>
  </si>
  <si>
    <t>Transportation Fee Categories:</t>
  </si>
  <si>
    <t>Oldest child in Elementary - Base Rate</t>
  </si>
  <si>
    <t>TUITION SCHED'!H54</t>
  </si>
  <si>
    <t>Oldest child in Middle / Secondary - Base Rate</t>
  </si>
  <si>
    <t>TUITION SCHED'!H55</t>
  </si>
  <si>
    <t>Additional Elementary Students</t>
  </si>
  <si>
    <t>TUITION SCHED'!H56</t>
  </si>
  <si>
    <t>Additional Middle / Secondary Students</t>
  </si>
  <si>
    <t>TUITION SCHED'!H57</t>
  </si>
  <si>
    <t>Maximum Transportation Fee</t>
  </si>
  <si>
    <t>TUITION SCHED'!H58</t>
  </si>
  <si>
    <t>CCSTA fee</t>
  </si>
  <si>
    <t>TRANSPORTATION'!E14</t>
  </si>
  <si>
    <t>Tuition Schedule</t>
  </si>
  <si>
    <t>TUITION SCHED'!A1</t>
  </si>
  <si>
    <t>Approved by the Board:</t>
  </si>
  <si>
    <t>Proposed Next School Year Tuition Structure</t>
  </si>
  <si>
    <t>1 child</t>
  </si>
  <si>
    <t>2nd child</t>
  </si>
  <si>
    <t>3rd child</t>
  </si>
  <si>
    <t>4th child</t>
  </si>
  <si>
    <t>5+ children</t>
  </si>
  <si>
    <t>Percentage increase</t>
  </si>
  <si>
    <r>
      <t xml:space="preserve">Enter only percentage </t>
    </r>
    <r>
      <rPr>
        <b/>
        <sz val="16"/>
        <color indexed="8"/>
        <rFont val="Calibri"/>
        <family val="2"/>
      </rPr>
      <t>or</t>
    </r>
    <r>
      <rPr>
        <sz val="8"/>
        <color indexed="8"/>
        <rFont val="Calibri"/>
        <family val="2"/>
      </rPr>
      <t xml:space="preserve"> dollar increase. If amounts are entered in both cells, amounts will be combined.</t>
    </r>
  </si>
  <si>
    <t>Dollar increase</t>
  </si>
  <si>
    <t>Int'l Dollar Increase</t>
  </si>
  <si>
    <t>First Nation Dollar Increase</t>
  </si>
  <si>
    <t xml:space="preserve">Tuition Rate </t>
  </si>
  <si>
    <t>5+</t>
  </si>
  <si>
    <t>Increase for additional children</t>
  </si>
  <si>
    <t>Grade</t>
  </si>
  <si>
    <t>Restructure</t>
  </si>
  <si>
    <t>child</t>
  </si>
  <si>
    <t>children</t>
  </si>
  <si>
    <t>P</t>
  </si>
  <si>
    <t>K - part</t>
  </si>
  <si>
    <t>K - full</t>
  </si>
  <si>
    <t>Int'l</t>
  </si>
  <si>
    <t>First Nation</t>
  </si>
  <si>
    <t>Previous Years Tuition Structure</t>
  </si>
  <si>
    <t>K - Part</t>
  </si>
  <si>
    <t>K - Full</t>
  </si>
  <si>
    <t>Transportation Fees</t>
  </si>
  <si>
    <t>Oldest child in elementary - base rate</t>
  </si>
  <si>
    <t>Oldest child in middle/secondary - base rate</t>
  </si>
  <si>
    <t>Additional elementary students</t>
  </si>
  <si>
    <t>Additional middle/secondary students</t>
  </si>
  <si>
    <t>Maximum transportation fee</t>
  </si>
  <si>
    <t>SCSBC Salary / Wage Grid</t>
  </si>
  <si>
    <t>SCSBC Salary Grid</t>
  </si>
  <si>
    <t>Teachers</t>
  </si>
  <si>
    <t>A0</t>
  </si>
  <si>
    <t>page 10 of the compensation report</t>
  </si>
  <si>
    <t>A1</t>
  </si>
  <si>
    <t>A2</t>
  </si>
  <si>
    <t>A3</t>
  </si>
  <si>
    <t>A4</t>
  </si>
  <si>
    <t>A5</t>
  </si>
  <si>
    <t>A6</t>
  </si>
  <si>
    <t>A7</t>
  </si>
  <si>
    <t>A8</t>
  </si>
  <si>
    <t>A9</t>
  </si>
  <si>
    <t>A10</t>
  </si>
  <si>
    <t>B0</t>
  </si>
  <si>
    <t>B1</t>
  </si>
  <si>
    <t>B2</t>
  </si>
  <si>
    <t>B3</t>
  </si>
  <si>
    <t>B4</t>
  </si>
  <si>
    <t>B5</t>
  </si>
  <si>
    <t>B6</t>
  </si>
  <si>
    <t>B7</t>
  </si>
  <si>
    <t>B8</t>
  </si>
  <si>
    <t>B9</t>
  </si>
  <si>
    <t>B10</t>
  </si>
  <si>
    <t>B11</t>
  </si>
  <si>
    <t>C0</t>
  </si>
  <si>
    <t>C1</t>
  </si>
  <si>
    <t>C2</t>
  </si>
  <si>
    <t>C3</t>
  </si>
  <si>
    <t>C4</t>
  </si>
  <si>
    <t>C5</t>
  </si>
  <si>
    <t>C6</t>
  </si>
  <si>
    <t>C7</t>
  </si>
  <si>
    <t>C8</t>
  </si>
  <si>
    <t>C9</t>
  </si>
  <si>
    <t>C10</t>
  </si>
  <si>
    <t>C11</t>
  </si>
  <si>
    <t>D0</t>
  </si>
  <si>
    <t>D1</t>
  </si>
  <si>
    <t>D2</t>
  </si>
  <si>
    <t>D3</t>
  </si>
  <si>
    <t>D4</t>
  </si>
  <si>
    <t>D5</t>
  </si>
  <si>
    <t>D6</t>
  </si>
  <si>
    <t>D7</t>
  </si>
  <si>
    <t>D8</t>
  </si>
  <si>
    <t>D9</t>
  </si>
  <si>
    <t>D10</t>
  </si>
  <si>
    <t>D11</t>
  </si>
  <si>
    <t>Development Assistant</t>
  </si>
  <si>
    <t>E1</t>
  </si>
  <si>
    <t>page 23 of the compensation report</t>
  </si>
  <si>
    <t>E2</t>
  </si>
  <si>
    <t>E3</t>
  </si>
  <si>
    <t>E4</t>
  </si>
  <si>
    <t>E5</t>
  </si>
  <si>
    <t>Classroom Assistant</t>
  </si>
  <si>
    <t>F1</t>
  </si>
  <si>
    <t>page 14 of the compensation report</t>
  </si>
  <si>
    <t>F2</t>
  </si>
  <si>
    <t>F3</t>
  </si>
  <si>
    <t>F4</t>
  </si>
  <si>
    <t>F5</t>
  </si>
  <si>
    <t>Learning Assistant</t>
  </si>
  <si>
    <t>G1</t>
  </si>
  <si>
    <t>page 15 of the compensation report</t>
  </si>
  <si>
    <t>G2</t>
  </si>
  <si>
    <t>G3</t>
  </si>
  <si>
    <t>G4</t>
  </si>
  <si>
    <t>G5</t>
  </si>
  <si>
    <t>Special Education Assistant</t>
  </si>
  <si>
    <t>H1</t>
  </si>
  <si>
    <t>page 16 of the compensation report</t>
  </si>
  <si>
    <t>H2</t>
  </si>
  <si>
    <t>H3</t>
  </si>
  <si>
    <t>H4</t>
  </si>
  <si>
    <t>H5</t>
  </si>
  <si>
    <t>Librarian Cat 1</t>
  </si>
  <si>
    <t>I1</t>
  </si>
  <si>
    <t>page 17 of the compensation report</t>
  </si>
  <si>
    <t>I2</t>
  </si>
  <si>
    <t>I3</t>
  </si>
  <si>
    <t>I4</t>
  </si>
  <si>
    <t>I5</t>
  </si>
  <si>
    <t>Librarian Cat 2</t>
  </si>
  <si>
    <t>J1</t>
  </si>
  <si>
    <t>J2</t>
  </si>
  <si>
    <t>J3</t>
  </si>
  <si>
    <t>J4</t>
  </si>
  <si>
    <t>J5</t>
  </si>
  <si>
    <t>Librarian Cat 3</t>
  </si>
  <si>
    <t>K1</t>
  </si>
  <si>
    <t>page 18 of the compensation report</t>
  </si>
  <si>
    <t>K2</t>
  </si>
  <si>
    <t>K3</t>
  </si>
  <si>
    <t>K4</t>
  </si>
  <si>
    <t>K5</t>
  </si>
  <si>
    <t>Office Assistant</t>
  </si>
  <si>
    <t>page 25 of the compensation report</t>
  </si>
  <si>
    <t>L4</t>
  </si>
  <si>
    <t>L5</t>
  </si>
  <si>
    <t>Administrative Assistant</t>
  </si>
  <si>
    <t>M1</t>
  </si>
  <si>
    <t>M2</t>
  </si>
  <si>
    <t>M3</t>
  </si>
  <si>
    <t>M4</t>
  </si>
  <si>
    <t>M5</t>
  </si>
  <si>
    <t>Financial Assistant</t>
  </si>
  <si>
    <t>N1</t>
  </si>
  <si>
    <t>N2</t>
  </si>
  <si>
    <t>N3</t>
  </si>
  <si>
    <t>N4</t>
  </si>
  <si>
    <t>N5</t>
  </si>
  <si>
    <t>Preschool Director</t>
  </si>
  <si>
    <t>O1</t>
  </si>
  <si>
    <t>page 12 of the compensation report</t>
  </si>
  <si>
    <t>O2</t>
  </si>
  <si>
    <t>O3</t>
  </si>
  <si>
    <t>O4</t>
  </si>
  <si>
    <t>O5</t>
  </si>
  <si>
    <t>Early Childhood Educator Assistant</t>
  </si>
  <si>
    <t>P1</t>
  </si>
  <si>
    <t>P2</t>
  </si>
  <si>
    <t>P3</t>
  </si>
  <si>
    <t>P4</t>
  </si>
  <si>
    <t>P5</t>
  </si>
  <si>
    <t>English Language</t>
  </si>
  <si>
    <t>Q1</t>
  </si>
  <si>
    <t>page 20 of the compensation report</t>
  </si>
  <si>
    <t>Q2</t>
  </si>
  <si>
    <t>Q3</t>
  </si>
  <si>
    <t>Q4</t>
  </si>
  <si>
    <t>Q5</t>
  </si>
  <si>
    <t>Int. Student Coordinator</t>
  </si>
  <si>
    <t>R1</t>
  </si>
  <si>
    <t>page 19 of the compensation report</t>
  </si>
  <si>
    <t>R2</t>
  </si>
  <si>
    <t>R3</t>
  </si>
  <si>
    <t>R4</t>
  </si>
  <si>
    <t>R5</t>
  </si>
  <si>
    <t>Homestay Coordinator</t>
  </si>
  <si>
    <t>S1</t>
  </si>
  <si>
    <t xml:space="preserve">Expand </t>
  </si>
  <si>
    <t>Enrolment Revenue</t>
  </si>
  <si>
    <t>Enrolment Based Summary</t>
  </si>
  <si>
    <t>Students #</t>
  </si>
  <si>
    <t>Dollars</t>
  </si>
  <si>
    <t>Tuition:</t>
  </si>
  <si>
    <t>Funded Students</t>
  </si>
  <si>
    <t>enrolled</t>
  </si>
  <si>
    <t>possible</t>
  </si>
  <si>
    <t>International</t>
  </si>
  <si>
    <t>First Nations</t>
  </si>
  <si>
    <t>Tuition discount for multiple Christian Schools</t>
  </si>
  <si>
    <t>ELL &amp; Special Ed Additional Fees</t>
  </si>
  <si>
    <t>Registration Fee:</t>
  </si>
  <si>
    <t>New Enrol</t>
  </si>
  <si>
    <t>Re-enrol</t>
  </si>
  <si>
    <t>Government Funding:</t>
  </si>
  <si>
    <t>Block Grant</t>
  </si>
  <si>
    <t>FTE Adjustments</t>
  </si>
  <si>
    <t>Special Education</t>
  </si>
  <si>
    <t>Tuition Assistance:</t>
  </si>
  <si>
    <t>Percentage Allowance</t>
  </si>
  <si>
    <t>Actual family allowance</t>
  </si>
  <si>
    <t>Variance - over (under) allowance</t>
  </si>
  <si>
    <t>Indicates difference between percentage allowance and actual tuition assistance granted in column AD.</t>
  </si>
  <si>
    <t>Transportation Income:</t>
  </si>
  <si>
    <t>Early Payment Discounts:</t>
  </si>
  <si>
    <t>Early Payment Discounts</t>
  </si>
  <si>
    <t>1 payment</t>
  </si>
  <si>
    <t>families</t>
  </si>
  <si>
    <t>2 payments</t>
  </si>
  <si>
    <t>Discount for Second Christian School</t>
  </si>
  <si>
    <t>Registration  Fee</t>
  </si>
  <si>
    <t>ELL &amp; Special</t>
  </si>
  <si>
    <t>Bussing Category</t>
  </si>
  <si>
    <t>Transportation Fee</t>
  </si>
  <si>
    <t>Transport.</t>
  </si>
  <si>
    <t>Transport. Student Calc.</t>
  </si>
  <si>
    <t xml:space="preserve">First </t>
  </si>
  <si>
    <t>Need</t>
  </si>
  <si>
    <t>Tuition</t>
  </si>
  <si>
    <t>Ed Add'l</t>
  </si>
  <si>
    <t># Students / Spec Ed Category</t>
  </si>
  <si>
    <t>Special Ed</t>
  </si>
  <si>
    <t>FTE</t>
  </si>
  <si>
    <t>y/n</t>
  </si>
  <si>
    <t>Family Name</t>
  </si>
  <si>
    <t>Nations</t>
  </si>
  <si>
    <t>Override</t>
  </si>
  <si>
    <t>Discount $</t>
  </si>
  <si>
    <t>Y</t>
  </si>
  <si>
    <t>Grant</t>
  </si>
  <si>
    <t>Fees</t>
  </si>
  <si>
    <t>Adj.</t>
  </si>
  <si>
    <t>Assistance</t>
  </si>
  <si>
    <t>a</t>
  </si>
  <si>
    <t>b</t>
  </si>
  <si>
    <t>c</t>
  </si>
  <si>
    <t>d</t>
  </si>
  <si>
    <t>e</t>
  </si>
  <si>
    <t>f</t>
  </si>
  <si>
    <t>g</t>
  </si>
  <si>
    <t>h</t>
  </si>
  <si>
    <t>K Part</t>
  </si>
  <si>
    <t>K Full</t>
  </si>
  <si>
    <t>Mid/Sec</t>
  </si>
  <si>
    <t>Elem.</t>
  </si>
  <si>
    <t>y</t>
  </si>
  <si>
    <t>SUB-TOTAL</t>
  </si>
  <si>
    <t>Possible New Families</t>
  </si>
  <si>
    <t>K</t>
  </si>
  <si>
    <t>Need Override</t>
  </si>
  <si>
    <t>Tuition Override</t>
  </si>
  <si>
    <t>(Y)       Registration  Fee</t>
  </si>
  <si>
    <t>Add'l Fees</t>
  </si>
  <si>
    <t>Special Ed Grant</t>
  </si>
  <si>
    <t>FTE Adj.</t>
  </si>
  <si>
    <t>Tuition Assist</t>
  </si>
  <si>
    <t>Transport Fee</t>
  </si>
  <si>
    <t>Transport M/S</t>
  </si>
  <si>
    <t>Transport Elem</t>
  </si>
  <si>
    <t xml:space="preserve"> Student Calc.</t>
  </si>
  <si>
    <t>International Enroled</t>
  </si>
  <si>
    <t>Expected to Enrol</t>
  </si>
  <si>
    <t>First Nations Enroled</t>
  </si>
  <si>
    <t>Total students Bussed</t>
  </si>
  <si>
    <t>TOTAL</t>
  </si>
  <si>
    <t>Family Breakdown into Tuition Categories:</t>
  </si>
  <si>
    <t>Family Count</t>
  </si>
  <si>
    <t>Grant student family enrolled</t>
  </si>
  <si>
    <t>Grant student family expected</t>
  </si>
  <si>
    <t>International family enrolled</t>
  </si>
  <si>
    <t>International family expected</t>
  </si>
  <si>
    <t>First Nations family enrolled</t>
  </si>
  <si>
    <t>First Nations family expected</t>
  </si>
  <si>
    <t>Total family count</t>
  </si>
  <si>
    <t>Other Revenue</t>
  </si>
  <si>
    <t>Comments</t>
  </si>
  <si>
    <t>Other Educational Grants</t>
  </si>
  <si>
    <t>Federal French grant</t>
  </si>
  <si>
    <t>Special projects French grant</t>
  </si>
  <si>
    <t>Literacy grant</t>
  </si>
  <si>
    <t>Arts in education grant</t>
  </si>
  <si>
    <t>Ready, Set, Learn grant</t>
  </si>
  <si>
    <t>Other grants</t>
  </si>
  <si>
    <t>Total other grants</t>
  </si>
  <si>
    <t>GST rebate</t>
  </si>
  <si>
    <t>GST rebate should be applied to expenses as they occur</t>
  </si>
  <si>
    <t>Rental</t>
  </si>
  <si>
    <t>Church Youth to use Gymnasium from November</t>
  </si>
  <si>
    <t>Interest on investments</t>
  </si>
  <si>
    <t>Membership fees</t>
  </si>
  <si>
    <t>Student supply fees</t>
  </si>
  <si>
    <t>Other</t>
  </si>
  <si>
    <t>Total Other Revenue</t>
  </si>
  <si>
    <t>Staffing / Class Division</t>
  </si>
  <si>
    <t xml:space="preserve">Grade </t>
  </si>
  <si>
    <t>Budget Enrolment</t>
  </si>
  <si>
    <t>Track 1</t>
  </si>
  <si>
    <t>Track 2</t>
  </si>
  <si>
    <t>Track 3</t>
  </si>
  <si>
    <t xml:space="preserve"># of FTE Teachers Required </t>
  </si>
  <si>
    <t># of FTE Aides</t>
  </si>
  <si>
    <t># of Special Needs Students</t>
  </si>
  <si>
    <t># of FTE Special Needs Aides</t>
  </si>
  <si>
    <t>Rationale</t>
  </si>
  <si>
    <t>Principal</t>
  </si>
  <si>
    <t>Vice Principal</t>
  </si>
  <si>
    <t>Librarian</t>
  </si>
  <si>
    <t>Notes:</t>
  </si>
  <si>
    <t>Board policy : Classes&gt;24 may be supported by an aide</t>
  </si>
  <si>
    <t>and, no class &lt;16 or &gt; 30</t>
  </si>
  <si>
    <t xml:space="preserve">SEE CELL C15 </t>
  </si>
  <si>
    <t>High School Course Assignment Schedule:</t>
  </si>
  <si>
    <t>Average Size</t>
  </si>
  <si>
    <t>Grade 9 Only</t>
  </si>
  <si>
    <t># of Sections</t>
  </si>
  <si>
    <t xml:space="preserve">Enrolment </t>
  </si>
  <si>
    <t xml:space="preserve">Bible </t>
  </si>
  <si>
    <t>English</t>
  </si>
  <si>
    <t>Gen. English</t>
  </si>
  <si>
    <t>Social Studies</t>
  </si>
  <si>
    <t>Science</t>
  </si>
  <si>
    <t>Gen. Science</t>
  </si>
  <si>
    <t>Hon. Math</t>
  </si>
  <si>
    <t>Math</t>
  </si>
  <si>
    <t>Math A</t>
  </si>
  <si>
    <t>Gen. Math</t>
  </si>
  <si>
    <t>PE</t>
  </si>
  <si>
    <t>Teachers Req'd at 7 Sections Per Day</t>
  </si>
  <si>
    <t>Grade 10 Only</t>
  </si>
  <si>
    <t>Grade 9/10</t>
  </si>
  <si>
    <t>French 9</t>
  </si>
  <si>
    <t>French 10</t>
  </si>
  <si>
    <t>Home Ec.</t>
  </si>
  <si>
    <t>9,10</t>
  </si>
  <si>
    <t>Tech Ed.</t>
  </si>
  <si>
    <t>Woodwork 10</t>
  </si>
  <si>
    <t>Metalwork 10</t>
  </si>
  <si>
    <t>Drama</t>
  </si>
  <si>
    <t>Art 9</t>
  </si>
  <si>
    <t>Art 10</t>
  </si>
  <si>
    <t>CAPP</t>
  </si>
  <si>
    <t>Spanish</t>
  </si>
  <si>
    <t>Choir</t>
  </si>
  <si>
    <t>Grade 11/12 Core</t>
  </si>
  <si>
    <t>Communications</t>
  </si>
  <si>
    <t>Bible</t>
  </si>
  <si>
    <t xml:space="preserve">Grade 11/12 </t>
  </si>
  <si>
    <t>Math 11</t>
  </si>
  <si>
    <t>Math 11A</t>
  </si>
  <si>
    <t>Math 12</t>
  </si>
  <si>
    <t>Biology 11</t>
  </si>
  <si>
    <t>Chemistry 11</t>
  </si>
  <si>
    <t>Physics 11</t>
  </si>
  <si>
    <t>Biology 12</t>
  </si>
  <si>
    <t>Chemistry 12</t>
  </si>
  <si>
    <t>Physics 12</t>
  </si>
  <si>
    <t>Earth Science 11</t>
  </si>
  <si>
    <t>Info.Management</t>
  </si>
  <si>
    <t>Accounting 11</t>
  </si>
  <si>
    <t>Accounting 12</t>
  </si>
  <si>
    <t>Journalism 12</t>
  </si>
  <si>
    <t>Acting 11/12</t>
  </si>
  <si>
    <t>Band 11/12</t>
  </si>
  <si>
    <t>Mechanics 11/12</t>
  </si>
  <si>
    <t>Drafting 11/12</t>
  </si>
  <si>
    <t>History 12</t>
  </si>
  <si>
    <t>Geography 12</t>
  </si>
  <si>
    <t>French 11</t>
  </si>
  <si>
    <t>French 12</t>
  </si>
  <si>
    <t>PE 11/12</t>
  </si>
  <si>
    <t>English Lit.</t>
  </si>
  <si>
    <t>Comparative Civ.</t>
  </si>
  <si>
    <t>Total Secondary Teachers Required</t>
  </si>
  <si>
    <t>Salaries and Benefits Calculator</t>
  </si>
  <si>
    <t>Education</t>
  </si>
  <si>
    <t>% of Grid</t>
  </si>
  <si>
    <t>These cells updated from Data input Tab</t>
  </si>
  <si>
    <t/>
  </si>
  <si>
    <t>Administration, Facilities, Transportation</t>
  </si>
  <si>
    <t>Employer Portion</t>
  </si>
  <si>
    <t>Allocation Ratio</t>
  </si>
  <si>
    <t>Allocation Dollars</t>
  </si>
  <si>
    <t>Staff Members  Name</t>
  </si>
  <si>
    <t>Group</t>
  </si>
  <si>
    <t>Class</t>
  </si>
  <si>
    <t>Cat.</t>
  </si>
  <si>
    <t>Base Service Years</t>
  </si>
  <si>
    <t>Partial Service Year</t>
  </si>
  <si>
    <t>Yr +1</t>
  </si>
  <si>
    <t>Next Incr. Grid Level</t>
  </si>
  <si>
    <t>Grid Salary for Additional 1 Years Service</t>
  </si>
  <si>
    <r>
      <t>Partial Year Grid Calculation</t>
    </r>
    <r>
      <rPr>
        <sz val="9"/>
        <color indexed="8"/>
        <rFont val="Calibri"/>
        <family val="2"/>
      </rPr>
      <t/>
    </r>
  </si>
  <si>
    <t>Cate- gory</t>
  </si>
  <si>
    <t>Grid Salary/Wage</t>
  </si>
  <si>
    <t>Grid Salary / Wage Override</t>
  </si>
  <si>
    <t>Weeks</t>
  </si>
  <si>
    <t>Hrs / Week</t>
  </si>
  <si>
    <t>Days/Week</t>
  </si>
  <si>
    <t>Stat Days</t>
  </si>
  <si>
    <t>Stat Hours</t>
  </si>
  <si>
    <t>Stat Pay</t>
  </si>
  <si>
    <t xml:space="preserve">Holiday Pay </t>
  </si>
  <si>
    <t>% Full Time</t>
  </si>
  <si>
    <t>Multiplier</t>
  </si>
  <si>
    <t>Additional</t>
  </si>
  <si>
    <t>Budget Salary</t>
  </si>
  <si>
    <t>CPP</t>
  </si>
  <si>
    <t>EI</t>
  </si>
  <si>
    <t>Total Ben</t>
  </si>
  <si>
    <t>Monthly Group Plan Payment</t>
  </si>
  <si>
    <t>Number of Dependents for BC MSP</t>
  </si>
  <si>
    <t>BC MSP</t>
  </si>
  <si>
    <t>Pension</t>
  </si>
  <si>
    <t>WCB</t>
  </si>
  <si>
    <t>Other Benefits</t>
  </si>
  <si>
    <t>Budget Total Cost</t>
  </si>
  <si>
    <t>Middle</t>
  </si>
  <si>
    <t>High</t>
  </si>
  <si>
    <t>Spec. Ed</t>
  </si>
  <si>
    <t>Pre school</t>
  </si>
  <si>
    <t>Intnl.</t>
  </si>
  <si>
    <t>Admin</t>
  </si>
  <si>
    <t xml:space="preserve">Facil. </t>
  </si>
  <si>
    <t>Trasport</t>
  </si>
  <si>
    <t>Dev.</t>
  </si>
  <si>
    <t>Capital</t>
  </si>
  <si>
    <t>Preschool</t>
  </si>
  <si>
    <t>EDUCATIONAL (a,b,c,d)</t>
  </si>
  <si>
    <t>Hourly</t>
  </si>
  <si>
    <t>Contract</t>
  </si>
  <si>
    <t>EDUCATION TOTAL</t>
  </si>
  <si>
    <t>SPECIAL EDUCATION</t>
  </si>
  <si>
    <t>SPECIAL EDUCATION TOTAL</t>
  </si>
  <si>
    <t>PRESCHOOL</t>
  </si>
  <si>
    <t>PRESCHOOL TOTAL</t>
  </si>
  <si>
    <t>INTERNATIONAL</t>
  </si>
  <si>
    <t>INTERNATIONAL TOTAL</t>
  </si>
  <si>
    <t>ADMINISTRATION</t>
  </si>
  <si>
    <t>ADMINISTRATION TOTAL</t>
  </si>
  <si>
    <t>FACILITIES</t>
  </si>
  <si>
    <t>Jones</t>
  </si>
  <si>
    <t>FACILITIES TOTAL</t>
  </si>
  <si>
    <t>TRANSPORTATION</t>
  </si>
  <si>
    <t>TRANSPORTATION TOTAL</t>
  </si>
  <si>
    <t>DEVELOPMENT</t>
  </si>
  <si>
    <t>DEVELOPMENT TOTAL</t>
  </si>
  <si>
    <t>Salaried Staff Total</t>
  </si>
  <si>
    <t>Educational staff total</t>
  </si>
  <si>
    <t>Substitute Teachers</t>
  </si>
  <si>
    <t>Sub Rate per Day</t>
  </si>
  <si>
    <t>Days/year</t>
  </si>
  <si>
    <t>$ Total</t>
  </si>
  <si>
    <t>Salary allocation check :</t>
  </si>
  <si>
    <t>Professional Development</t>
  </si>
  <si>
    <t xml:space="preserve">Item </t>
  </si>
  <si>
    <t xml:space="preserve">Revised </t>
  </si>
  <si>
    <t>Projected</t>
  </si>
  <si>
    <t>Budget</t>
  </si>
  <si>
    <t>Dept. / Grade</t>
  </si>
  <si>
    <t>Person</t>
  </si>
  <si>
    <t>Educational subtotal</t>
  </si>
  <si>
    <t>Administration subtotal</t>
  </si>
  <si>
    <t>Board subtotal</t>
  </si>
  <si>
    <t>Development subtotal</t>
  </si>
  <si>
    <t>Professional Development Total</t>
  </si>
  <si>
    <t>SCSBC Recommendation = 1% of income</t>
  </si>
  <si>
    <t>Educational Expenses</t>
  </si>
  <si>
    <t>Staff Costs</t>
  </si>
  <si>
    <t>From  Tab:</t>
  </si>
  <si>
    <t>Item Description/ Comments</t>
  </si>
  <si>
    <t>Preschl</t>
  </si>
  <si>
    <t>Educational salaries and benefits - elementary</t>
  </si>
  <si>
    <t>SALARY CALC.'!AV109</t>
  </si>
  <si>
    <t>Educational salaries and benefits - middle</t>
  </si>
  <si>
    <t>SALARY CALC.'!AW109</t>
  </si>
  <si>
    <t>Educational salaries and benefits - secondary</t>
  </si>
  <si>
    <t>SALARY CALC.'!AX109</t>
  </si>
  <si>
    <t>International program salaries and benefits</t>
  </si>
  <si>
    <t>SALARY CALC.'!BA109</t>
  </si>
  <si>
    <t>Special Education salaries and benefits</t>
  </si>
  <si>
    <t>SALARY CALC.'!AY109</t>
  </si>
  <si>
    <t>Preschool salaries and benefits</t>
  </si>
  <si>
    <t>SALARY CALC.'!AZ109</t>
  </si>
  <si>
    <t>Substitute wages</t>
  </si>
  <si>
    <t>SALARY CALC.'!X112</t>
  </si>
  <si>
    <t>Professional  development - all education programs</t>
  </si>
  <si>
    <t>PRO D'!d22</t>
  </si>
  <si>
    <t>Total Staff Costs</t>
  </si>
  <si>
    <t>Educational Supplies and Curriculum Resources</t>
  </si>
  <si>
    <t>Total Educational Supplies and Curriculum Resources</t>
  </si>
  <si>
    <t>Educational Other Expenses</t>
  </si>
  <si>
    <t>Special Ed student</t>
  </si>
  <si>
    <t>Spec. Ed. E16+E17+E18+E19+E21</t>
  </si>
  <si>
    <t>Preschool student</t>
  </si>
  <si>
    <t>PRESCHOOL SUM'!D21-D14-D15</t>
  </si>
  <si>
    <t>Per student supply costs - reimbursed</t>
  </si>
  <si>
    <t>BCeSIS dues</t>
  </si>
  <si>
    <t>Total Educational Other Expenses</t>
  </si>
  <si>
    <t>Administration Expenses</t>
  </si>
  <si>
    <t>Item</t>
  </si>
  <si>
    <t>Comments:</t>
  </si>
  <si>
    <t>Salaries and benefits</t>
  </si>
  <si>
    <t>Professional development - Admin</t>
  </si>
  <si>
    <t>Professional development - Board</t>
  </si>
  <si>
    <t xml:space="preserve">Other </t>
  </si>
  <si>
    <t xml:space="preserve">Other  </t>
  </si>
  <si>
    <t>Facilities and Maintenance</t>
  </si>
  <si>
    <t>Repairs and maintenance</t>
  </si>
  <si>
    <t>Janitorial supplies</t>
  </si>
  <si>
    <t>based on previous years</t>
  </si>
  <si>
    <t>General supplies</t>
  </si>
  <si>
    <t>Utilities</t>
  </si>
  <si>
    <t>based on previous years and notice from BC Hydro</t>
  </si>
  <si>
    <t>Sub-contract services</t>
  </si>
  <si>
    <t>see attached worksheet and quotes</t>
  </si>
  <si>
    <t>Security contract</t>
  </si>
  <si>
    <t>Garbage collection</t>
  </si>
  <si>
    <t>Administration Expenses, Finances and Amortization</t>
  </si>
  <si>
    <t>Operating line interest and finance charges</t>
  </si>
  <si>
    <t>Interest on long term debt</t>
  </si>
  <si>
    <t>Principal payment on long term debt</t>
  </si>
  <si>
    <t>Interfund transfers</t>
  </si>
  <si>
    <t>Amortization of capital assets</t>
  </si>
  <si>
    <t>Bank charges and fees</t>
  </si>
  <si>
    <t>Direct banking fees</t>
  </si>
  <si>
    <t>Long Term Debt</t>
  </si>
  <si>
    <t>Loan type</t>
  </si>
  <si>
    <t>Loan Amount</t>
  </si>
  <si>
    <t xml:space="preserve">     Annual Interest Rate</t>
  </si>
  <si>
    <t>Annual Interest Amount</t>
  </si>
  <si>
    <t>Annual Principal Repayment</t>
  </si>
  <si>
    <t>Principal and Interest Payments</t>
  </si>
  <si>
    <t>Mortgage</t>
  </si>
  <si>
    <t>CRC extension fund</t>
  </si>
  <si>
    <t>Private loans</t>
  </si>
  <si>
    <t>Match funded term loan</t>
  </si>
  <si>
    <t>Amortization  (Straight-line Method)</t>
  </si>
  <si>
    <t>Asset type</t>
  </si>
  <si>
    <t>Amortization period in Years</t>
  </si>
  <si>
    <t>Annual amortization rate</t>
  </si>
  <si>
    <t xml:space="preserve">Original Cost of Assets </t>
  </si>
  <si>
    <t>Amortization for year</t>
  </si>
  <si>
    <t xml:space="preserve">Buildings </t>
  </si>
  <si>
    <t>Portables</t>
  </si>
  <si>
    <t xml:space="preserve">Vehicles  </t>
  </si>
  <si>
    <t xml:space="preserve">Computers </t>
  </si>
  <si>
    <t>Furniture</t>
  </si>
  <si>
    <t>Major Capital Items</t>
  </si>
  <si>
    <t>Capital labour allocation</t>
  </si>
  <si>
    <t>Installation of HVAC system- Middle School</t>
  </si>
  <si>
    <t>School Bus Purchase</t>
  </si>
  <si>
    <t>Total Major Capital Items</t>
  </si>
  <si>
    <t>Minor Capital Items</t>
  </si>
  <si>
    <t xml:space="preserve">Library </t>
  </si>
  <si>
    <t>See attached worksheet</t>
  </si>
  <si>
    <t>Furniture &amp; Equipment</t>
  </si>
  <si>
    <t>Photocopy Equipment</t>
  </si>
  <si>
    <t>All equip now leased</t>
  </si>
  <si>
    <t>Home Ec. Equipment</t>
  </si>
  <si>
    <t>Tech Ed. Equipment</t>
  </si>
  <si>
    <t>Band/Music Instrument</t>
  </si>
  <si>
    <t>P.E. Equipment</t>
  </si>
  <si>
    <t>Science Equipment</t>
  </si>
  <si>
    <t>Drama Equipment</t>
  </si>
  <si>
    <t>Audio Visual Equipment</t>
  </si>
  <si>
    <t>Art Equipment</t>
  </si>
  <si>
    <t>Potters wheel (1) see attached quote</t>
  </si>
  <si>
    <t>Computer Hardware  and Software -  Education</t>
  </si>
  <si>
    <t>See attached list of equip. for new computer lab.</t>
  </si>
  <si>
    <t>Computer Hardware  and Software -  Admin</t>
  </si>
  <si>
    <t>See attached list of equip. for business office</t>
  </si>
  <si>
    <t>Total Capital</t>
  </si>
  <si>
    <t>Development and Promotion</t>
  </si>
  <si>
    <t>Revenues</t>
  </si>
  <si>
    <t>Major donations</t>
  </si>
  <si>
    <t>Campaign will divert some traditional gifts to debt repayment.</t>
  </si>
  <si>
    <r>
      <t>Non-</t>
    </r>
    <r>
      <rPr>
        <sz val="11"/>
        <rFont val="Calibri"/>
        <family val="2"/>
      </rPr>
      <t>receiptable gifts</t>
    </r>
  </si>
  <si>
    <t>Donations - building fund</t>
  </si>
  <si>
    <t>Donations - general</t>
  </si>
  <si>
    <t>Donations - transportation</t>
  </si>
  <si>
    <t>Church offerings and levy</t>
  </si>
  <si>
    <t>Campaign donations - debt repayment</t>
  </si>
  <si>
    <t>Second and final year of this campaign -Stated Campaign goal $25,000</t>
  </si>
  <si>
    <t xml:space="preserve">Total Donations </t>
  </si>
  <si>
    <t>Fundraising - Auction</t>
  </si>
  <si>
    <t>Auction committee has set goal of 10% increase over previous year</t>
  </si>
  <si>
    <t>Fundraising - Read-a-thon</t>
  </si>
  <si>
    <t>Fundraising - Vehicle Appeal</t>
  </si>
  <si>
    <t xml:space="preserve">With capital raised in previous year this will buy a new bus </t>
  </si>
  <si>
    <t xml:space="preserve">Fundraising - Gala </t>
  </si>
  <si>
    <t>New fundraiser to be held after the AGM</t>
  </si>
  <si>
    <t xml:space="preserve">Fundraising - Craft fair </t>
  </si>
  <si>
    <t>Discontinued - efforts exceeded rewards</t>
  </si>
  <si>
    <t>Total Fundraising</t>
  </si>
  <si>
    <t>Student fundraising - christmas tree sales</t>
  </si>
  <si>
    <t>Net proceeds to school operational funds</t>
  </si>
  <si>
    <t>Student fundraising - student accounts</t>
  </si>
  <si>
    <t>All proceeds paid into individual student accounts for student activities</t>
  </si>
  <si>
    <t>Student fundraising - missions</t>
  </si>
  <si>
    <t>All proceeds paid to "Build a school in Haiti"</t>
  </si>
  <si>
    <t xml:space="preserve">Total Donations to Student Fundraiser </t>
  </si>
  <si>
    <t>Net product sales</t>
  </si>
  <si>
    <t>Total Revenues</t>
  </si>
  <si>
    <t>Expenses</t>
  </si>
  <si>
    <t>Development salaries and benefits</t>
  </si>
  <si>
    <t>Professional development</t>
  </si>
  <si>
    <t xml:space="preserve">Total Fundraiser Expenses </t>
  </si>
  <si>
    <t>Student fundraiser expenses and disbursements:</t>
  </si>
  <si>
    <t>Student fundraiser - christmas tree sales</t>
  </si>
  <si>
    <t>Proceeds to school operations (Trees donated)</t>
  </si>
  <si>
    <t>Student fundraiser - student accounts</t>
  </si>
  <si>
    <t>All proceeds disbursed to individual student accounts</t>
  </si>
  <si>
    <t>Student fundraiser - missions</t>
  </si>
  <si>
    <t>All proceeds disbursed to missions outreach</t>
  </si>
  <si>
    <t xml:space="preserve">Total Student Fundraisers </t>
  </si>
  <si>
    <t>Advertising</t>
  </si>
  <si>
    <t xml:space="preserve">Website management contract </t>
  </si>
  <si>
    <t>Student recruitment</t>
  </si>
  <si>
    <t>Scholarships</t>
  </si>
  <si>
    <t>Tuition assistance/bursaries</t>
  </si>
  <si>
    <t>Materials/resources</t>
  </si>
  <si>
    <t>Promotion/Student Recruitment total</t>
  </si>
  <si>
    <t>Other development expenses</t>
  </si>
  <si>
    <t>Total Expenses</t>
  </si>
  <si>
    <t>Special Education Summary</t>
  </si>
  <si>
    <t>Government Special Ed. grant</t>
  </si>
  <si>
    <t>Special Ed. donations</t>
  </si>
  <si>
    <t>Family contribution</t>
  </si>
  <si>
    <t>Special Education salary and benefits</t>
  </si>
  <si>
    <t>Special Ed. as % of Total school space</t>
  </si>
  <si>
    <t>Administration</t>
  </si>
  <si>
    <t>Counsellor</t>
  </si>
  <si>
    <t>Speech Language Pathologist</t>
  </si>
  <si>
    <t>Occupational Therapy</t>
  </si>
  <si>
    <t>Pysiotherapy</t>
  </si>
  <si>
    <t>Behaviour Consultant</t>
  </si>
  <si>
    <t>Pycho-Educational/Other  Assessments</t>
  </si>
  <si>
    <t>Children's Hearing &amp; Speech Centre</t>
  </si>
  <si>
    <t>Materials/resources/Curriculum</t>
  </si>
  <si>
    <t>Technology</t>
  </si>
  <si>
    <t>Building space</t>
  </si>
  <si>
    <t>Other (postage, office supplies, etc.)</t>
  </si>
  <si>
    <t>Special Ed. Net Surplus/(Deficit)</t>
  </si>
  <si>
    <t xml:space="preserve">Student name </t>
  </si>
  <si>
    <t>Category</t>
  </si>
  <si>
    <t>Funding  Expected</t>
  </si>
  <si>
    <t>Special Ed. Categories:</t>
  </si>
  <si>
    <t xml:space="preserve">Look up Table </t>
  </si>
  <si>
    <t>L1B</t>
  </si>
  <si>
    <t>L1A</t>
  </si>
  <si>
    <t>L2D</t>
  </si>
  <si>
    <t>L2G</t>
  </si>
  <si>
    <t>L2C</t>
  </si>
  <si>
    <t>L2E</t>
  </si>
  <si>
    <t>L2F</t>
  </si>
  <si>
    <t>L3H</t>
  </si>
  <si>
    <t>Total # of Special Ed. Students</t>
  </si>
  <si>
    <t>Special Ed. Students by Grade:</t>
  </si>
  <si>
    <t>Transportation Summary</t>
  </si>
  <si>
    <t>Transportation</t>
  </si>
  <si>
    <t>Fees and insurance</t>
  </si>
  <si>
    <t>Fuel</t>
  </si>
  <si>
    <r>
      <t>Licenses and</t>
    </r>
    <r>
      <rPr>
        <i/>
        <sz val="11"/>
        <rFont val="Calibri"/>
        <family val="2"/>
      </rPr>
      <t xml:space="preserve"> </t>
    </r>
    <r>
      <rPr>
        <sz val="11"/>
        <rFont val="Calibri"/>
        <family val="2"/>
      </rPr>
      <t>insurance</t>
    </r>
  </si>
  <si>
    <t>Other transport expenses</t>
  </si>
  <si>
    <t>Surplus/(Deficit)</t>
  </si>
  <si>
    <t>Preschool Summary</t>
  </si>
  <si>
    <t>Revenue</t>
  </si>
  <si>
    <t>Preschool fees</t>
  </si>
  <si>
    <t>Preschool donations</t>
  </si>
  <si>
    <t>Preschool salary and benefits</t>
  </si>
  <si>
    <t>Preschool as % of Total School Space</t>
  </si>
  <si>
    <t>Specialists/therapists</t>
  </si>
  <si>
    <t>Benchmarks, Statistics and Analysis</t>
  </si>
  <si>
    <t>Budget Year</t>
  </si>
  <si>
    <t>Historic Data</t>
  </si>
  <si>
    <t xml:space="preserve">SCSBC Schools Benchmark </t>
  </si>
  <si>
    <t>2009/10</t>
  </si>
  <si>
    <t>2008/09</t>
  </si>
  <si>
    <t>RATIOS</t>
  </si>
  <si>
    <t>STUDENT RATIOS</t>
  </si>
  <si>
    <t>Total expenses/FTE students</t>
  </si>
  <si>
    <t>Average tuition per student</t>
  </si>
  <si>
    <t>Average number of students per family</t>
  </si>
  <si>
    <t>International/all students percentage</t>
  </si>
  <si>
    <t>EDUCATIONAL STAFF RATIOS</t>
  </si>
  <si>
    <t>Average expenses per teacher</t>
  </si>
  <si>
    <t>Average education salary and benefits per FTE teacher</t>
  </si>
  <si>
    <t>Total FTE students/per educational staff FTE</t>
  </si>
  <si>
    <t>TUITION RATIOS</t>
  </si>
  <si>
    <t>Percentage of tuition fees to government grants</t>
  </si>
  <si>
    <t>Tuition assistance and bursaries as a percentage of all tuition fees</t>
  </si>
  <si>
    <t>Tuition assistance, bursaries and scholarships as a percentage of total operating revenue</t>
  </si>
  <si>
    <t>REVENUE RATIOS</t>
  </si>
  <si>
    <t>Grants as a percentage of total operating revenue</t>
  </si>
  <si>
    <t>Average grant per FTE qualifying student</t>
  </si>
  <si>
    <t>International and First Nations tuition as a percentage of total operating revenue</t>
  </si>
  <si>
    <t>Other revenues as a percentage of total operating revenue</t>
  </si>
  <si>
    <t>EXPENSE RATIOS</t>
  </si>
  <si>
    <t>Educational staff salaries, wages and benefits as percentage of total operating revenue</t>
  </si>
  <si>
    <t>Entire staff salaries, wages and benefits as percentage of total operating revenue</t>
  </si>
  <si>
    <t>Professional development as percentage of total operating revenue</t>
  </si>
  <si>
    <t>Educational supplies and services as percentage of total operating revenue</t>
  </si>
  <si>
    <t>Facilities as percentage of total operating revenue</t>
  </si>
  <si>
    <t>Transportation as percentage of total operating revenue</t>
  </si>
  <si>
    <t>Office and administration as percentage of total operating revenue</t>
  </si>
  <si>
    <t>Development and promotion as percentage of total operating revenue</t>
  </si>
  <si>
    <t>Financing and capital as percentage of total operating revenue</t>
  </si>
  <si>
    <t>OTHER</t>
  </si>
  <si>
    <t>PSOC/Local District Grant</t>
  </si>
  <si>
    <t>Max. FTE Cost</t>
  </si>
  <si>
    <t>STUDENT STATISTICS</t>
  </si>
  <si>
    <t>Special Ed.</t>
  </si>
  <si>
    <t>Grant eligible students enrolled</t>
  </si>
  <si>
    <t>International enrolled</t>
  </si>
  <si>
    <t>First nations enrolled</t>
  </si>
  <si>
    <t>Total enrolled</t>
  </si>
  <si>
    <t>grant FTE</t>
  </si>
  <si>
    <t>Grant eligible students expected</t>
  </si>
  <si>
    <t>International expected</t>
  </si>
  <si>
    <t>First nations expected</t>
  </si>
  <si>
    <t>Total expected</t>
  </si>
  <si>
    <t>Additional increase/(decrease)</t>
  </si>
  <si>
    <t xml:space="preserve">Grant eligible students </t>
  </si>
  <si>
    <t>Past experience adjustments</t>
  </si>
  <si>
    <t xml:space="preserve">International </t>
  </si>
  <si>
    <t>Recruitment through agent</t>
  </si>
  <si>
    <t xml:space="preserve">First Nations </t>
  </si>
  <si>
    <t>Total adjustment</t>
  </si>
  <si>
    <t>Enrolment for Budget Calculations</t>
  </si>
  <si>
    <t>Total Enrolment for Budget Calc.</t>
  </si>
  <si>
    <t>Elementary Total</t>
  </si>
  <si>
    <t>Middle total</t>
  </si>
  <si>
    <t>Secondary total</t>
  </si>
  <si>
    <t>Graphs</t>
  </si>
  <si>
    <t>Model Financial Statements</t>
  </si>
  <si>
    <t>MODEL FINANCIAL STATEMENT: Restricted Fund</t>
  </si>
  <si>
    <t>2009-08-31 Sunnyside Christian School Association.doc</t>
  </si>
  <si>
    <t>MODEL FINANCIAL STATEMENT: Deferral Method</t>
  </si>
  <si>
    <t>2009-06-31 Hillcrest Christian School Asscoation.doc</t>
  </si>
  <si>
    <t>Society Budget Summary</t>
  </si>
  <si>
    <t>click here for EXECUTIVE SUMMARY</t>
  </si>
  <si>
    <t xml:space="preserve">Budget (or revised) </t>
  </si>
  <si>
    <t>Proposed Total</t>
  </si>
  <si>
    <t>Proposed Operations</t>
  </si>
  <si>
    <t>Proposed Capital</t>
  </si>
  <si>
    <t>Capital Campaign</t>
  </si>
  <si>
    <t>Restricted Fund</t>
  </si>
  <si>
    <t>Notes</t>
  </si>
  <si>
    <t>REVENUES</t>
  </si>
  <si>
    <t>2% tuition increase &amp; 5% for International and First Nations</t>
  </si>
  <si>
    <t>Click here for detail</t>
  </si>
  <si>
    <t>Tuition - International and First Nations students</t>
  </si>
  <si>
    <t>Registration and application</t>
  </si>
  <si>
    <t>Other extra tuitions</t>
  </si>
  <si>
    <t>Total tuition and fees</t>
  </si>
  <si>
    <t>Provincial government  funding</t>
  </si>
  <si>
    <t>3% Block grant increase and more students</t>
  </si>
  <si>
    <t>Special Education funding</t>
  </si>
  <si>
    <t>Total government grants</t>
  </si>
  <si>
    <t xml:space="preserve">Donations </t>
  </si>
  <si>
    <t>Debt repayment campaign</t>
  </si>
  <si>
    <t>Fundraising</t>
  </si>
  <si>
    <t>Donations to student fundraising</t>
  </si>
  <si>
    <t>Payments from student fundraising</t>
  </si>
  <si>
    <t xml:space="preserve">Net product sales </t>
  </si>
  <si>
    <t>ESL program</t>
  </si>
  <si>
    <t>Rental income</t>
  </si>
  <si>
    <t>Total other revenue</t>
  </si>
  <si>
    <t>EXPENSES</t>
  </si>
  <si>
    <t>EDUCATIONAL</t>
  </si>
  <si>
    <t>with proposed changes new up etc. Grid + 2% Pens 4.5%</t>
  </si>
  <si>
    <t>International/First Nations program salaries and benefits</t>
  </si>
  <si>
    <t>Special education salaries and benefits</t>
  </si>
  <si>
    <t>Professional development - all education programs</t>
  </si>
  <si>
    <t>increase 50% per plan</t>
  </si>
  <si>
    <t>Educational supplies and curriculum resources</t>
  </si>
  <si>
    <t>3% inflation allowance, otherwise per requests</t>
  </si>
  <si>
    <t>per request</t>
  </si>
  <si>
    <t>in capital col. software, hardware</t>
  </si>
  <si>
    <t>Total educational</t>
  </si>
  <si>
    <t xml:space="preserve">  </t>
  </si>
  <si>
    <t xml:space="preserve">Total facilities </t>
  </si>
  <si>
    <t>Total transportation</t>
  </si>
  <si>
    <t>% increase</t>
  </si>
  <si>
    <t>SCSBC + 2% and change to bookkeeper / business manager</t>
  </si>
  <si>
    <t>Total administration</t>
  </si>
  <si>
    <t>DEVELOPMENT AND PROMOTION</t>
  </si>
  <si>
    <t>Fundraising expenses</t>
  </si>
  <si>
    <t xml:space="preserve">Promotion and student recruitment </t>
  </si>
  <si>
    <t>Total development and promotion</t>
  </si>
  <si>
    <t xml:space="preserve">FINANCING AND CAPITAL </t>
  </si>
  <si>
    <t>Tuition - early payment discounts</t>
  </si>
  <si>
    <t>Major capital items</t>
  </si>
  <si>
    <t>Major equipment (HVAC) and bus</t>
  </si>
  <si>
    <t>Minor capital items</t>
  </si>
  <si>
    <t>Total financing and capital</t>
  </si>
  <si>
    <t>TOTAL EXPENSES</t>
  </si>
  <si>
    <t>Excess (deficit) of revenues over expenses</t>
  </si>
  <si>
    <t>Public School Per Student FTE Operating Cost Comparison (PSOC)</t>
  </si>
  <si>
    <t>Estimated PSOC</t>
  </si>
  <si>
    <t>Public School Per Student FTE Operating Cost for your local School District</t>
  </si>
  <si>
    <t>PSOC Room (deficiency)</t>
  </si>
  <si>
    <t>Total Room (deficiency)</t>
  </si>
  <si>
    <t>EXECUTIVE SUMMARY</t>
  </si>
  <si>
    <t>REVENUE</t>
  </si>
  <si>
    <t>Tuition and fees</t>
  </si>
  <si>
    <t>Government grants</t>
  </si>
  <si>
    <t>All other revenues</t>
  </si>
  <si>
    <t>TOTAL REVENUE</t>
  </si>
  <si>
    <t>Educational</t>
  </si>
  <si>
    <t>Facilities</t>
  </si>
  <si>
    <t>Development and promotion</t>
  </si>
  <si>
    <t>Capital and financing</t>
  </si>
  <si>
    <t>Excess (deficit) of revenue over expense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</si>
</sst>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5" formatCode="&quot;$&quot;#,##0_);\(&quot;$&quot;#,##0\)"/>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0.0%"/>
    <numFmt numFmtId="166" formatCode="&quot;$&quot;#,##0\ ;\(&quot;$&quot;#,##0\)"/>
    <numFmt numFmtId="167" formatCode="_(&quot;$&quot;* #,##0_);_(&quot;$&quot;* \(#,##0\);_(&quot;$&quot;* &quot;-&quot;??_);_(@_)"/>
    <numFmt numFmtId="168" formatCode="_(* #,##0_);_(* \(#,##0\);_(* &quot;-&quot;??_);_(@_)"/>
    <numFmt numFmtId="169" formatCode="&quot;$&quot;#,##0"/>
    <numFmt numFmtId="170" formatCode="0;[Red]0"/>
    <numFmt numFmtId="171" formatCode="&quot;$&quot;#,##0.00"/>
    <numFmt numFmtId="172" formatCode="[$-F800]dddd\,\ mmmm\ dd\,\ yyyy"/>
    <numFmt numFmtId="173" formatCode="[$-409]mmmm\ d\,\ yyyy;@"/>
    <numFmt numFmtId="174" formatCode="_(&quot;$&quot;* #,##0.00_);_(&quot;$&quot;* \(#,##0.00\);_(&quot;$&quot;* &quot;-&quot;_);_(@_)"/>
  </numFmts>
  <fonts count="105">
    <font>
      <sz val="11"/>
      <color theme="1"/>
      <name val="Calibri"/>
      <family val="2"/>
      <scheme val="minor"/>
    </font>
    <font>
      <sz val="11"/>
      <color indexed="8"/>
      <name val="Calibri"/>
      <family val="2"/>
    </font>
    <font>
      <sz val="11"/>
      <color indexed="8"/>
      <name val="Calibri"/>
      <family val="2"/>
    </font>
    <font>
      <sz val="11"/>
      <color indexed="8"/>
      <name val="Calibri"/>
      <family val="2"/>
    </font>
    <font>
      <sz val="11"/>
      <color indexed="8"/>
      <name val="Calibri"/>
      <family val="2"/>
    </font>
    <font>
      <sz val="11"/>
      <color indexed="8"/>
      <name val="Arial"/>
      <family val="2"/>
    </font>
    <font>
      <b/>
      <sz val="10"/>
      <name val="Arial"/>
      <family val="2"/>
    </font>
    <font>
      <u/>
      <sz val="9"/>
      <color indexed="12"/>
      <name val="Arial"/>
      <family val="2"/>
    </font>
    <font>
      <sz val="10"/>
      <name val="Arial"/>
      <family val="2"/>
    </font>
    <font>
      <sz val="11"/>
      <name val="Arial"/>
      <family val="2"/>
    </font>
    <font>
      <u/>
      <sz val="11"/>
      <color indexed="8"/>
      <name val="Calibri"/>
      <family val="2"/>
    </font>
    <font>
      <u/>
      <sz val="11"/>
      <color indexed="12"/>
      <name val="Arial"/>
      <family val="2"/>
    </font>
    <font>
      <b/>
      <sz val="11"/>
      <name val="Arial"/>
      <family val="2"/>
    </font>
    <font>
      <sz val="11"/>
      <color indexed="8"/>
      <name val="Arial"/>
      <family val="2"/>
    </font>
    <font>
      <u/>
      <sz val="11"/>
      <color indexed="8"/>
      <name val="Arial"/>
      <family val="2"/>
    </font>
    <font>
      <b/>
      <sz val="12"/>
      <name val="Arial"/>
      <family val="2"/>
    </font>
    <font>
      <b/>
      <sz val="11"/>
      <color indexed="8"/>
      <name val="Calibri"/>
      <family val="2"/>
    </font>
    <font>
      <b/>
      <sz val="12"/>
      <color indexed="57"/>
      <name val="Arial"/>
      <family val="2"/>
    </font>
    <font>
      <sz val="8"/>
      <name val="Arial"/>
      <family val="2"/>
    </font>
    <font>
      <sz val="8"/>
      <color indexed="81"/>
      <name val="Tahoma"/>
      <family val="2"/>
    </font>
    <font>
      <sz val="9"/>
      <color indexed="81"/>
      <name val="Tahoma"/>
      <family val="2"/>
    </font>
    <font>
      <b/>
      <sz val="12"/>
      <color indexed="8"/>
      <name val="Arial"/>
      <family val="2"/>
    </font>
    <font>
      <u/>
      <sz val="10"/>
      <name val="Arial"/>
      <family val="2"/>
    </font>
    <font>
      <b/>
      <sz val="9"/>
      <color indexed="81"/>
      <name val="Tahoma"/>
      <family val="2"/>
    </font>
    <font>
      <b/>
      <sz val="1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1"/>
      <color indexed="10"/>
      <name val="Calibri"/>
      <family val="2"/>
    </font>
    <font>
      <sz val="14"/>
      <color indexed="8"/>
      <name val="Arial Black"/>
      <family val="2"/>
    </font>
    <font>
      <b/>
      <u/>
      <sz val="11"/>
      <name val="Arial"/>
      <family val="2"/>
    </font>
    <font>
      <sz val="14"/>
      <color indexed="10"/>
      <name val="Arial Black"/>
      <family val="2"/>
    </font>
    <font>
      <sz val="11"/>
      <color indexed="8"/>
      <name val="Calibri"/>
      <family val="2"/>
    </font>
    <font>
      <b/>
      <u/>
      <sz val="11"/>
      <color indexed="8"/>
      <name val="Calibri"/>
      <family val="2"/>
    </font>
    <font>
      <sz val="10"/>
      <color indexed="8"/>
      <name val="Arial"/>
      <family val="2"/>
    </font>
    <font>
      <sz val="11"/>
      <name val="Calibri"/>
      <family val="2"/>
    </font>
    <font>
      <b/>
      <sz val="10"/>
      <color indexed="8"/>
      <name val="Arial"/>
      <family val="2"/>
    </font>
    <font>
      <sz val="10"/>
      <name val="Arial"/>
      <family val="2"/>
    </font>
    <font>
      <b/>
      <sz val="18"/>
      <name val="Arial"/>
      <family val="2"/>
    </font>
    <font>
      <b/>
      <sz val="12"/>
      <name val="Arial"/>
      <family val="2"/>
    </font>
    <font>
      <sz val="9"/>
      <color indexed="8"/>
      <name val="Calibri"/>
      <family val="2"/>
    </font>
    <font>
      <sz val="11"/>
      <color indexed="8"/>
      <name val="Calibri"/>
      <family val="2"/>
    </font>
    <font>
      <sz val="12"/>
      <color indexed="8"/>
      <name val="Times New Roman"/>
      <family val="1"/>
    </font>
    <font>
      <b/>
      <sz val="11"/>
      <name val="Calibri"/>
      <family val="2"/>
    </font>
    <font>
      <sz val="10"/>
      <name val="Calibri"/>
      <family val="2"/>
    </font>
    <font>
      <sz val="11"/>
      <color indexed="8"/>
      <name val="Calibri"/>
      <family val="2"/>
    </font>
    <font>
      <b/>
      <u/>
      <sz val="11"/>
      <name val="Calibri"/>
      <family val="2"/>
    </font>
    <font>
      <u/>
      <sz val="11"/>
      <name val="Calibri"/>
      <family val="2"/>
    </font>
    <font>
      <b/>
      <sz val="12"/>
      <name val="Calibri"/>
      <family val="2"/>
    </font>
    <font>
      <b/>
      <sz val="10"/>
      <name val="Calibri"/>
      <family val="2"/>
    </font>
    <font>
      <sz val="11"/>
      <color indexed="8"/>
      <name val="Calibri"/>
      <family val="2"/>
    </font>
    <font>
      <sz val="8"/>
      <color indexed="8"/>
      <name val="Calibri"/>
      <family val="2"/>
    </font>
    <font>
      <sz val="10"/>
      <color indexed="8"/>
      <name val="Calibri"/>
      <family val="2"/>
    </font>
    <font>
      <sz val="11"/>
      <color indexed="8"/>
      <name val="Calibri"/>
      <family val="2"/>
    </font>
    <font>
      <sz val="7"/>
      <color indexed="8"/>
      <name val="Calibri"/>
      <family val="2"/>
    </font>
    <font>
      <sz val="7"/>
      <name val="Calibri"/>
      <family val="2"/>
    </font>
    <font>
      <b/>
      <i/>
      <sz val="11"/>
      <name val="Calibri"/>
      <family val="2"/>
    </font>
    <font>
      <sz val="11"/>
      <color indexed="8"/>
      <name val="Calibri"/>
      <family val="2"/>
    </font>
    <font>
      <b/>
      <u/>
      <sz val="10"/>
      <name val="Calibri"/>
      <family val="2"/>
    </font>
    <font>
      <b/>
      <i/>
      <sz val="11"/>
      <color indexed="8"/>
      <name val="Calibri"/>
      <family val="2"/>
    </font>
    <font>
      <i/>
      <sz val="11"/>
      <name val="Calibri"/>
      <family val="2"/>
    </font>
    <font>
      <sz val="11"/>
      <color indexed="8"/>
      <name val="Calibri"/>
      <family val="2"/>
    </font>
    <font>
      <b/>
      <sz val="9"/>
      <color indexed="8"/>
      <name val="Calibri"/>
      <family val="2"/>
    </font>
    <font>
      <b/>
      <sz val="8"/>
      <color indexed="8"/>
      <name val="Calibri"/>
      <family val="2"/>
    </font>
    <font>
      <i/>
      <sz val="11"/>
      <color indexed="8"/>
      <name val="Calibri"/>
      <family val="2"/>
    </font>
    <font>
      <b/>
      <sz val="12"/>
      <color indexed="8"/>
      <name val="Calibri"/>
      <family val="2"/>
    </font>
    <font>
      <b/>
      <sz val="11"/>
      <color indexed="10"/>
      <name val="Calibri"/>
      <family val="2"/>
    </font>
    <font>
      <sz val="8"/>
      <name val="Calibri"/>
      <family val="2"/>
    </font>
    <font>
      <sz val="11"/>
      <color indexed="8"/>
      <name val="Calibri"/>
      <family val="2"/>
    </font>
    <font>
      <b/>
      <sz val="14"/>
      <color indexed="8"/>
      <name val="Calibri"/>
      <family val="2"/>
    </font>
    <font>
      <b/>
      <sz val="20"/>
      <color indexed="8"/>
      <name val="Calibri"/>
      <family val="2"/>
    </font>
    <font>
      <sz val="20"/>
      <color indexed="8"/>
      <name val="Arial Black"/>
      <family val="2"/>
    </font>
    <font>
      <b/>
      <sz val="14"/>
      <name val="Calibri"/>
      <family val="2"/>
    </font>
    <font>
      <u/>
      <sz val="9"/>
      <color indexed="12"/>
      <name val="Calibri"/>
      <family val="2"/>
    </font>
    <font>
      <sz val="8"/>
      <color indexed="8"/>
      <name val="Arial"/>
      <family val="2"/>
    </font>
    <font>
      <b/>
      <sz val="10"/>
      <color indexed="8"/>
      <name val="Calibri"/>
      <family val="2"/>
    </font>
    <font>
      <b/>
      <sz val="8"/>
      <color indexed="81"/>
      <name val="Tahoma"/>
      <family val="2"/>
    </font>
    <font>
      <b/>
      <sz val="11"/>
      <color indexed="14"/>
      <name val="Calibri"/>
      <family val="2"/>
    </font>
    <font>
      <sz val="9"/>
      <name val="Arial"/>
      <family val="2"/>
    </font>
    <font>
      <sz val="11"/>
      <color indexed="8"/>
      <name val="Calibri"/>
      <family val="2"/>
    </font>
    <font>
      <sz val="11"/>
      <color indexed="44"/>
      <name val="Calibri"/>
      <family val="2"/>
    </font>
    <font>
      <sz val="9"/>
      <color indexed="44"/>
      <name val="Calibri"/>
      <family val="2"/>
    </font>
    <font>
      <sz val="9"/>
      <name val="Calibri"/>
      <family val="2"/>
    </font>
    <font>
      <b/>
      <i/>
      <sz val="12"/>
      <color indexed="8"/>
      <name val="Calibri"/>
      <family val="2"/>
    </font>
    <font>
      <b/>
      <i/>
      <sz val="12"/>
      <name val="Calibri"/>
      <family val="2"/>
    </font>
    <font>
      <b/>
      <sz val="11"/>
      <color indexed="14"/>
      <name val="Arial"/>
      <family val="2"/>
    </font>
    <font>
      <b/>
      <sz val="10"/>
      <color indexed="14"/>
      <name val="Arial"/>
      <family val="2"/>
    </font>
    <font>
      <b/>
      <sz val="12"/>
      <color indexed="14"/>
      <name val="Arial"/>
      <family val="2"/>
    </font>
    <font>
      <b/>
      <sz val="16"/>
      <color indexed="8"/>
      <name val="Calibri"/>
      <family val="2"/>
    </font>
    <font>
      <u/>
      <sz val="11"/>
      <color indexed="12"/>
      <name val="Calibri"/>
      <family val="2"/>
    </font>
    <font>
      <b/>
      <sz val="11"/>
      <color indexed="81"/>
      <name val="Calibri"/>
      <family val="2"/>
    </font>
    <font>
      <sz val="12"/>
      <color indexed="8"/>
      <name val="Calibri"/>
      <family val="2"/>
    </font>
    <font>
      <b/>
      <sz val="9"/>
      <name val="Calibri"/>
      <family val="2"/>
    </font>
    <font>
      <b/>
      <u/>
      <sz val="9"/>
      <name val="Calibri"/>
      <family val="2"/>
    </font>
    <font>
      <sz val="8"/>
      <color theme="1"/>
      <name val="Arial"/>
      <family val="2"/>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11"/>
        <bgColor indexed="64"/>
      </patternFill>
    </fill>
    <fill>
      <patternFill patternType="solid">
        <fgColor indexed="27"/>
        <bgColor indexed="64"/>
      </patternFill>
    </fill>
    <fill>
      <patternFill patternType="solid">
        <fgColor indexed="41"/>
        <bgColor indexed="64"/>
      </patternFill>
    </fill>
    <fill>
      <patternFill patternType="solid">
        <fgColor indexed="45"/>
        <bgColor indexed="64"/>
      </patternFill>
    </fill>
    <fill>
      <patternFill patternType="solid">
        <fgColor indexed="29"/>
        <bgColor indexed="64"/>
      </patternFill>
    </fill>
    <fill>
      <patternFill patternType="solid">
        <fgColor indexed="43"/>
        <bgColor indexed="64"/>
      </patternFill>
    </fill>
    <fill>
      <patternFill patternType="solid">
        <fgColor indexed="13"/>
        <bgColor indexed="64"/>
      </patternFill>
    </fill>
    <fill>
      <patternFill patternType="solid">
        <fgColor indexed="26"/>
        <bgColor indexed="64"/>
      </patternFill>
    </fill>
    <fill>
      <patternFill patternType="solid">
        <fgColor indexed="47"/>
        <bgColor indexed="64"/>
      </patternFill>
    </fill>
    <fill>
      <patternFill patternType="solid">
        <fgColor indexed="52"/>
        <bgColor indexed="64"/>
      </patternFill>
    </fill>
    <fill>
      <patternFill patternType="solid">
        <fgColor rgb="FFFFFF00"/>
        <bgColor indexed="64"/>
      </patternFill>
    </fill>
    <fill>
      <patternFill patternType="solid">
        <fgColor rgb="FF00FF00"/>
        <bgColor indexed="64"/>
      </patternFill>
    </fill>
  </fills>
  <borders count="6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double">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style="thin">
        <color indexed="64"/>
      </right>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1283">
    <xf numFmtId="0" fontId="0" fillId="0" borderId="0"/>
    <xf numFmtId="0" fontId="25" fillId="2" borderId="0" applyNumberFormat="0" applyBorder="0" applyAlignment="0" applyProtection="0"/>
    <xf numFmtId="0" fontId="3" fillId="2" borderId="0" applyNumberFormat="0" applyBorder="0" applyAlignment="0" applyProtection="0"/>
    <xf numFmtId="0" fontId="4"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25" fillId="2" borderId="0" applyNumberFormat="0" applyBorder="0" applyAlignment="0" applyProtection="0"/>
    <xf numFmtId="0" fontId="3" fillId="2" borderId="0" applyNumberFormat="0" applyBorder="0" applyAlignment="0" applyProtection="0"/>
    <xf numFmtId="0" fontId="4"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25" fillId="2" borderId="0" applyNumberFormat="0" applyBorder="0" applyAlignment="0" applyProtection="0"/>
    <xf numFmtId="0" fontId="3" fillId="2" borderId="0" applyNumberFormat="0" applyBorder="0" applyAlignment="0" applyProtection="0"/>
    <xf numFmtId="0" fontId="4"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25" fillId="2" borderId="0" applyNumberFormat="0" applyBorder="0" applyAlignment="0" applyProtection="0"/>
    <xf numFmtId="0" fontId="3" fillId="2" borderId="0" applyNumberFormat="0" applyBorder="0" applyAlignment="0" applyProtection="0"/>
    <xf numFmtId="0" fontId="4"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25" fillId="3" borderId="0" applyNumberFormat="0" applyBorder="0" applyAlignment="0" applyProtection="0"/>
    <xf numFmtId="0" fontId="3" fillId="3" borderId="0" applyNumberFormat="0" applyBorder="0" applyAlignment="0" applyProtection="0"/>
    <xf numFmtId="0" fontId="4"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25" fillId="3" borderId="0" applyNumberFormat="0" applyBorder="0" applyAlignment="0" applyProtection="0"/>
    <xf numFmtId="0" fontId="3" fillId="3" borderId="0" applyNumberFormat="0" applyBorder="0" applyAlignment="0" applyProtection="0"/>
    <xf numFmtId="0" fontId="4"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25" fillId="3" borderId="0" applyNumberFormat="0" applyBorder="0" applyAlignment="0" applyProtection="0"/>
    <xf numFmtId="0" fontId="3" fillId="3" borderId="0" applyNumberFormat="0" applyBorder="0" applyAlignment="0" applyProtection="0"/>
    <xf numFmtId="0" fontId="4"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25" fillId="3" borderId="0" applyNumberFormat="0" applyBorder="0" applyAlignment="0" applyProtection="0"/>
    <xf numFmtId="0" fontId="3" fillId="3" borderId="0" applyNumberFormat="0" applyBorder="0" applyAlignment="0" applyProtection="0"/>
    <xf numFmtId="0" fontId="4"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25" fillId="4" borderId="0" applyNumberFormat="0" applyBorder="0" applyAlignment="0" applyProtection="0"/>
    <xf numFmtId="0" fontId="3" fillId="4" borderId="0" applyNumberFormat="0" applyBorder="0" applyAlignment="0" applyProtection="0"/>
    <xf numFmtId="0" fontId="4"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25" fillId="4" borderId="0" applyNumberFormat="0" applyBorder="0" applyAlignment="0" applyProtection="0"/>
    <xf numFmtId="0" fontId="3" fillId="4" borderId="0" applyNumberFormat="0" applyBorder="0" applyAlignment="0" applyProtection="0"/>
    <xf numFmtId="0" fontId="4"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25" fillId="4" borderId="0" applyNumberFormat="0" applyBorder="0" applyAlignment="0" applyProtection="0"/>
    <xf numFmtId="0" fontId="3" fillId="4" borderId="0" applyNumberFormat="0" applyBorder="0" applyAlignment="0" applyProtection="0"/>
    <xf numFmtId="0" fontId="4"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25" fillId="4" borderId="0" applyNumberFormat="0" applyBorder="0" applyAlignment="0" applyProtection="0"/>
    <xf numFmtId="0" fontId="3" fillId="4" borderId="0" applyNumberFormat="0" applyBorder="0" applyAlignment="0" applyProtection="0"/>
    <xf numFmtId="0" fontId="4"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25" fillId="5" borderId="0" applyNumberFormat="0" applyBorder="0" applyAlignment="0" applyProtection="0"/>
    <xf numFmtId="0" fontId="3" fillId="5" borderId="0" applyNumberFormat="0" applyBorder="0" applyAlignment="0" applyProtection="0"/>
    <xf numFmtId="0" fontId="4"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25" fillId="5" borderId="0" applyNumberFormat="0" applyBorder="0" applyAlignment="0" applyProtection="0"/>
    <xf numFmtId="0" fontId="3" fillId="5" borderId="0" applyNumberFormat="0" applyBorder="0" applyAlignment="0" applyProtection="0"/>
    <xf numFmtId="0" fontId="4"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25" fillId="5" borderId="0" applyNumberFormat="0" applyBorder="0" applyAlignment="0" applyProtection="0"/>
    <xf numFmtId="0" fontId="3" fillId="5" borderId="0" applyNumberFormat="0" applyBorder="0" applyAlignment="0" applyProtection="0"/>
    <xf numFmtId="0" fontId="4"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25" fillId="5" borderId="0" applyNumberFormat="0" applyBorder="0" applyAlignment="0" applyProtection="0"/>
    <xf numFmtId="0" fontId="3" fillId="5" borderId="0" applyNumberFormat="0" applyBorder="0" applyAlignment="0" applyProtection="0"/>
    <xf numFmtId="0" fontId="4"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25" fillId="6" borderId="0" applyNumberFormat="0" applyBorder="0" applyAlignment="0" applyProtection="0"/>
    <xf numFmtId="0" fontId="3" fillId="6" borderId="0" applyNumberFormat="0" applyBorder="0" applyAlignment="0" applyProtection="0"/>
    <xf numFmtId="0" fontId="4"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25" fillId="6" borderId="0" applyNumberFormat="0" applyBorder="0" applyAlignment="0" applyProtection="0"/>
    <xf numFmtId="0" fontId="3" fillId="6" borderId="0" applyNumberFormat="0" applyBorder="0" applyAlignment="0" applyProtection="0"/>
    <xf numFmtId="0" fontId="4"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25" fillId="6" borderId="0" applyNumberFormat="0" applyBorder="0" applyAlignment="0" applyProtection="0"/>
    <xf numFmtId="0" fontId="3" fillId="6" borderId="0" applyNumberFormat="0" applyBorder="0" applyAlignment="0" applyProtection="0"/>
    <xf numFmtId="0" fontId="4"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25" fillId="6" borderId="0" applyNumberFormat="0" applyBorder="0" applyAlignment="0" applyProtection="0"/>
    <xf numFmtId="0" fontId="3" fillId="6" borderId="0" applyNumberFormat="0" applyBorder="0" applyAlignment="0" applyProtection="0"/>
    <xf numFmtId="0" fontId="4"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25" fillId="7" borderId="0" applyNumberFormat="0" applyBorder="0" applyAlignment="0" applyProtection="0"/>
    <xf numFmtId="0" fontId="3" fillId="7" borderId="0" applyNumberFormat="0" applyBorder="0" applyAlignment="0" applyProtection="0"/>
    <xf numFmtId="0" fontId="4"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25" fillId="7" borderId="0" applyNumberFormat="0" applyBorder="0" applyAlignment="0" applyProtection="0"/>
    <xf numFmtId="0" fontId="3" fillId="7" borderId="0" applyNumberFormat="0" applyBorder="0" applyAlignment="0" applyProtection="0"/>
    <xf numFmtId="0" fontId="4"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25" fillId="7" borderId="0" applyNumberFormat="0" applyBorder="0" applyAlignment="0" applyProtection="0"/>
    <xf numFmtId="0" fontId="3" fillId="7" borderId="0" applyNumberFormat="0" applyBorder="0" applyAlignment="0" applyProtection="0"/>
    <xf numFmtId="0" fontId="4"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25" fillId="7" borderId="0" applyNumberFormat="0" applyBorder="0" applyAlignment="0" applyProtection="0"/>
    <xf numFmtId="0" fontId="3" fillId="7" borderId="0" applyNumberFormat="0" applyBorder="0" applyAlignment="0" applyProtection="0"/>
    <xf numFmtId="0" fontId="4"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25" fillId="8" borderId="0" applyNumberFormat="0" applyBorder="0" applyAlignment="0" applyProtection="0"/>
    <xf numFmtId="0" fontId="3" fillId="8" borderId="0" applyNumberFormat="0" applyBorder="0" applyAlignment="0" applyProtection="0"/>
    <xf numFmtId="0" fontId="4"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25" fillId="8" borderId="0" applyNumberFormat="0" applyBorder="0" applyAlignment="0" applyProtection="0"/>
    <xf numFmtId="0" fontId="3" fillId="8" borderId="0" applyNumberFormat="0" applyBorder="0" applyAlignment="0" applyProtection="0"/>
    <xf numFmtId="0" fontId="4"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25" fillId="8" borderId="0" applyNumberFormat="0" applyBorder="0" applyAlignment="0" applyProtection="0"/>
    <xf numFmtId="0" fontId="3" fillId="8" borderId="0" applyNumberFormat="0" applyBorder="0" applyAlignment="0" applyProtection="0"/>
    <xf numFmtId="0" fontId="4"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25" fillId="8" borderId="0" applyNumberFormat="0" applyBorder="0" applyAlignment="0" applyProtection="0"/>
    <xf numFmtId="0" fontId="3" fillId="8" borderId="0" applyNumberFormat="0" applyBorder="0" applyAlignment="0" applyProtection="0"/>
    <xf numFmtId="0" fontId="4"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25" fillId="9" borderId="0" applyNumberFormat="0" applyBorder="0" applyAlignment="0" applyProtection="0"/>
    <xf numFmtId="0" fontId="3" fillId="9" borderId="0" applyNumberFormat="0" applyBorder="0" applyAlignment="0" applyProtection="0"/>
    <xf numFmtId="0" fontId="4"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25" fillId="9" borderId="0" applyNumberFormat="0" applyBorder="0" applyAlignment="0" applyProtection="0"/>
    <xf numFmtId="0" fontId="3" fillId="9" borderId="0" applyNumberFormat="0" applyBorder="0" applyAlignment="0" applyProtection="0"/>
    <xf numFmtId="0" fontId="4"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25" fillId="9" borderId="0" applyNumberFormat="0" applyBorder="0" applyAlignment="0" applyProtection="0"/>
    <xf numFmtId="0" fontId="3" fillId="9" borderId="0" applyNumberFormat="0" applyBorder="0" applyAlignment="0" applyProtection="0"/>
    <xf numFmtId="0" fontId="4"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25" fillId="9" borderId="0" applyNumberFormat="0" applyBorder="0" applyAlignment="0" applyProtection="0"/>
    <xf numFmtId="0" fontId="3" fillId="9" borderId="0" applyNumberFormat="0" applyBorder="0" applyAlignment="0" applyProtection="0"/>
    <xf numFmtId="0" fontId="4"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25" fillId="10" borderId="0" applyNumberFormat="0" applyBorder="0" applyAlignment="0" applyProtection="0"/>
    <xf numFmtId="0" fontId="3" fillId="10" borderId="0" applyNumberFormat="0" applyBorder="0" applyAlignment="0" applyProtection="0"/>
    <xf numFmtId="0" fontId="4"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25" fillId="10" borderId="0" applyNumberFormat="0" applyBorder="0" applyAlignment="0" applyProtection="0"/>
    <xf numFmtId="0" fontId="3" fillId="10" borderId="0" applyNumberFormat="0" applyBorder="0" applyAlignment="0" applyProtection="0"/>
    <xf numFmtId="0" fontId="4"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25" fillId="10" borderId="0" applyNumberFormat="0" applyBorder="0" applyAlignment="0" applyProtection="0"/>
    <xf numFmtId="0" fontId="3" fillId="10" borderId="0" applyNumberFormat="0" applyBorder="0" applyAlignment="0" applyProtection="0"/>
    <xf numFmtId="0" fontId="4"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25" fillId="10" borderId="0" applyNumberFormat="0" applyBorder="0" applyAlignment="0" applyProtection="0"/>
    <xf numFmtId="0" fontId="3" fillId="10" borderId="0" applyNumberFormat="0" applyBorder="0" applyAlignment="0" applyProtection="0"/>
    <xf numFmtId="0" fontId="4"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25" fillId="5" borderId="0" applyNumberFormat="0" applyBorder="0" applyAlignment="0" applyProtection="0"/>
    <xf numFmtId="0" fontId="3" fillId="5" borderId="0" applyNumberFormat="0" applyBorder="0" applyAlignment="0" applyProtection="0"/>
    <xf numFmtId="0" fontId="4"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25" fillId="5" borderId="0" applyNumberFormat="0" applyBorder="0" applyAlignment="0" applyProtection="0"/>
    <xf numFmtId="0" fontId="3" fillId="5" borderId="0" applyNumberFormat="0" applyBorder="0" applyAlignment="0" applyProtection="0"/>
    <xf numFmtId="0" fontId="4"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25" fillId="5" borderId="0" applyNumberFormat="0" applyBorder="0" applyAlignment="0" applyProtection="0"/>
    <xf numFmtId="0" fontId="3" fillId="5" borderId="0" applyNumberFormat="0" applyBorder="0" applyAlignment="0" applyProtection="0"/>
    <xf numFmtId="0" fontId="4"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25" fillId="5" borderId="0" applyNumberFormat="0" applyBorder="0" applyAlignment="0" applyProtection="0"/>
    <xf numFmtId="0" fontId="3" fillId="5" borderId="0" applyNumberFormat="0" applyBorder="0" applyAlignment="0" applyProtection="0"/>
    <xf numFmtId="0" fontId="4"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25" fillId="8" borderId="0" applyNumberFormat="0" applyBorder="0" applyAlignment="0" applyProtection="0"/>
    <xf numFmtId="0" fontId="3" fillId="8" borderId="0" applyNumberFormat="0" applyBorder="0" applyAlignment="0" applyProtection="0"/>
    <xf numFmtId="0" fontId="4"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25" fillId="8" borderId="0" applyNumberFormat="0" applyBorder="0" applyAlignment="0" applyProtection="0"/>
    <xf numFmtId="0" fontId="3" fillId="8" borderId="0" applyNumberFormat="0" applyBorder="0" applyAlignment="0" applyProtection="0"/>
    <xf numFmtId="0" fontId="4"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25" fillId="8" borderId="0" applyNumberFormat="0" applyBorder="0" applyAlignment="0" applyProtection="0"/>
    <xf numFmtId="0" fontId="3" fillId="8" borderId="0" applyNumberFormat="0" applyBorder="0" applyAlignment="0" applyProtection="0"/>
    <xf numFmtId="0" fontId="4"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25" fillId="8" borderId="0" applyNumberFormat="0" applyBorder="0" applyAlignment="0" applyProtection="0"/>
    <xf numFmtId="0" fontId="3" fillId="8" borderId="0" applyNumberFormat="0" applyBorder="0" applyAlignment="0" applyProtection="0"/>
    <xf numFmtId="0" fontId="4"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25" fillId="11" borderId="0" applyNumberFormat="0" applyBorder="0" applyAlignment="0" applyProtection="0"/>
    <xf numFmtId="0" fontId="3" fillId="11" borderId="0" applyNumberFormat="0" applyBorder="0" applyAlignment="0" applyProtection="0"/>
    <xf numFmtId="0" fontId="4"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25" fillId="11" borderId="0" applyNumberFormat="0" applyBorder="0" applyAlignment="0" applyProtection="0"/>
    <xf numFmtId="0" fontId="3" fillId="11" borderId="0" applyNumberFormat="0" applyBorder="0" applyAlignment="0" applyProtection="0"/>
    <xf numFmtId="0" fontId="4"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25" fillId="11" borderId="0" applyNumberFormat="0" applyBorder="0" applyAlignment="0" applyProtection="0"/>
    <xf numFmtId="0" fontId="3" fillId="11" borderId="0" applyNumberFormat="0" applyBorder="0" applyAlignment="0" applyProtection="0"/>
    <xf numFmtId="0" fontId="4"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25" fillId="11" borderId="0" applyNumberFormat="0" applyBorder="0" applyAlignment="0" applyProtection="0"/>
    <xf numFmtId="0" fontId="3" fillId="11" borderId="0" applyNumberFormat="0" applyBorder="0" applyAlignment="0" applyProtection="0"/>
    <xf numFmtId="0" fontId="4"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8" fillId="20" borderId="1" applyNumberFormat="0" applyAlignment="0" applyProtection="0"/>
    <xf numFmtId="0" fontId="28" fillId="20" borderId="1" applyNumberFormat="0" applyAlignment="0" applyProtection="0"/>
    <xf numFmtId="0" fontId="28" fillId="20" borderId="1" applyNumberFormat="0" applyAlignment="0" applyProtection="0"/>
    <xf numFmtId="0" fontId="28" fillId="20" borderId="1" applyNumberFormat="0" applyAlignment="0" applyProtection="0"/>
    <xf numFmtId="0" fontId="29" fillId="21" borderId="2" applyNumberFormat="0" applyAlignment="0" applyProtection="0"/>
    <xf numFmtId="0" fontId="29" fillId="21" borderId="2" applyNumberFormat="0" applyAlignment="0" applyProtection="0"/>
    <xf numFmtId="0" fontId="29" fillId="21" borderId="2" applyNumberFormat="0" applyAlignment="0" applyProtection="0"/>
    <xf numFmtId="0" fontId="29" fillId="21" borderId="2" applyNumberFormat="0" applyAlignment="0" applyProtection="0"/>
    <xf numFmtId="43" fontId="42"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3" fontId="8" fillId="0" borderId="0" applyFont="0" applyFill="0" applyBorder="0" applyAlignment="0" applyProtection="0"/>
    <xf numFmtId="3" fontId="47" fillId="0" borderId="0" applyFont="0" applyFill="0" applyBorder="0" applyAlignment="0" applyProtection="0"/>
    <xf numFmtId="3" fontId="8" fillId="0" borderId="0" applyFont="0" applyFill="0" applyBorder="0" applyAlignment="0" applyProtection="0"/>
    <xf numFmtId="3" fontId="8" fillId="0" borderId="0" applyFont="0" applyFill="0" applyBorder="0" applyAlignment="0" applyProtection="0"/>
    <xf numFmtId="3" fontId="8" fillId="0" borderId="0" applyFont="0" applyFill="0" applyBorder="0" applyAlignment="0" applyProtection="0"/>
    <xf numFmtId="3" fontId="8" fillId="0" borderId="0" applyFont="0" applyFill="0" applyBorder="0" applyAlignment="0" applyProtection="0"/>
    <xf numFmtId="3" fontId="8" fillId="0" borderId="0" applyFont="0" applyFill="0" applyBorder="0" applyAlignment="0" applyProtection="0"/>
    <xf numFmtId="3" fontId="8" fillId="0" borderId="0" applyFont="0" applyFill="0" applyBorder="0" applyAlignment="0" applyProtection="0"/>
    <xf numFmtId="3" fontId="8" fillId="0" borderId="0" applyFont="0" applyFill="0" applyBorder="0" applyAlignment="0" applyProtection="0"/>
    <xf numFmtId="3" fontId="8" fillId="0" borderId="0" applyFont="0" applyFill="0" applyBorder="0" applyAlignment="0" applyProtection="0"/>
    <xf numFmtId="3" fontId="8" fillId="0" borderId="0" applyFont="0" applyFill="0" applyBorder="0" applyAlignment="0" applyProtection="0"/>
    <xf numFmtId="3" fontId="47" fillId="0" borderId="0" applyFont="0" applyFill="0" applyBorder="0" applyAlignment="0" applyProtection="0"/>
    <xf numFmtId="3" fontId="8" fillId="0" borderId="0" applyFont="0" applyFill="0" applyBorder="0" applyAlignment="0" applyProtection="0"/>
    <xf numFmtId="3" fontId="8" fillId="0" borderId="0" applyFont="0" applyFill="0" applyBorder="0" applyAlignment="0" applyProtection="0"/>
    <xf numFmtId="3" fontId="8" fillId="0" borderId="0" applyFont="0" applyFill="0" applyBorder="0" applyAlignment="0" applyProtection="0"/>
    <xf numFmtId="3" fontId="8" fillId="0" borderId="0" applyFont="0" applyFill="0" applyBorder="0" applyAlignment="0" applyProtection="0"/>
    <xf numFmtId="3" fontId="8" fillId="0" borderId="0" applyFont="0" applyFill="0" applyBorder="0" applyAlignment="0" applyProtection="0"/>
    <xf numFmtId="3" fontId="8" fillId="0" borderId="0" applyFont="0" applyFill="0" applyBorder="0" applyAlignment="0" applyProtection="0"/>
    <xf numFmtId="3" fontId="8" fillId="0" borderId="0" applyFont="0" applyFill="0" applyBorder="0" applyAlignment="0" applyProtection="0"/>
    <xf numFmtId="3" fontId="8" fillId="0" borderId="0" applyFont="0" applyFill="0" applyBorder="0" applyAlignment="0" applyProtection="0"/>
    <xf numFmtId="3" fontId="8" fillId="0" borderId="0" applyFont="0" applyFill="0" applyBorder="0" applyAlignment="0" applyProtection="0"/>
    <xf numFmtId="44" fontId="42" fillId="0" borderId="0" applyFont="0" applyFill="0" applyBorder="0" applyAlignment="0" applyProtection="0"/>
    <xf numFmtId="44" fontId="3" fillId="0" borderId="0" applyFont="0" applyFill="0" applyBorder="0" applyAlignment="0" applyProtection="0"/>
    <xf numFmtId="166" fontId="8" fillId="0" borderId="0" applyFont="0" applyFill="0" applyBorder="0" applyAlignment="0" applyProtection="0"/>
    <xf numFmtId="166" fontId="4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4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0" fontId="8" fillId="0" borderId="0" applyFont="0" applyFill="0" applyBorder="0" applyAlignment="0" applyProtection="0"/>
    <xf numFmtId="0" fontId="47"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47"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2" fontId="8" fillId="0" borderId="0" applyFont="0" applyFill="0" applyBorder="0" applyAlignment="0" applyProtection="0"/>
    <xf numFmtId="2" fontId="47" fillId="0" borderId="0" applyFont="0" applyFill="0" applyBorder="0" applyAlignment="0" applyProtection="0"/>
    <xf numFmtId="2" fontId="8" fillId="0" borderId="0" applyFont="0" applyFill="0" applyBorder="0" applyAlignment="0" applyProtection="0"/>
    <xf numFmtId="2" fontId="8" fillId="0" borderId="0" applyFont="0" applyFill="0" applyBorder="0" applyAlignment="0" applyProtection="0"/>
    <xf numFmtId="2" fontId="8" fillId="0" borderId="0" applyFont="0" applyFill="0" applyBorder="0" applyAlignment="0" applyProtection="0"/>
    <xf numFmtId="2" fontId="8" fillId="0" borderId="0" applyFont="0" applyFill="0" applyBorder="0" applyAlignment="0" applyProtection="0"/>
    <xf numFmtId="2" fontId="8" fillId="0" borderId="0" applyFont="0" applyFill="0" applyBorder="0" applyAlignment="0" applyProtection="0"/>
    <xf numFmtId="2" fontId="8" fillId="0" borderId="0" applyFont="0" applyFill="0" applyBorder="0" applyAlignment="0" applyProtection="0"/>
    <xf numFmtId="2" fontId="8" fillId="0" borderId="0" applyFont="0" applyFill="0" applyBorder="0" applyAlignment="0" applyProtection="0"/>
    <xf numFmtId="2" fontId="8" fillId="0" borderId="0" applyFont="0" applyFill="0" applyBorder="0" applyAlignment="0" applyProtection="0"/>
    <xf numFmtId="2" fontId="8" fillId="0" borderId="0" applyFont="0" applyFill="0" applyBorder="0" applyAlignment="0" applyProtection="0"/>
    <xf numFmtId="2" fontId="47" fillId="0" borderId="0" applyFont="0" applyFill="0" applyBorder="0" applyAlignment="0" applyProtection="0"/>
    <xf numFmtId="2" fontId="8" fillId="0" borderId="0" applyFont="0" applyFill="0" applyBorder="0" applyAlignment="0" applyProtection="0"/>
    <xf numFmtId="2" fontId="8" fillId="0" borderId="0" applyFont="0" applyFill="0" applyBorder="0" applyAlignment="0" applyProtection="0"/>
    <xf numFmtId="2" fontId="8" fillId="0" borderId="0" applyFont="0" applyFill="0" applyBorder="0" applyAlignment="0" applyProtection="0"/>
    <xf numFmtId="2" fontId="8" fillId="0" borderId="0" applyFont="0" applyFill="0" applyBorder="0" applyAlignment="0" applyProtection="0"/>
    <xf numFmtId="2" fontId="8" fillId="0" borderId="0" applyFont="0" applyFill="0" applyBorder="0" applyAlignment="0" applyProtection="0"/>
    <xf numFmtId="2" fontId="8" fillId="0" borderId="0" applyFont="0" applyFill="0" applyBorder="0" applyAlignment="0" applyProtection="0"/>
    <xf numFmtId="2" fontId="8" fillId="0" borderId="0" applyFont="0" applyFill="0" applyBorder="0" applyAlignment="0" applyProtection="0"/>
    <xf numFmtId="2" fontId="8" fillId="0" borderId="0" applyFont="0" applyFill="0" applyBorder="0" applyAlignment="0" applyProtection="0"/>
    <xf numFmtId="2" fontId="8" fillId="0" borderId="0" applyFont="0" applyFill="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48"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15" fillId="0" borderId="0" applyNumberFormat="0" applyFill="0" applyBorder="0" applyAlignment="0" applyProtection="0"/>
    <xf numFmtId="0" fontId="49"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49"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32" fillId="0" borderId="3" applyNumberFormat="0" applyFill="0" applyAlignment="0" applyProtection="0"/>
    <xf numFmtId="0" fontId="32" fillId="0" borderId="3" applyNumberFormat="0" applyFill="0" applyAlignment="0" applyProtection="0"/>
    <xf numFmtId="0" fontId="32" fillId="0" borderId="3" applyNumberFormat="0" applyFill="0" applyAlignment="0" applyProtection="0"/>
    <xf numFmtId="0" fontId="32" fillId="0" borderId="3" applyNumberFormat="0" applyFill="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7" fillId="0" borderId="0" applyNumberFormat="0" applyFill="0" applyBorder="0" applyAlignment="0" applyProtection="0">
      <alignment vertical="top"/>
      <protection locked="0"/>
    </xf>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4" fillId="0" borderId="4" applyNumberFormat="0" applyFill="0" applyAlignment="0" applyProtection="0"/>
    <xf numFmtId="0" fontId="34" fillId="0" borderId="4" applyNumberFormat="0" applyFill="0" applyAlignment="0" applyProtection="0"/>
    <xf numFmtId="0" fontId="34" fillId="0" borderId="4" applyNumberFormat="0" applyFill="0" applyAlignment="0" applyProtection="0"/>
    <xf numFmtId="0" fontId="34" fillId="0" borderId="4" applyNumberFormat="0" applyFill="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8" fillId="0" borderId="0"/>
    <xf numFmtId="0" fontId="8" fillId="0" borderId="0"/>
    <xf numFmtId="0" fontId="8" fillId="0" borderId="0"/>
    <xf numFmtId="0" fontId="8" fillId="0" borderId="0"/>
    <xf numFmtId="0" fontId="8" fillId="0" borderId="0"/>
    <xf numFmtId="0" fontId="47"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7"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23" borderId="5" applyNumberFormat="0" applyFont="0" applyAlignment="0" applyProtection="0"/>
    <xf numFmtId="0" fontId="47" fillId="23" borderId="5" applyNumberFormat="0" applyFont="0" applyAlignment="0" applyProtection="0"/>
    <xf numFmtId="0" fontId="8" fillId="23" borderId="5" applyNumberFormat="0" applyFont="0" applyAlignment="0" applyProtection="0"/>
    <xf numFmtId="0" fontId="8" fillId="23" borderId="5" applyNumberFormat="0" applyFont="0" applyAlignment="0" applyProtection="0"/>
    <xf numFmtId="0" fontId="8" fillId="23" borderId="5" applyNumberFormat="0" applyFont="0" applyAlignment="0" applyProtection="0"/>
    <xf numFmtId="0" fontId="8" fillId="23" borderId="5" applyNumberFormat="0" applyFont="0" applyAlignment="0" applyProtection="0"/>
    <xf numFmtId="0" fontId="8" fillId="23" borderId="5" applyNumberFormat="0" applyFont="0" applyAlignment="0" applyProtection="0"/>
    <xf numFmtId="0" fontId="8" fillId="23" borderId="5" applyNumberFormat="0" applyFont="0" applyAlignment="0" applyProtection="0"/>
    <xf numFmtId="0" fontId="8" fillId="23" borderId="5" applyNumberFormat="0" applyFont="0" applyAlignment="0" applyProtection="0"/>
    <xf numFmtId="0" fontId="8" fillId="23" borderId="5" applyNumberFormat="0" applyFont="0" applyAlignment="0" applyProtection="0"/>
    <xf numFmtId="0" fontId="8" fillId="23" borderId="5" applyNumberFormat="0" applyFont="0" applyAlignment="0" applyProtection="0"/>
    <xf numFmtId="0" fontId="8" fillId="23" borderId="5" applyNumberFormat="0" applyFont="0" applyAlignment="0" applyProtection="0"/>
    <xf numFmtId="0" fontId="47" fillId="23" borderId="5" applyNumberFormat="0" applyFont="0" applyAlignment="0" applyProtection="0"/>
    <xf numFmtId="0" fontId="8" fillId="23" borderId="5" applyNumberFormat="0" applyFont="0" applyAlignment="0" applyProtection="0"/>
    <xf numFmtId="0" fontId="8" fillId="23" borderId="5" applyNumberFormat="0" applyFont="0" applyAlignment="0" applyProtection="0"/>
    <xf numFmtId="0" fontId="8" fillId="23" borderId="5" applyNumberFormat="0" applyFont="0" applyAlignment="0" applyProtection="0"/>
    <xf numFmtId="0" fontId="8" fillId="23" borderId="5" applyNumberFormat="0" applyFont="0" applyAlignment="0" applyProtection="0"/>
    <xf numFmtId="0" fontId="8" fillId="23" borderId="5" applyNumberFormat="0" applyFont="0" applyAlignment="0" applyProtection="0"/>
    <xf numFmtId="0" fontId="8" fillId="23" borderId="5" applyNumberFormat="0" applyFont="0" applyAlignment="0" applyProtection="0"/>
    <xf numFmtId="0" fontId="8" fillId="23" borderId="5" applyNumberFormat="0" applyFont="0" applyAlignment="0" applyProtection="0"/>
    <xf numFmtId="0" fontId="8" fillId="23" borderId="5" applyNumberFormat="0" applyFont="0" applyAlignment="0" applyProtection="0"/>
    <xf numFmtId="0" fontId="8" fillId="23" borderId="5" applyNumberFormat="0" applyFont="0" applyAlignment="0" applyProtection="0"/>
    <xf numFmtId="0" fontId="8" fillId="23" borderId="5" applyNumberFormat="0" applyFont="0" applyAlignment="0" applyProtection="0"/>
    <xf numFmtId="0" fontId="8" fillId="23" borderId="5" applyNumberFormat="0" applyFont="0" applyAlignment="0" applyProtection="0"/>
    <xf numFmtId="0" fontId="36" fillId="20" borderId="6" applyNumberFormat="0" applyAlignment="0" applyProtection="0"/>
    <xf numFmtId="0" fontId="36" fillId="20" borderId="6" applyNumberFormat="0" applyAlignment="0" applyProtection="0"/>
    <xf numFmtId="0" fontId="36" fillId="20" borderId="6" applyNumberFormat="0" applyAlignment="0" applyProtection="0"/>
    <xf numFmtId="0" fontId="36" fillId="20" borderId="6" applyNumberFormat="0" applyAlignment="0" applyProtection="0"/>
    <xf numFmtId="9" fontId="42" fillId="0" borderId="0" applyFon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8" fillId="0" borderId="7" applyNumberFormat="0" applyFont="0" applyFill="0" applyAlignment="0" applyProtection="0"/>
    <xf numFmtId="0" fontId="47" fillId="0" borderId="7" applyNumberFormat="0" applyFont="0" applyFill="0" applyAlignment="0" applyProtection="0"/>
    <xf numFmtId="0" fontId="8" fillId="0" borderId="7" applyNumberFormat="0" applyFont="0" applyFill="0" applyAlignment="0" applyProtection="0"/>
    <xf numFmtId="0" fontId="8" fillId="0" borderId="7" applyNumberFormat="0" applyFont="0" applyFill="0" applyAlignment="0" applyProtection="0"/>
    <xf numFmtId="0" fontId="8" fillId="0" borderId="7" applyNumberFormat="0" applyFont="0" applyFill="0" applyAlignment="0" applyProtection="0"/>
    <xf numFmtId="0" fontId="8" fillId="0" borderId="7" applyNumberFormat="0" applyFont="0" applyFill="0" applyAlignment="0" applyProtection="0"/>
    <xf numFmtId="0" fontId="8" fillId="0" borderId="7" applyNumberFormat="0" applyFont="0" applyFill="0" applyAlignment="0" applyProtection="0"/>
    <xf numFmtId="0" fontId="8" fillId="0" borderId="7" applyNumberFormat="0" applyFont="0" applyFill="0" applyAlignment="0" applyProtection="0"/>
    <xf numFmtId="0" fontId="8" fillId="0" borderId="7" applyNumberFormat="0" applyFont="0" applyFill="0" applyAlignment="0" applyProtection="0"/>
    <xf numFmtId="0" fontId="8" fillId="0" borderId="7" applyNumberFormat="0" applyFont="0" applyFill="0" applyAlignment="0" applyProtection="0"/>
    <xf numFmtId="0" fontId="8" fillId="0" borderId="7" applyNumberFormat="0" applyFont="0" applyFill="0" applyAlignment="0" applyProtection="0"/>
    <xf numFmtId="0" fontId="47" fillId="0" borderId="7" applyNumberFormat="0" applyFont="0" applyFill="0" applyAlignment="0" applyProtection="0"/>
    <xf numFmtId="0" fontId="8" fillId="0" borderId="7" applyNumberFormat="0" applyFont="0" applyFill="0" applyAlignment="0" applyProtection="0"/>
    <xf numFmtId="0" fontId="8" fillId="0" borderId="7" applyNumberFormat="0" applyFont="0" applyFill="0" applyAlignment="0" applyProtection="0"/>
    <xf numFmtId="0" fontId="8" fillId="0" borderId="7" applyNumberFormat="0" applyFont="0" applyFill="0" applyAlignment="0" applyProtection="0"/>
    <xf numFmtId="0" fontId="8" fillId="0" borderId="7" applyNumberFormat="0" applyFont="0" applyFill="0" applyAlignment="0" applyProtection="0"/>
    <xf numFmtId="0" fontId="8" fillId="0" borderId="7" applyNumberFormat="0" applyFont="0" applyFill="0" applyAlignment="0" applyProtection="0"/>
    <xf numFmtId="0" fontId="8" fillId="0" borderId="7" applyNumberFormat="0" applyFont="0" applyFill="0" applyAlignment="0" applyProtection="0"/>
    <xf numFmtId="0" fontId="8" fillId="0" borderId="7" applyNumberFormat="0" applyFont="0" applyFill="0" applyAlignment="0" applyProtection="0"/>
    <xf numFmtId="0" fontId="8" fillId="0" borderId="7" applyNumberFormat="0" applyFont="0" applyFill="0" applyAlignment="0" applyProtection="0"/>
    <xf numFmtId="0" fontId="8" fillId="0" borderId="7" applyNumberFormat="0" applyFont="0" applyFill="0" applyAlignment="0" applyProtection="0"/>
    <xf numFmtId="0" fontId="8" fillId="0" borderId="7" applyNumberFormat="0" applyFont="0" applyFill="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cellStyleXfs>
  <cellXfs count="1525">
    <xf numFmtId="0" fontId="0" fillId="0" borderId="0" xfId="0"/>
    <xf numFmtId="0" fontId="5" fillId="0" borderId="0" xfId="0" applyFont="1" applyAlignment="1">
      <alignment horizontal="justify" readingOrder="1"/>
    </xf>
    <xf numFmtId="0" fontId="0" fillId="0" borderId="0" xfId="0" quotePrefix="1"/>
    <xf numFmtId="0" fontId="11" fillId="0" borderId="0" xfId="1182" quotePrefix="1" applyFont="1" applyAlignment="1" applyProtection="1"/>
    <xf numFmtId="0" fontId="12" fillId="0" borderId="0" xfId="0" applyFont="1"/>
    <xf numFmtId="0" fontId="9" fillId="0" borderId="0" xfId="0" applyFont="1"/>
    <xf numFmtId="0" fontId="8" fillId="0" borderId="0" xfId="1196"/>
    <xf numFmtId="0" fontId="15" fillId="0" borderId="0" xfId="0" applyFont="1"/>
    <xf numFmtId="22" fontId="18" fillId="0" borderId="0" xfId="0" applyNumberFormat="1" applyFont="1"/>
    <xf numFmtId="0" fontId="16" fillId="0" borderId="0" xfId="0" applyFont="1"/>
    <xf numFmtId="0" fontId="21" fillId="0" borderId="0" xfId="0" applyFont="1"/>
    <xf numFmtId="14" fontId="17" fillId="0" borderId="0" xfId="0" applyNumberFormat="1" applyFont="1" applyAlignment="1">
      <alignment horizontal="center"/>
    </xf>
    <xf numFmtId="0" fontId="0" fillId="0" borderId="0" xfId="0" applyAlignment="1">
      <alignment horizontal="center"/>
    </xf>
    <xf numFmtId="0" fontId="8" fillId="0" borderId="0" xfId="1198"/>
    <xf numFmtId="0" fontId="8" fillId="0" borderId="0" xfId="1198" quotePrefix="1"/>
    <xf numFmtId="0" fontId="22" fillId="0" borderId="0" xfId="1198" applyFont="1"/>
    <xf numFmtId="14" fontId="0" fillId="0" borderId="0" xfId="0" applyNumberFormat="1"/>
    <xf numFmtId="0" fontId="40" fillId="0" borderId="0" xfId="0" applyFont="1"/>
    <xf numFmtId="0" fontId="5" fillId="0" borderId="0" xfId="0" applyFont="1" applyAlignment="1">
      <alignment horizontal="justify" wrapText="1"/>
    </xf>
    <xf numFmtId="0" fontId="14" fillId="0" borderId="0" xfId="0" applyFont="1" applyAlignment="1">
      <alignment wrapText="1"/>
    </xf>
    <xf numFmtId="0" fontId="0" fillId="0" borderId="0" xfId="0" applyAlignment="1">
      <alignment wrapText="1"/>
    </xf>
    <xf numFmtId="0" fontId="41" fillId="0" borderId="0" xfId="0" applyFont="1"/>
    <xf numFmtId="0" fontId="13" fillId="0" borderId="0" xfId="0" applyFont="1"/>
    <xf numFmtId="0" fontId="43" fillId="0" borderId="0" xfId="0" applyFont="1"/>
    <xf numFmtId="14" fontId="16" fillId="0" borderId="0" xfId="0" applyNumberFormat="1" applyFont="1"/>
    <xf numFmtId="0" fontId="51" fillId="0" borderId="0" xfId="0" applyFont="1"/>
    <xf numFmtId="0" fontId="50" fillId="0" borderId="0" xfId="0" applyFont="1"/>
    <xf numFmtId="0" fontId="0" fillId="24" borderId="0" xfId="0" applyFill="1"/>
    <xf numFmtId="0" fontId="54" fillId="0" borderId="0" xfId="1196" applyFont="1"/>
    <xf numFmtId="0" fontId="55" fillId="0" borderId="0" xfId="0" applyFont="1"/>
    <xf numFmtId="0" fontId="45" fillId="0" borderId="0" xfId="0" applyFont="1" applyAlignment="1">
      <alignment wrapText="1"/>
    </xf>
    <xf numFmtId="0" fontId="45" fillId="0" borderId="0" xfId="0" applyFont="1" applyAlignment="1">
      <alignment horizontal="center"/>
    </xf>
    <xf numFmtId="0" fontId="56" fillId="0" borderId="0" xfId="0" applyFont="1"/>
    <xf numFmtId="0" fontId="45" fillId="0" borderId="0" xfId="0" applyFont="1"/>
    <xf numFmtId="14" fontId="44" fillId="0" borderId="0" xfId="0" applyNumberFormat="1" applyFont="1"/>
    <xf numFmtId="0" fontId="63" fillId="0" borderId="0" xfId="0" applyFont="1"/>
    <xf numFmtId="0" fontId="60" fillId="0" borderId="0" xfId="0" applyFont="1"/>
    <xf numFmtId="0" fontId="25" fillId="0" borderId="0" xfId="0" applyFont="1"/>
    <xf numFmtId="3" fontId="45" fillId="0" borderId="0" xfId="0" applyNumberFormat="1" applyFont="1"/>
    <xf numFmtId="0" fontId="16" fillId="0" borderId="0" xfId="0" applyFont="1" applyAlignment="1">
      <alignment horizontal="left"/>
    </xf>
    <xf numFmtId="9" fontId="45" fillId="0" borderId="0" xfId="1252" applyFont="1" applyFill="1" applyBorder="1"/>
    <xf numFmtId="9" fontId="45" fillId="0" borderId="0" xfId="1252" applyFont="1" applyFill="1"/>
    <xf numFmtId="4" fontId="16" fillId="0" borderId="0" xfId="0" applyNumberFormat="1" applyFont="1"/>
    <xf numFmtId="0" fontId="53" fillId="0" borderId="0" xfId="0" applyFont="1" applyAlignment="1">
      <alignment wrapText="1"/>
    </xf>
    <xf numFmtId="0" fontId="53" fillId="0" borderId="0" xfId="0" applyFont="1"/>
    <xf numFmtId="0" fontId="53" fillId="0" borderId="0" xfId="1199" applyFont="1"/>
    <xf numFmtId="0" fontId="67" fillId="0" borderId="0" xfId="0" applyFont="1"/>
    <xf numFmtId="0" fontId="62" fillId="0" borderId="0" xfId="0" applyFont="1"/>
    <xf numFmtId="0" fontId="69" fillId="0" borderId="0" xfId="0" applyFont="1"/>
    <xf numFmtId="0" fontId="66" fillId="0" borderId="0" xfId="1199" applyFont="1"/>
    <xf numFmtId="0" fontId="71" fillId="0" borderId="0" xfId="0" applyFont="1"/>
    <xf numFmtId="41" fontId="45" fillId="0" borderId="0" xfId="0" applyNumberFormat="1" applyFont="1"/>
    <xf numFmtId="3" fontId="53" fillId="0" borderId="0" xfId="0" applyNumberFormat="1" applyFont="1"/>
    <xf numFmtId="0" fontId="53" fillId="0" borderId="0" xfId="0" applyFont="1" applyAlignment="1">
      <alignment horizontal="center"/>
    </xf>
    <xf numFmtId="3" fontId="53" fillId="0" borderId="0" xfId="0" applyNumberFormat="1" applyFont="1" applyAlignment="1">
      <alignment horizontal="center"/>
    </xf>
    <xf numFmtId="0" fontId="56" fillId="0" borderId="0" xfId="0" applyFont="1" applyAlignment="1">
      <alignment wrapText="1"/>
    </xf>
    <xf numFmtId="3" fontId="56" fillId="0" borderId="0" xfId="0" applyNumberFormat="1" applyFont="1"/>
    <xf numFmtId="0" fontId="45" fillId="0" borderId="0" xfId="1199" applyFont="1"/>
    <xf numFmtId="168" fontId="53" fillId="25" borderId="0" xfId="1021" applyNumberFormat="1" applyFont="1" applyFill="1" applyBorder="1" applyAlignment="1">
      <alignment horizontal="center" wrapText="1"/>
    </xf>
    <xf numFmtId="0" fontId="5" fillId="0" borderId="0" xfId="0" applyFont="1"/>
    <xf numFmtId="42" fontId="53" fillId="25" borderId="0" xfId="1021" applyNumberFormat="1" applyFont="1" applyFill="1" applyBorder="1" applyAlignment="1">
      <alignment horizontal="center" wrapText="1"/>
    </xf>
    <xf numFmtId="3" fontId="45" fillId="0" borderId="0" xfId="1196" applyNumberFormat="1" applyFont="1"/>
    <xf numFmtId="0" fontId="0" fillId="25" borderId="0" xfId="0" applyFill="1"/>
    <xf numFmtId="2" fontId="0" fillId="0" borderId="0" xfId="0" applyNumberFormat="1"/>
    <xf numFmtId="0" fontId="57" fillId="0" borderId="0" xfId="1196" applyFont="1" applyAlignment="1">
      <alignment horizontal="center"/>
    </xf>
    <xf numFmtId="0" fontId="57" fillId="0" borderId="0" xfId="1196" applyFont="1" applyAlignment="1">
      <alignment horizontal="right"/>
    </xf>
    <xf numFmtId="0" fontId="45" fillId="0" borderId="0" xfId="1196" applyFont="1" applyAlignment="1">
      <alignment horizontal="center"/>
    </xf>
    <xf numFmtId="43" fontId="45" fillId="0" borderId="0" xfId="1196" applyNumberFormat="1" applyFont="1"/>
    <xf numFmtId="43" fontId="0" fillId="0" borderId="0" xfId="0" applyNumberFormat="1"/>
    <xf numFmtId="43" fontId="45" fillId="0" borderId="0" xfId="1252" applyNumberFormat="1" applyFont="1" applyFill="1" applyBorder="1"/>
    <xf numFmtId="43" fontId="45" fillId="0" borderId="0" xfId="1196" applyNumberFormat="1" applyFont="1" applyAlignment="1">
      <alignment horizontal="right"/>
    </xf>
    <xf numFmtId="0" fontId="10" fillId="0" borderId="0" xfId="0" applyFont="1" applyAlignment="1">
      <alignment horizontal="center"/>
    </xf>
    <xf numFmtId="9" fontId="57" fillId="0" borderId="0" xfId="1252" applyFont="1" applyFill="1" applyBorder="1" applyAlignment="1">
      <alignment horizontal="center"/>
    </xf>
    <xf numFmtId="10" fontId="10" fillId="0" borderId="0" xfId="0" applyNumberFormat="1" applyFont="1" applyAlignment="1">
      <alignment horizontal="center"/>
    </xf>
    <xf numFmtId="0" fontId="53" fillId="0" borderId="0" xfId="1196" applyFont="1"/>
    <xf numFmtId="0" fontId="45" fillId="0" borderId="0" xfId="1200" applyFont="1"/>
    <xf numFmtId="0" fontId="53" fillId="0" borderId="0" xfId="1200" applyFont="1"/>
    <xf numFmtId="0" fontId="0" fillId="0" borderId="0" xfId="0" applyAlignment="1">
      <alignment horizontal="right"/>
    </xf>
    <xf numFmtId="0" fontId="80" fillId="0" borderId="0" xfId="0" applyFont="1"/>
    <xf numFmtId="0" fontId="54" fillId="0" borderId="0" xfId="1198" applyFont="1"/>
    <xf numFmtId="0" fontId="59" fillId="0" borderId="0" xfId="1198" quotePrefix="1" applyFont="1"/>
    <xf numFmtId="0" fontId="58" fillId="0" borderId="0" xfId="1198" applyFont="1"/>
    <xf numFmtId="0" fontId="82" fillId="0" borderId="0" xfId="1198" applyFont="1"/>
    <xf numFmtId="14" fontId="82" fillId="0" borderId="0" xfId="1198" applyNumberFormat="1" applyFont="1"/>
    <xf numFmtId="0" fontId="79" fillId="0" borderId="0" xfId="0" applyFont="1"/>
    <xf numFmtId="0" fontId="82" fillId="0" borderId="0" xfId="0" applyFont="1"/>
    <xf numFmtId="0" fontId="82" fillId="0" borderId="0" xfId="0" applyFont="1" applyAlignment="1">
      <alignment horizontal="left"/>
    </xf>
    <xf numFmtId="14" fontId="58" fillId="0" borderId="0" xfId="1198" applyNumberFormat="1" applyFont="1"/>
    <xf numFmtId="0" fontId="78" fillId="0" borderId="0" xfId="0" applyFont="1"/>
    <xf numFmtId="0" fontId="66" fillId="0" borderId="0" xfId="0" applyFont="1"/>
    <xf numFmtId="0" fontId="83" fillId="0" borderId="0" xfId="1182" applyFont="1" applyAlignment="1" applyProtection="1"/>
    <xf numFmtId="14" fontId="75" fillId="0" borderId="0" xfId="0" applyNumberFormat="1" applyFont="1"/>
    <xf numFmtId="14" fontId="58" fillId="0" borderId="0" xfId="0" applyNumberFormat="1" applyFont="1" applyAlignment="1">
      <alignment horizontal="center"/>
    </xf>
    <xf numFmtId="0" fontId="54" fillId="0" borderId="0" xfId="0" applyFont="1"/>
    <xf numFmtId="3" fontId="45" fillId="0" borderId="0" xfId="1196" applyNumberFormat="1" applyFont="1" applyAlignment="1">
      <alignment horizontal="right"/>
    </xf>
    <xf numFmtId="3" fontId="0" fillId="0" borderId="0" xfId="0" applyNumberFormat="1"/>
    <xf numFmtId="3" fontId="0" fillId="0" borderId="0" xfId="0" applyNumberFormat="1" applyAlignment="1">
      <alignment horizontal="right"/>
    </xf>
    <xf numFmtId="3" fontId="45" fillId="0" borderId="0" xfId="1200" applyNumberFormat="1" applyFont="1"/>
    <xf numFmtId="3" fontId="45" fillId="0" borderId="0" xfId="1200" applyNumberFormat="1" applyFont="1" applyAlignment="1">
      <alignment horizontal="right"/>
    </xf>
    <xf numFmtId="3" fontId="57" fillId="0" borderId="0" xfId="1196" applyNumberFormat="1" applyFont="1" applyAlignment="1">
      <alignment horizontal="right"/>
    </xf>
    <xf numFmtId="168" fontId="45" fillId="0" borderId="0" xfId="1021" applyNumberFormat="1" applyFont="1" applyFill="1" applyBorder="1"/>
    <xf numFmtId="0" fontId="3" fillId="0" borderId="0" xfId="0" applyFont="1"/>
    <xf numFmtId="168" fontId="16" fillId="0" borderId="0" xfId="1031" applyNumberFormat="1" applyFont="1"/>
    <xf numFmtId="0" fontId="46" fillId="0" borderId="0" xfId="0" applyFont="1" applyAlignment="1">
      <alignment horizontal="right"/>
    </xf>
    <xf numFmtId="9" fontId="45" fillId="0" borderId="0" xfId="0" applyNumberFormat="1" applyFont="1"/>
    <xf numFmtId="168" fontId="53" fillId="0" borderId="0" xfId="1021" applyNumberFormat="1" applyFont="1" applyFill="1" applyBorder="1" applyAlignment="1">
      <alignment horizontal="left"/>
    </xf>
    <xf numFmtId="14" fontId="58" fillId="25" borderId="0" xfId="1198" applyNumberFormat="1" applyFont="1" applyFill="1"/>
    <xf numFmtId="0" fontId="45" fillId="0" borderId="0" xfId="1199" applyFont="1" applyAlignment="1">
      <alignment horizontal="center" wrapText="1"/>
    </xf>
    <xf numFmtId="0" fontId="87" fillId="0" borderId="0" xfId="0" applyFont="1"/>
    <xf numFmtId="0" fontId="54" fillId="0" borderId="0" xfId="1198" applyFont="1" applyAlignment="1">
      <alignment wrapText="1"/>
    </xf>
    <xf numFmtId="0" fontId="88" fillId="0" borderId="0" xfId="1198" applyFont="1" applyAlignment="1">
      <alignment wrapText="1"/>
    </xf>
    <xf numFmtId="0" fontId="82" fillId="25" borderId="0" xfId="1198" applyFont="1" applyFill="1"/>
    <xf numFmtId="0" fontId="54" fillId="25" borderId="0" xfId="1198" applyFont="1" applyFill="1"/>
    <xf numFmtId="0" fontId="79" fillId="25" borderId="0" xfId="0" applyFont="1" applyFill="1"/>
    <xf numFmtId="0" fontId="75" fillId="0" borderId="0" xfId="0" applyFont="1"/>
    <xf numFmtId="0" fontId="2" fillId="0" borderId="0" xfId="0" applyFont="1"/>
    <xf numFmtId="0" fontId="0" fillId="27" borderId="8" xfId="0" applyFill="1" applyBorder="1"/>
    <xf numFmtId="0" fontId="83" fillId="0" borderId="0" xfId="1182" quotePrefix="1" applyFont="1" applyFill="1" applyBorder="1" applyAlignment="1" applyProtection="1">
      <alignment horizontal="left"/>
    </xf>
    <xf numFmtId="0" fontId="83" fillId="0" borderId="0" xfId="1182" quotePrefix="1" applyFont="1" applyAlignment="1" applyProtection="1"/>
    <xf numFmtId="0" fontId="83" fillId="0" borderId="0" xfId="1182" quotePrefix="1" applyFont="1" applyFill="1" applyBorder="1" applyAlignment="1" applyProtection="1"/>
    <xf numFmtId="0" fontId="83" fillId="0" borderId="0" xfId="1182" applyFont="1" applyFill="1" applyAlignment="1" applyProtection="1"/>
    <xf numFmtId="0" fontId="83" fillId="0" borderId="0" xfId="1182" quotePrefix="1" applyFont="1" applyFill="1" applyAlignment="1" applyProtection="1"/>
    <xf numFmtId="0" fontId="0" fillId="27" borderId="9" xfId="0" applyFill="1" applyBorder="1"/>
    <xf numFmtId="0" fontId="95" fillId="0" borderId="0" xfId="0" applyFont="1" applyAlignment="1">
      <alignment wrapText="1"/>
    </xf>
    <xf numFmtId="0" fontId="0" fillId="0" borderId="10" xfId="0" applyBorder="1"/>
    <xf numFmtId="0" fontId="0" fillId="0" borderId="11" xfId="0" applyBorder="1"/>
    <xf numFmtId="0" fontId="45" fillId="27" borderId="13" xfId="0" applyFont="1" applyFill="1" applyBorder="1"/>
    <xf numFmtId="0" fontId="45" fillId="27" borderId="12" xfId="0" applyFont="1" applyFill="1" applyBorder="1"/>
    <xf numFmtId="0" fontId="16" fillId="25" borderId="0" xfId="0" applyFont="1" applyFill="1"/>
    <xf numFmtId="0" fontId="96" fillId="0" borderId="0" xfId="1198" applyFont="1"/>
    <xf numFmtId="0" fontId="97" fillId="0" borderId="0" xfId="0" applyFont="1" applyAlignment="1">
      <alignment horizontal="left"/>
    </xf>
    <xf numFmtId="0" fontId="97" fillId="0" borderId="0" xfId="0" applyFont="1"/>
    <xf numFmtId="0" fontId="95" fillId="0" borderId="0" xfId="0" applyFont="1"/>
    <xf numFmtId="14" fontId="82" fillId="25" borderId="0" xfId="1198" applyNumberFormat="1" applyFont="1" applyFill="1"/>
    <xf numFmtId="0" fontId="8" fillId="25" borderId="0" xfId="1198" applyFill="1"/>
    <xf numFmtId="0" fontId="46" fillId="25" borderId="0" xfId="0" applyFont="1" applyFill="1"/>
    <xf numFmtId="1" fontId="0" fillId="0" borderId="0" xfId="0" applyNumberFormat="1"/>
    <xf numFmtId="10" fontId="0" fillId="0" borderId="0" xfId="0" applyNumberFormat="1"/>
    <xf numFmtId="9" fontId="0" fillId="0" borderId="0" xfId="0" applyNumberFormat="1"/>
    <xf numFmtId="0" fontId="0" fillId="27" borderId="10" xfId="0" applyFill="1" applyBorder="1"/>
    <xf numFmtId="0" fontId="0" fillId="27" borderId="0" xfId="0" applyFill="1"/>
    <xf numFmtId="0" fontId="0" fillId="27" borderId="16" xfId="0" applyFill="1" applyBorder="1"/>
    <xf numFmtId="0" fontId="0" fillId="27" borderId="11" xfId="0" applyFill="1" applyBorder="1"/>
    <xf numFmtId="0" fontId="0" fillId="27" borderId="17" xfId="0" applyFill="1" applyBorder="1"/>
    <xf numFmtId="0" fontId="0" fillId="27" borderId="15" xfId="0" applyFill="1" applyBorder="1"/>
    <xf numFmtId="0" fontId="0" fillId="25" borderId="18" xfId="0" applyFill="1" applyBorder="1"/>
    <xf numFmtId="0" fontId="0" fillId="27" borderId="19" xfId="0" applyFill="1" applyBorder="1"/>
    <xf numFmtId="0" fontId="45" fillId="27" borderId="16" xfId="0" applyFont="1" applyFill="1" applyBorder="1"/>
    <xf numFmtId="0" fontId="16" fillId="27" borderId="17" xfId="0" applyFont="1" applyFill="1" applyBorder="1"/>
    <xf numFmtId="41" fontId="0" fillId="25" borderId="19" xfId="0" applyNumberFormat="1" applyFill="1" applyBorder="1"/>
    <xf numFmtId="0" fontId="0" fillId="27" borderId="11" xfId="0" applyFill="1" applyBorder="1" applyAlignment="1">
      <alignment horizontal="right"/>
    </xf>
    <xf numFmtId="0" fontId="0" fillId="27" borderId="12" xfId="0" applyFill="1" applyBorder="1"/>
    <xf numFmtId="0" fontId="0" fillId="27" borderId="13" xfId="0" applyFill="1" applyBorder="1"/>
    <xf numFmtId="0" fontId="0" fillId="27" borderId="20" xfId="0" applyFill="1" applyBorder="1"/>
    <xf numFmtId="0" fontId="0" fillId="27" borderId="21" xfId="0" applyFill="1" applyBorder="1"/>
    <xf numFmtId="0" fontId="0" fillId="27" borderId="18" xfId="0" applyFill="1" applyBorder="1"/>
    <xf numFmtId="41" fontId="0" fillId="25" borderId="21" xfId="0" applyNumberFormat="1" applyFill="1" applyBorder="1"/>
    <xf numFmtId="41" fontId="45" fillId="25" borderId="14" xfId="0" applyNumberFormat="1" applyFont="1" applyFill="1" applyBorder="1"/>
    <xf numFmtId="0" fontId="0" fillId="27" borderId="22" xfId="0" applyFill="1" applyBorder="1"/>
    <xf numFmtId="0" fontId="0" fillId="27" borderId="14" xfId="0" applyFill="1" applyBorder="1"/>
    <xf numFmtId="0" fontId="53" fillId="26" borderId="10" xfId="0" applyFont="1" applyFill="1" applyBorder="1"/>
    <xf numFmtId="0" fontId="16" fillId="26" borderId="14" xfId="0" applyFont="1" applyFill="1" applyBorder="1"/>
    <xf numFmtId="42" fontId="0" fillId="0" borderId="0" xfId="0" applyNumberFormat="1" applyAlignment="1">
      <alignment horizontal="center"/>
    </xf>
    <xf numFmtId="0" fontId="64" fillId="26" borderId="18" xfId="0" applyFont="1" applyFill="1" applyBorder="1" applyAlignment="1">
      <alignment wrapText="1"/>
    </xf>
    <xf numFmtId="0" fontId="64" fillId="0" borderId="0" xfId="0" applyFont="1" applyAlignment="1">
      <alignment wrapText="1"/>
    </xf>
    <xf numFmtId="0" fontId="0" fillId="26" borderId="23" xfId="0" applyFill="1" applyBorder="1"/>
    <xf numFmtId="0" fontId="0" fillId="26" borderId="24" xfId="0" applyFill="1" applyBorder="1"/>
    <xf numFmtId="0" fontId="0" fillId="26" borderId="25" xfId="0" applyFill="1" applyBorder="1"/>
    <xf numFmtId="0" fontId="0" fillId="26" borderId="26" xfId="0" applyFill="1" applyBorder="1"/>
    <xf numFmtId="37" fontId="45" fillId="0" borderId="0" xfId="0" applyNumberFormat="1" applyFont="1" applyAlignment="1">
      <alignment horizontal="center"/>
    </xf>
    <xf numFmtId="0" fontId="59" fillId="0" borderId="0" xfId="0" applyFont="1"/>
    <xf numFmtId="0" fontId="53" fillId="26" borderId="17" xfId="0" applyFont="1" applyFill="1" applyBorder="1"/>
    <xf numFmtId="168" fontId="53" fillId="27" borderId="15" xfId="1021" applyNumberFormat="1" applyFont="1" applyFill="1" applyBorder="1" applyAlignment="1">
      <alignment horizontal="center" wrapText="1"/>
    </xf>
    <xf numFmtId="168" fontId="45" fillId="27" borderId="15" xfId="1021" applyNumberFormat="1" applyFont="1" applyFill="1" applyBorder="1"/>
    <xf numFmtId="0" fontId="45" fillId="27" borderId="12" xfId="0" applyFont="1" applyFill="1" applyBorder="1" applyAlignment="1">
      <alignment horizontal="left" indent="1"/>
    </xf>
    <xf numFmtId="0" fontId="45" fillId="27" borderId="13" xfId="0" applyFont="1" applyFill="1" applyBorder="1" applyAlignment="1">
      <alignment horizontal="left" indent="1"/>
    </xf>
    <xf numFmtId="0" fontId="53" fillId="26" borderId="22" xfId="0" applyFont="1" applyFill="1" applyBorder="1"/>
    <xf numFmtId="0" fontId="53" fillId="26" borderId="21" xfId="0" applyFont="1" applyFill="1" applyBorder="1" applyAlignment="1">
      <alignment horizontal="center" wrapText="1"/>
    </xf>
    <xf numFmtId="164" fontId="53" fillId="28" borderId="22" xfId="0" applyNumberFormat="1" applyFont="1" applyFill="1" applyBorder="1" applyAlignment="1">
      <alignment horizontal="center"/>
    </xf>
    <xf numFmtId="0" fontId="53" fillId="27" borderId="22" xfId="0" applyFont="1" applyFill="1" applyBorder="1"/>
    <xf numFmtId="0" fontId="53" fillId="26" borderId="9" xfId="0" applyFont="1" applyFill="1" applyBorder="1"/>
    <xf numFmtId="0" fontId="53" fillId="26" borderId="21" xfId="0" applyFont="1" applyFill="1" applyBorder="1" applyAlignment="1">
      <alignment horizontal="center"/>
    </xf>
    <xf numFmtId="0" fontId="45" fillId="27" borderId="19" xfId="0" applyFont="1" applyFill="1" applyBorder="1"/>
    <xf numFmtId="0" fontId="45" fillId="27" borderId="15" xfId="0" applyFont="1" applyFill="1" applyBorder="1" applyAlignment="1">
      <alignment horizontal="center"/>
    </xf>
    <xf numFmtId="0" fontId="45" fillId="0" borderId="10" xfId="0" applyFont="1" applyBorder="1"/>
    <xf numFmtId="14" fontId="16" fillId="25" borderId="9" xfId="0" applyNumberFormat="1" applyFont="1" applyFill="1" applyBorder="1" applyAlignment="1">
      <alignment horizontal="center"/>
    </xf>
    <xf numFmtId="14" fontId="16" fillId="25" borderId="21" xfId="0" applyNumberFormat="1" applyFont="1" applyFill="1" applyBorder="1" applyAlignment="1">
      <alignment horizontal="center"/>
    </xf>
    <xf numFmtId="41" fontId="53" fillId="25" borderId="14" xfId="1021" applyNumberFormat="1" applyFont="1" applyFill="1" applyBorder="1"/>
    <xf numFmtId="41" fontId="45" fillId="0" borderId="15" xfId="1021" applyNumberFormat="1" applyFont="1" applyFill="1" applyBorder="1"/>
    <xf numFmtId="41" fontId="53" fillId="0" borderId="15" xfId="1021" applyNumberFormat="1" applyFont="1" applyFill="1" applyBorder="1"/>
    <xf numFmtId="0" fontId="16" fillId="28" borderId="17" xfId="0" applyFont="1" applyFill="1" applyBorder="1"/>
    <xf numFmtId="42" fontId="16" fillId="28" borderId="14" xfId="0" applyNumberFormat="1" applyFont="1" applyFill="1" applyBorder="1"/>
    <xf numFmtId="0" fontId="53" fillId="26" borderId="22" xfId="0" applyFont="1" applyFill="1" applyBorder="1" applyAlignment="1">
      <alignment horizontal="left"/>
    </xf>
    <xf numFmtId="0" fontId="45" fillId="26" borderId="10" xfId="0" applyFont="1" applyFill="1" applyBorder="1" applyAlignment="1">
      <alignment horizontal="left" indent="1"/>
    </xf>
    <xf numFmtId="41" fontId="56" fillId="27" borderId="8" xfId="0" applyNumberFormat="1" applyFont="1" applyFill="1" applyBorder="1"/>
    <xf numFmtId="41" fontId="56" fillId="27" borderId="8" xfId="0" applyNumberFormat="1" applyFont="1" applyFill="1" applyBorder="1" applyAlignment="1">
      <alignment horizontal="right"/>
    </xf>
    <xf numFmtId="0" fontId="16" fillId="0" borderId="0" xfId="0" applyFont="1" applyAlignment="1">
      <alignment horizontal="center"/>
    </xf>
    <xf numFmtId="0" fontId="56" fillId="27" borderId="8" xfId="0" applyFont="1" applyFill="1" applyBorder="1"/>
    <xf numFmtId="0" fontId="45" fillId="27" borderId="15" xfId="0" applyFont="1" applyFill="1" applyBorder="1"/>
    <xf numFmtId="0" fontId="56" fillId="27" borderId="8" xfId="0" applyFont="1" applyFill="1" applyBorder="1" applyAlignment="1">
      <alignment horizontal="center"/>
    </xf>
    <xf numFmtId="0" fontId="56" fillId="27" borderId="15" xfId="0" applyFont="1" applyFill="1" applyBorder="1" applyAlignment="1">
      <alignment horizontal="center"/>
    </xf>
    <xf numFmtId="9" fontId="45" fillId="26" borderId="15" xfId="0" applyNumberFormat="1" applyFont="1" applyFill="1" applyBorder="1"/>
    <xf numFmtId="0" fontId="45" fillId="27" borderId="0" xfId="0" applyFont="1" applyFill="1" applyAlignment="1">
      <alignment horizontal="center"/>
    </xf>
    <xf numFmtId="9" fontId="45" fillId="26" borderId="0" xfId="0" applyNumberFormat="1" applyFont="1" applyFill="1"/>
    <xf numFmtId="37" fontId="53" fillId="25" borderId="21" xfId="0" applyNumberFormat="1" applyFont="1" applyFill="1" applyBorder="1" applyAlignment="1">
      <alignment horizontal="center"/>
    </xf>
    <xf numFmtId="3" fontId="75" fillId="26" borderId="22" xfId="0" applyNumberFormat="1" applyFont="1" applyFill="1" applyBorder="1"/>
    <xf numFmtId="37" fontId="53" fillId="26" borderId="17" xfId="0" applyNumberFormat="1" applyFont="1" applyFill="1" applyBorder="1" applyAlignment="1">
      <alignment horizontal="center" wrapText="1"/>
    </xf>
    <xf numFmtId="0" fontId="45" fillId="26" borderId="13" xfId="0" applyFont="1" applyFill="1" applyBorder="1" applyAlignment="1">
      <alignment horizontal="left" indent="1"/>
    </xf>
    <xf numFmtId="5" fontId="16" fillId="28" borderId="22" xfId="0" applyNumberFormat="1" applyFont="1" applyFill="1" applyBorder="1"/>
    <xf numFmtId="0" fontId="53" fillId="26" borderId="14" xfId="0" applyFont="1" applyFill="1" applyBorder="1" applyAlignment="1">
      <alignment horizontal="left"/>
    </xf>
    <xf numFmtId="0" fontId="53" fillId="26" borderId="22" xfId="0" applyFont="1" applyFill="1" applyBorder="1" applyAlignment="1">
      <alignment wrapText="1"/>
    </xf>
    <xf numFmtId="42" fontId="53" fillId="25" borderId="9" xfId="1021" applyNumberFormat="1" applyFont="1" applyFill="1" applyBorder="1" applyAlignment="1">
      <alignment horizontal="center" wrapText="1"/>
    </xf>
    <xf numFmtId="42" fontId="16" fillId="25" borderId="10" xfId="1021" applyNumberFormat="1" applyFont="1" applyFill="1" applyBorder="1"/>
    <xf numFmtId="3" fontId="16" fillId="26" borderId="22" xfId="0" applyNumberFormat="1" applyFont="1" applyFill="1" applyBorder="1"/>
    <xf numFmtId="41" fontId="53" fillId="25" borderId="10" xfId="1021" applyNumberFormat="1" applyFont="1" applyFill="1" applyBorder="1" applyAlignment="1">
      <alignment horizontal="center" wrapText="1"/>
    </xf>
    <xf numFmtId="169" fontId="53" fillId="28" borderId="22" xfId="0" applyNumberFormat="1" applyFont="1" applyFill="1" applyBorder="1"/>
    <xf numFmtId="37" fontId="53" fillId="25" borderId="14" xfId="0" applyNumberFormat="1" applyFont="1" applyFill="1" applyBorder="1" applyAlignment="1">
      <alignment horizontal="center"/>
    </xf>
    <xf numFmtId="0" fontId="45" fillId="0" borderId="0" xfId="0" applyFont="1" applyAlignment="1">
      <alignment horizontal="left" indent="1"/>
    </xf>
    <xf numFmtId="0" fontId="16" fillId="26" borderId="17" xfId="0" applyFont="1" applyFill="1" applyBorder="1"/>
    <xf numFmtId="3" fontId="53" fillId="26" borderId="17" xfId="0" applyNumberFormat="1" applyFont="1" applyFill="1" applyBorder="1"/>
    <xf numFmtId="3" fontId="53" fillId="26" borderId="12" xfId="0" applyNumberFormat="1" applyFont="1" applyFill="1" applyBorder="1"/>
    <xf numFmtId="0" fontId="16" fillId="27" borderId="22" xfId="0" applyFont="1" applyFill="1" applyBorder="1"/>
    <xf numFmtId="0" fontId="53" fillId="26" borderId="17" xfId="0" applyFont="1" applyFill="1" applyBorder="1" applyAlignment="1">
      <alignment wrapText="1"/>
    </xf>
    <xf numFmtId="41" fontId="57" fillId="27" borderId="9" xfId="1021" applyNumberFormat="1" applyFont="1" applyFill="1" applyBorder="1"/>
    <xf numFmtId="41" fontId="57" fillId="27" borderId="8" xfId="1021" applyNumberFormat="1" applyFont="1" applyFill="1" applyBorder="1"/>
    <xf numFmtId="0" fontId="56" fillId="27" borderId="9" xfId="0" applyFont="1" applyFill="1" applyBorder="1"/>
    <xf numFmtId="0" fontId="45" fillId="27" borderId="8" xfId="0" applyFont="1" applyFill="1" applyBorder="1"/>
    <xf numFmtId="0" fontId="45" fillId="27" borderId="21" xfId="0" applyFont="1" applyFill="1" applyBorder="1"/>
    <xf numFmtId="0" fontId="45" fillId="27" borderId="9" xfId="0" applyFont="1" applyFill="1" applyBorder="1"/>
    <xf numFmtId="0" fontId="0" fillId="0" borderId="0" xfId="0" applyAlignment="1">
      <alignment horizontal="left" indent="1"/>
    </xf>
    <xf numFmtId="0" fontId="53" fillId="27" borderId="17" xfId="1199" applyFont="1" applyFill="1" applyBorder="1"/>
    <xf numFmtId="0" fontId="53" fillId="26" borderId="17" xfId="1199" applyFont="1" applyFill="1" applyBorder="1"/>
    <xf numFmtId="0" fontId="53" fillId="26" borderId="22" xfId="1199" applyFont="1" applyFill="1" applyBorder="1"/>
    <xf numFmtId="0" fontId="53" fillId="26" borderId="12" xfId="1199" applyFont="1" applyFill="1" applyBorder="1"/>
    <xf numFmtId="0" fontId="45" fillId="26" borderId="22" xfId="1199" applyFont="1" applyFill="1" applyBorder="1" applyAlignment="1">
      <alignment horizontal="left" indent="1"/>
    </xf>
    <xf numFmtId="0" fontId="53" fillId="26" borderId="22" xfId="1199" applyFont="1" applyFill="1" applyBorder="1" applyAlignment="1">
      <alignment horizontal="left"/>
    </xf>
    <xf numFmtId="41" fontId="16" fillId="25" borderId="0" xfId="1022" applyNumberFormat="1" applyFont="1" applyFill="1" applyBorder="1"/>
    <xf numFmtId="41" fontId="16" fillId="0" borderId="0" xfId="1022" applyNumberFormat="1" applyFont="1" applyFill="1"/>
    <xf numFmtId="41" fontId="16" fillId="27" borderId="8" xfId="1022" applyNumberFormat="1" applyFont="1" applyFill="1" applyBorder="1"/>
    <xf numFmtId="169" fontId="85" fillId="28" borderId="22" xfId="1022" applyNumberFormat="1" applyFont="1" applyFill="1" applyBorder="1"/>
    <xf numFmtId="42" fontId="16" fillId="25" borderId="8" xfId="1022" applyNumberFormat="1" applyFont="1" applyFill="1" applyBorder="1"/>
    <xf numFmtId="0" fontId="45" fillId="26" borderId="12" xfId="1199" applyFont="1" applyFill="1" applyBorder="1" applyAlignment="1">
      <alignment horizontal="left" indent="1"/>
    </xf>
    <xf numFmtId="0" fontId="45" fillId="26" borderId="13" xfId="1199" applyFont="1" applyFill="1" applyBorder="1" applyAlignment="1">
      <alignment horizontal="left" indent="1"/>
    </xf>
    <xf numFmtId="0" fontId="45" fillId="26" borderId="20" xfId="1199" applyFont="1" applyFill="1" applyBorder="1" applyAlignment="1">
      <alignment horizontal="left" indent="1"/>
    </xf>
    <xf numFmtId="0" fontId="53" fillId="26" borderId="20" xfId="1199" applyFont="1" applyFill="1" applyBorder="1"/>
    <xf numFmtId="0" fontId="16" fillId="26" borderId="12" xfId="0" applyFont="1" applyFill="1" applyBorder="1" applyAlignment="1">
      <alignment horizontal="left"/>
    </xf>
    <xf numFmtId="0" fontId="53" fillId="26" borderId="11" xfId="1199" applyFont="1" applyFill="1" applyBorder="1"/>
    <xf numFmtId="41" fontId="16" fillId="25" borderId="10" xfId="1031" applyNumberFormat="1" applyFont="1" applyFill="1" applyBorder="1"/>
    <xf numFmtId="41" fontId="16" fillId="0" borderId="0" xfId="1021" applyNumberFormat="1" applyFont="1"/>
    <xf numFmtId="0" fontId="89" fillId="0" borderId="0" xfId="0" applyFont="1"/>
    <xf numFmtId="0" fontId="53" fillId="26" borderId="16" xfId="0" applyFont="1" applyFill="1" applyBorder="1" applyAlignment="1">
      <alignment horizontal="center"/>
    </xf>
    <xf numFmtId="2" fontId="53" fillId="26" borderId="16" xfId="0" applyNumberFormat="1" applyFont="1" applyFill="1" applyBorder="1" applyAlignment="1">
      <alignment horizontal="center"/>
    </xf>
    <xf numFmtId="0" fontId="53" fillId="26" borderId="20" xfId="0" applyFont="1" applyFill="1" applyBorder="1" applyAlignment="1">
      <alignment horizontal="center"/>
    </xf>
    <xf numFmtId="0" fontId="16" fillId="27" borderId="16" xfId="0" applyFont="1" applyFill="1" applyBorder="1"/>
    <xf numFmtId="0" fontId="16" fillId="27" borderId="11" xfId="0" applyFont="1" applyFill="1" applyBorder="1" applyAlignment="1">
      <alignment horizontal="center"/>
    </xf>
    <xf numFmtId="0" fontId="45" fillId="27" borderId="20" xfId="0" applyFont="1" applyFill="1" applyBorder="1"/>
    <xf numFmtId="0" fontId="53" fillId="27" borderId="22" xfId="0" applyFont="1" applyFill="1" applyBorder="1" applyAlignment="1">
      <alignment horizontal="center" vertical="center" wrapText="1"/>
    </xf>
    <xf numFmtId="0" fontId="46" fillId="0" borderId="0" xfId="0" applyFont="1" applyAlignment="1">
      <alignment horizontal="left"/>
    </xf>
    <xf numFmtId="3" fontId="46" fillId="0" borderId="0" xfId="0" applyNumberFormat="1" applyFont="1" applyAlignment="1">
      <alignment horizontal="left"/>
    </xf>
    <xf numFmtId="3" fontId="46" fillId="0" borderId="0" xfId="0" applyNumberFormat="1" applyFont="1" applyAlignment="1">
      <alignment horizontal="right"/>
    </xf>
    <xf numFmtId="9" fontId="44" fillId="0" borderId="0" xfId="1252" applyFont="1" applyFill="1" applyBorder="1" applyAlignment="1"/>
    <xf numFmtId="3" fontId="16" fillId="0" borderId="0" xfId="0" applyNumberFormat="1" applyFont="1" applyAlignment="1">
      <alignment horizontal="left"/>
    </xf>
    <xf numFmtId="41" fontId="45" fillId="26" borderId="8" xfId="1021" applyNumberFormat="1" applyFont="1" applyFill="1" applyBorder="1"/>
    <xf numFmtId="41" fontId="53" fillId="26" borderId="8" xfId="0" applyNumberFormat="1" applyFont="1" applyFill="1" applyBorder="1"/>
    <xf numFmtId="0" fontId="0" fillId="25" borderId="21" xfId="0" applyFill="1" applyBorder="1"/>
    <xf numFmtId="0" fontId="0" fillId="25" borderId="19" xfId="0" applyFill="1" applyBorder="1"/>
    <xf numFmtId="0" fontId="53" fillId="26" borderId="16" xfId="0" applyFont="1" applyFill="1" applyBorder="1" applyAlignment="1">
      <alignment horizontal="right"/>
    </xf>
    <xf numFmtId="0" fontId="53" fillId="27" borderId="22" xfId="1199" applyFont="1" applyFill="1" applyBorder="1"/>
    <xf numFmtId="0" fontId="53" fillId="26" borderId="17" xfId="1199" applyFont="1" applyFill="1" applyBorder="1" applyAlignment="1">
      <alignment horizontal="left"/>
    </xf>
    <xf numFmtId="0" fontId="58" fillId="27" borderId="10" xfId="0" applyFont="1" applyFill="1" applyBorder="1"/>
    <xf numFmtId="0" fontId="16" fillId="27" borderId="0" xfId="0" applyFont="1" applyFill="1" applyAlignment="1">
      <alignment horizontal="center"/>
    </xf>
    <xf numFmtId="0" fontId="53" fillId="27" borderId="28" xfId="0" applyFont="1" applyFill="1" applyBorder="1" applyAlignment="1">
      <alignment horizontal="center" vertical="center" wrapText="1"/>
    </xf>
    <xf numFmtId="1" fontId="0" fillId="28" borderId="22" xfId="0" applyNumberFormat="1" applyFill="1" applyBorder="1"/>
    <xf numFmtId="0" fontId="61" fillId="0" borderId="0" xfId="0" applyFont="1" applyAlignment="1">
      <alignment horizontal="center"/>
    </xf>
    <xf numFmtId="0" fontId="72" fillId="26" borderId="15" xfId="0" applyFont="1" applyFill="1" applyBorder="1" applyAlignment="1">
      <alignment horizontal="center" wrapText="1"/>
    </xf>
    <xf numFmtId="0" fontId="72" fillId="26" borderId="14" xfId="0" applyFont="1" applyFill="1" applyBorder="1" applyAlignment="1">
      <alignment horizontal="center" wrapText="1"/>
    </xf>
    <xf numFmtId="3" fontId="72" fillId="26" borderId="8" xfId="0" applyNumberFormat="1" applyFont="1" applyFill="1" applyBorder="1" applyAlignment="1">
      <alignment horizontal="center" wrapText="1"/>
    </xf>
    <xf numFmtId="9" fontId="72" fillId="26" borderId="8" xfId="1252" applyFont="1" applyFill="1" applyBorder="1" applyAlignment="1">
      <alignment horizontal="center" wrapText="1"/>
    </xf>
    <xf numFmtId="0" fontId="16" fillId="26" borderId="9" xfId="0" applyFont="1" applyFill="1" applyBorder="1" applyAlignment="1">
      <alignment horizontal="left"/>
    </xf>
    <xf numFmtId="0" fontId="16" fillId="26" borderId="8" xfId="0" applyFont="1" applyFill="1" applyBorder="1" applyAlignment="1">
      <alignment horizontal="left"/>
    </xf>
    <xf numFmtId="3" fontId="16" fillId="26" borderId="8" xfId="0" applyNumberFormat="1" applyFont="1" applyFill="1" applyBorder="1" applyAlignment="1">
      <alignment horizontal="left"/>
    </xf>
    <xf numFmtId="3" fontId="16" fillId="26" borderId="8" xfId="0" applyNumberFormat="1" applyFont="1" applyFill="1" applyBorder="1" applyAlignment="1">
      <alignment horizontal="right"/>
    </xf>
    <xf numFmtId="0" fontId="16" fillId="27" borderId="8" xfId="0" applyFont="1" applyFill="1" applyBorder="1" applyAlignment="1">
      <alignment horizontal="left"/>
    </xf>
    <xf numFmtId="0" fontId="16" fillId="26" borderId="16" xfId="0" applyFont="1" applyFill="1" applyBorder="1" applyAlignment="1">
      <alignment horizontal="left"/>
    </xf>
    <xf numFmtId="41" fontId="45" fillId="26" borderId="8" xfId="1196" applyNumberFormat="1" applyFont="1" applyFill="1" applyBorder="1" applyAlignment="1">
      <alignment horizontal="right"/>
    </xf>
    <xf numFmtId="0" fontId="16" fillId="26" borderId="17" xfId="0" applyFont="1" applyFill="1" applyBorder="1" applyAlignment="1">
      <alignment horizontal="left"/>
    </xf>
    <xf numFmtId="168" fontId="16" fillId="25" borderId="14" xfId="1021" applyNumberFormat="1" applyFont="1" applyFill="1" applyBorder="1" applyAlignment="1"/>
    <xf numFmtId="42" fontId="16" fillId="26" borderId="17" xfId="1021" applyNumberFormat="1" applyFont="1" applyFill="1" applyBorder="1"/>
    <xf numFmtId="42" fontId="16" fillId="26" borderId="20" xfId="1021" applyNumberFormat="1" applyFont="1" applyFill="1" applyBorder="1"/>
    <xf numFmtId="42" fontId="16" fillId="27" borderId="15" xfId="1021" applyNumberFormat="1" applyFont="1" applyFill="1" applyBorder="1"/>
    <xf numFmtId="42" fontId="16" fillId="26" borderId="14" xfId="1021" applyNumberFormat="1" applyFont="1" applyFill="1" applyBorder="1"/>
    <xf numFmtId="37" fontId="53" fillId="26" borderId="22" xfId="0" applyNumberFormat="1" applyFont="1" applyFill="1" applyBorder="1" applyAlignment="1">
      <alignment horizontal="center" wrapText="1"/>
    </xf>
    <xf numFmtId="41" fontId="16" fillId="27" borderId="22" xfId="1021" applyNumberFormat="1" applyFont="1" applyFill="1" applyBorder="1"/>
    <xf numFmtId="42" fontId="16" fillId="26" borderId="22" xfId="1021" applyNumberFormat="1" applyFont="1" applyFill="1" applyBorder="1"/>
    <xf numFmtId="37" fontId="53" fillId="25" borderId="22" xfId="0" applyNumberFormat="1" applyFont="1" applyFill="1" applyBorder="1" applyAlignment="1">
      <alignment horizontal="center"/>
    </xf>
    <xf numFmtId="37" fontId="45" fillId="25" borderId="22" xfId="0" applyNumberFormat="1" applyFont="1" applyFill="1" applyBorder="1" applyAlignment="1">
      <alignment horizontal="center"/>
    </xf>
    <xf numFmtId="42" fontId="16" fillId="25" borderId="22" xfId="1031" applyNumberFormat="1" applyFont="1" applyFill="1" applyBorder="1"/>
    <xf numFmtId="42" fontId="16" fillId="26" borderId="22" xfId="1031" applyNumberFormat="1" applyFont="1" applyFill="1" applyBorder="1"/>
    <xf numFmtId="41" fontId="16" fillId="26" borderId="17" xfId="1031" applyNumberFormat="1" applyFont="1" applyFill="1" applyBorder="1"/>
    <xf numFmtId="41" fontId="16" fillId="25" borderId="13" xfId="1031" applyNumberFormat="1" applyFont="1" applyFill="1" applyBorder="1"/>
    <xf numFmtId="0" fontId="0" fillId="27" borderId="12" xfId="0" applyFill="1" applyBorder="1" applyAlignment="1">
      <alignment horizontal="center"/>
    </xf>
    <xf numFmtId="0" fontId="0" fillId="27" borderId="13" xfId="0" applyFill="1" applyBorder="1" applyAlignment="1">
      <alignment horizontal="center"/>
    </xf>
    <xf numFmtId="0" fontId="0" fillId="27" borderId="20" xfId="0" applyFill="1" applyBorder="1" applyAlignment="1">
      <alignment horizontal="center"/>
    </xf>
    <xf numFmtId="0" fontId="0" fillId="25" borderId="22" xfId="0" applyFill="1" applyBorder="1"/>
    <xf numFmtId="0" fontId="16" fillId="27" borderId="22" xfId="0" applyFont="1" applyFill="1" applyBorder="1" applyAlignment="1">
      <alignment horizontal="center"/>
    </xf>
    <xf numFmtId="0" fontId="45" fillId="27" borderId="22" xfId="1199" applyFont="1" applyFill="1" applyBorder="1" applyAlignment="1">
      <alignment horizontal="center" wrapText="1"/>
    </xf>
    <xf numFmtId="0" fontId="16" fillId="29" borderId="22" xfId="0" applyFont="1" applyFill="1" applyBorder="1"/>
    <xf numFmtId="0" fontId="45" fillId="25" borderId="22" xfId="0" applyFont="1" applyFill="1" applyBorder="1"/>
    <xf numFmtId="0" fontId="45" fillId="30" borderId="10" xfId="1199" applyFont="1" applyFill="1" applyBorder="1" applyAlignment="1" applyProtection="1">
      <alignment horizontal="left" indent="1"/>
      <protection locked="0"/>
    </xf>
    <xf numFmtId="0" fontId="45" fillId="30" borderId="16" xfId="1199" applyFont="1" applyFill="1" applyBorder="1" applyAlignment="1" applyProtection="1">
      <alignment horizontal="left" indent="1"/>
      <protection locked="0"/>
    </xf>
    <xf numFmtId="0" fontId="45" fillId="27" borderId="9" xfId="1199" applyFont="1" applyFill="1" applyBorder="1" applyAlignment="1">
      <alignment horizontal="left" indent="1"/>
    </xf>
    <xf numFmtId="0" fontId="45" fillId="27" borderId="10" xfId="1199" applyFont="1" applyFill="1" applyBorder="1" applyAlignment="1">
      <alignment horizontal="left" indent="1"/>
    </xf>
    <xf numFmtId="0" fontId="0" fillId="0" borderId="0" xfId="0" applyProtection="1">
      <protection locked="0"/>
    </xf>
    <xf numFmtId="0" fontId="87" fillId="0" borderId="0" xfId="0" applyFont="1" applyProtection="1">
      <protection locked="0"/>
    </xf>
    <xf numFmtId="0" fontId="45" fillId="30" borderId="13" xfId="0" applyFont="1" applyFill="1" applyBorder="1" applyAlignment="1" applyProtection="1">
      <alignment horizontal="left" indent="1"/>
      <protection locked="0"/>
    </xf>
    <xf numFmtId="0" fontId="45" fillId="30" borderId="13" xfId="1199" applyFont="1" applyFill="1" applyBorder="1" applyAlignment="1" applyProtection="1">
      <alignment horizontal="left" indent="1"/>
      <protection locked="0"/>
    </xf>
    <xf numFmtId="0" fontId="45" fillId="30" borderId="20" xfId="1199" applyFont="1" applyFill="1" applyBorder="1" applyAlignment="1" applyProtection="1">
      <alignment horizontal="left" indent="1"/>
      <protection locked="0"/>
    </xf>
    <xf numFmtId="41" fontId="16" fillId="25" borderId="13" xfId="1022" applyNumberFormat="1" applyFont="1" applyFill="1" applyBorder="1"/>
    <xf numFmtId="41" fontId="16" fillId="26" borderId="15" xfId="1022" applyNumberFormat="1" applyFont="1" applyFill="1" applyBorder="1"/>
    <xf numFmtId="0" fontId="45" fillId="30" borderId="9" xfId="1199" applyFont="1" applyFill="1" applyBorder="1" applyAlignment="1" applyProtection="1">
      <alignment horizontal="left" indent="1"/>
      <protection locked="0"/>
    </xf>
    <xf numFmtId="0" fontId="45" fillId="30" borderId="10" xfId="1199" applyFont="1" applyFill="1" applyBorder="1" applyAlignment="1" applyProtection="1">
      <alignment horizontal="left" indent="3"/>
      <protection locked="0"/>
    </xf>
    <xf numFmtId="0" fontId="45" fillId="30" borderId="12" xfId="1199" applyFont="1" applyFill="1" applyBorder="1" applyAlignment="1" applyProtection="1">
      <alignment horizontal="left" indent="1"/>
      <protection locked="0"/>
    </xf>
    <xf numFmtId="0" fontId="54" fillId="0" borderId="0" xfId="0" applyFont="1" applyAlignment="1" applyProtection="1">
      <alignment horizontal="left" indent="1"/>
      <protection locked="0"/>
    </xf>
    <xf numFmtId="0" fontId="62" fillId="0" borderId="0" xfId="0" applyFont="1" applyAlignment="1" applyProtection="1">
      <alignment horizontal="left" indent="1"/>
      <protection locked="0"/>
    </xf>
    <xf numFmtId="37" fontId="54" fillId="0" borderId="0" xfId="0" applyNumberFormat="1" applyFont="1" applyAlignment="1" applyProtection="1">
      <alignment horizontal="left" indent="1"/>
      <protection locked="0"/>
    </xf>
    <xf numFmtId="168" fontId="62" fillId="0" borderId="0" xfId="1022" applyNumberFormat="1" applyFont="1" applyAlignment="1" applyProtection="1">
      <alignment horizontal="left" indent="1"/>
      <protection locked="0"/>
    </xf>
    <xf numFmtId="0" fontId="53" fillId="26" borderId="22" xfId="0" applyFont="1" applyFill="1" applyBorder="1" applyAlignment="1">
      <alignment horizontal="center" wrapText="1"/>
    </xf>
    <xf numFmtId="42" fontId="16" fillId="26" borderId="22" xfId="1053" applyNumberFormat="1" applyFont="1" applyFill="1" applyBorder="1"/>
    <xf numFmtId="0" fontId="45" fillId="0" borderId="0" xfId="0" applyFont="1" applyAlignment="1" applyProtection="1">
      <alignment horizontal="left" indent="1"/>
      <protection locked="0"/>
    </xf>
    <xf numFmtId="41" fontId="45" fillId="30" borderId="13" xfId="1021" applyNumberFormat="1" applyFont="1" applyFill="1" applyBorder="1" applyProtection="1">
      <protection locked="0"/>
    </xf>
    <xf numFmtId="0" fontId="45" fillId="30" borderId="10" xfId="0" applyFont="1" applyFill="1" applyBorder="1" applyAlignment="1" applyProtection="1">
      <alignment horizontal="left" indent="1"/>
      <protection locked="0"/>
    </xf>
    <xf numFmtId="42" fontId="57" fillId="30" borderId="12" xfId="1021" applyNumberFormat="1" applyFont="1" applyFill="1" applyBorder="1" applyProtection="1">
      <protection locked="0"/>
    </xf>
    <xf numFmtId="41" fontId="57" fillId="30" borderId="13" xfId="1021" applyNumberFormat="1" applyFont="1" applyFill="1" applyBorder="1" applyProtection="1">
      <protection locked="0"/>
    </xf>
    <xf numFmtId="41" fontId="57" fillId="30" borderId="20" xfId="1021" applyNumberFormat="1" applyFont="1" applyFill="1" applyBorder="1" applyProtection="1">
      <protection locked="0"/>
    </xf>
    <xf numFmtId="42" fontId="53" fillId="26" borderId="17" xfId="0" applyNumberFormat="1" applyFont="1" applyFill="1" applyBorder="1"/>
    <xf numFmtId="42" fontId="53" fillId="26" borderId="22" xfId="0" applyNumberFormat="1" applyFont="1" applyFill="1" applyBorder="1"/>
    <xf numFmtId="42" fontId="53" fillId="26" borderId="15" xfId="0" applyNumberFormat="1" applyFont="1" applyFill="1" applyBorder="1"/>
    <xf numFmtId="42" fontId="53" fillId="26" borderId="14" xfId="0" applyNumberFormat="1" applyFont="1" applyFill="1" applyBorder="1"/>
    <xf numFmtId="42" fontId="53" fillId="27" borderId="22" xfId="0" applyNumberFormat="1" applyFont="1" applyFill="1" applyBorder="1"/>
    <xf numFmtId="42" fontId="45" fillId="30" borderId="12" xfId="1021" applyNumberFormat="1" applyFont="1" applyFill="1" applyBorder="1" applyProtection="1">
      <protection locked="0"/>
    </xf>
    <xf numFmtId="42" fontId="45" fillId="30" borderId="8" xfId="1021" applyNumberFormat="1" applyFont="1" applyFill="1" applyBorder="1" applyProtection="1">
      <protection locked="0"/>
    </xf>
    <xf numFmtId="41" fontId="56" fillId="30" borderId="13" xfId="1021" applyNumberFormat="1" applyFont="1" applyFill="1" applyBorder="1" applyProtection="1">
      <protection locked="0"/>
    </xf>
    <xf numFmtId="42" fontId="53" fillId="26" borderId="17" xfId="1021" applyNumberFormat="1" applyFont="1" applyFill="1" applyBorder="1"/>
    <xf numFmtId="42" fontId="53" fillId="26" borderId="14" xfId="1021" applyNumberFormat="1" applyFont="1" applyFill="1" applyBorder="1"/>
    <xf numFmtId="42" fontId="53" fillId="26" borderId="22" xfId="1021" applyNumberFormat="1" applyFont="1" applyFill="1" applyBorder="1"/>
    <xf numFmtId="42" fontId="53" fillId="26" borderId="15" xfId="1021" applyNumberFormat="1" applyFont="1" applyFill="1" applyBorder="1"/>
    <xf numFmtId="0" fontId="45" fillId="30" borderId="13" xfId="0" applyFont="1" applyFill="1" applyBorder="1" applyAlignment="1" applyProtection="1">
      <alignment horizontal="left" wrapText="1" indent="1"/>
      <protection locked="0"/>
    </xf>
    <xf numFmtId="42" fontId="45" fillId="30" borderId="12" xfId="1021" applyNumberFormat="1" applyFont="1" applyFill="1" applyBorder="1" applyAlignment="1" applyProtection="1">
      <alignment horizontal="center" wrapText="1"/>
      <protection locked="0"/>
    </xf>
    <xf numFmtId="42" fontId="45" fillId="30" borderId="8" xfId="1021" applyNumberFormat="1" applyFont="1" applyFill="1" applyBorder="1" applyAlignment="1" applyProtection="1">
      <alignment horizontal="center" wrapText="1"/>
      <protection locked="0"/>
    </xf>
    <xf numFmtId="0" fontId="53" fillId="26" borderId="20" xfId="0" applyFont="1" applyFill="1" applyBorder="1" applyAlignment="1">
      <alignment horizontal="center" wrapText="1"/>
    </xf>
    <xf numFmtId="42" fontId="53" fillId="25" borderId="12" xfId="1021" applyNumberFormat="1" applyFont="1" applyFill="1" applyBorder="1" applyAlignment="1">
      <alignment horizontal="right"/>
    </xf>
    <xf numFmtId="41" fontId="53" fillId="25" borderId="13" xfId="1021" applyNumberFormat="1" applyFont="1" applyFill="1" applyBorder="1" applyAlignment="1">
      <alignment horizontal="right"/>
    </xf>
    <xf numFmtId="41" fontId="53" fillId="25" borderId="20" xfId="1021" applyNumberFormat="1" applyFont="1" applyFill="1" applyBorder="1" applyAlignment="1">
      <alignment horizontal="right"/>
    </xf>
    <xf numFmtId="41" fontId="53" fillId="26" borderId="22" xfId="1021" applyNumberFormat="1" applyFont="1" applyFill="1" applyBorder="1" applyAlignment="1">
      <alignment horizontal="right"/>
    </xf>
    <xf numFmtId="41" fontId="45" fillId="26" borderId="22" xfId="1021" applyNumberFormat="1" applyFont="1" applyFill="1" applyBorder="1" applyAlignment="1">
      <alignment horizontal="right"/>
    </xf>
    <xf numFmtId="41" fontId="45" fillId="26" borderId="22" xfId="1021" applyNumberFormat="1" applyFont="1" applyFill="1" applyBorder="1"/>
    <xf numFmtId="41" fontId="53" fillId="26" borderId="22" xfId="0" applyNumberFormat="1" applyFont="1" applyFill="1" applyBorder="1"/>
    <xf numFmtId="41" fontId="53" fillId="25" borderId="13" xfId="0" applyNumberFormat="1" applyFont="1" applyFill="1" applyBorder="1"/>
    <xf numFmtId="3" fontId="53" fillId="28" borderId="22" xfId="0" applyNumberFormat="1" applyFont="1" applyFill="1" applyBorder="1"/>
    <xf numFmtId="0" fontId="56" fillId="27" borderId="22" xfId="0" applyFont="1" applyFill="1" applyBorder="1"/>
    <xf numFmtId="0" fontId="45" fillId="27" borderId="8" xfId="0" applyFont="1" applyFill="1" applyBorder="1" applyAlignment="1">
      <alignment horizontal="center"/>
    </xf>
    <xf numFmtId="0" fontId="45" fillId="27" borderId="17" xfId="0" applyFont="1" applyFill="1" applyBorder="1"/>
    <xf numFmtId="41" fontId="45" fillId="26" borderId="22" xfId="0" applyNumberFormat="1" applyFont="1" applyFill="1" applyBorder="1"/>
    <xf numFmtId="42" fontId="45" fillId="26" borderId="22" xfId="0" applyNumberFormat="1" applyFont="1" applyFill="1" applyBorder="1"/>
    <xf numFmtId="42" fontId="45" fillId="26" borderId="32" xfId="0" applyNumberFormat="1" applyFont="1" applyFill="1" applyBorder="1"/>
    <xf numFmtId="42" fontId="45" fillId="26" borderId="14" xfId="0" applyNumberFormat="1" applyFont="1" applyFill="1" applyBorder="1"/>
    <xf numFmtId="42" fontId="45" fillId="26" borderId="15" xfId="0" applyNumberFormat="1" applyFont="1" applyFill="1" applyBorder="1"/>
    <xf numFmtId="0" fontId="56" fillId="30" borderId="12" xfId="0" applyFont="1" applyFill="1" applyBorder="1" applyProtection="1">
      <protection locked="0"/>
    </xf>
    <xf numFmtId="0" fontId="56" fillId="30" borderId="0" xfId="0" applyFont="1" applyFill="1" applyAlignment="1" applyProtection="1">
      <alignment horizontal="center"/>
      <protection locked="0"/>
    </xf>
    <xf numFmtId="0" fontId="56" fillId="30" borderId="13" xfId="0" applyFont="1" applyFill="1" applyBorder="1" applyProtection="1">
      <protection locked="0"/>
    </xf>
    <xf numFmtId="0" fontId="45" fillId="30" borderId="12" xfId="0" applyFont="1" applyFill="1" applyBorder="1" applyProtection="1">
      <protection locked="0"/>
    </xf>
    <xf numFmtId="0" fontId="45" fillId="30" borderId="12" xfId="0" applyFont="1" applyFill="1" applyBorder="1" applyAlignment="1" applyProtection="1">
      <alignment horizontal="center"/>
      <protection locked="0"/>
    </xf>
    <xf numFmtId="0" fontId="45" fillId="30" borderId="13" xfId="0" applyFont="1" applyFill="1" applyBorder="1" applyProtection="1">
      <protection locked="0"/>
    </xf>
    <xf numFmtId="0" fontId="45" fillId="30" borderId="13" xfId="0" applyFont="1" applyFill="1" applyBorder="1" applyAlignment="1" applyProtection="1">
      <alignment horizontal="center"/>
      <protection locked="0"/>
    </xf>
    <xf numFmtId="9" fontId="45" fillId="30" borderId="13" xfId="0" applyNumberFormat="1" applyFont="1" applyFill="1" applyBorder="1" applyProtection="1">
      <protection locked="0"/>
    </xf>
    <xf numFmtId="0" fontId="45" fillId="30" borderId="20" xfId="0" applyFont="1" applyFill="1" applyBorder="1" applyProtection="1">
      <protection locked="0"/>
    </xf>
    <xf numFmtId="0" fontId="45" fillId="30" borderId="20" xfId="0" applyFont="1" applyFill="1" applyBorder="1" applyAlignment="1" applyProtection="1">
      <alignment horizontal="center"/>
      <protection locked="0"/>
    </xf>
    <xf numFmtId="9" fontId="45" fillId="30" borderId="20" xfId="0" applyNumberFormat="1" applyFont="1" applyFill="1" applyBorder="1" applyProtection="1">
      <protection locked="0"/>
    </xf>
    <xf numFmtId="0" fontId="9" fillId="30" borderId="12" xfId="0" applyFont="1" applyFill="1" applyBorder="1" applyAlignment="1" applyProtection="1">
      <alignment horizontal="center"/>
      <protection locked="0"/>
    </xf>
    <xf numFmtId="0" fontId="9" fillId="30" borderId="13" xfId="0" applyFont="1" applyFill="1" applyBorder="1" applyAlignment="1" applyProtection="1">
      <alignment horizontal="center"/>
      <protection locked="0"/>
    </xf>
    <xf numFmtId="0" fontId="5" fillId="30" borderId="13" xfId="0" applyFont="1" applyFill="1" applyBorder="1" applyAlignment="1" applyProtection="1">
      <alignment horizontal="center"/>
      <protection locked="0"/>
    </xf>
    <xf numFmtId="0" fontId="5" fillId="30" borderId="20" xfId="0" applyFont="1" applyFill="1" applyBorder="1" applyAlignment="1" applyProtection="1">
      <alignment horizontal="center"/>
      <protection locked="0"/>
    </xf>
    <xf numFmtId="41" fontId="45" fillId="30" borderId="13" xfId="1021" applyNumberFormat="1" applyFont="1" applyFill="1" applyBorder="1" applyAlignment="1" applyProtection="1">
      <alignment wrapText="1"/>
      <protection locked="0"/>
    </xf>
    <xf numFmtId="41" fontId="53" fillId="30" borderId="13" xfId="0" applyNumberFormat="1" applyFont="1" applyFill="1" applyBorder="1" applyProtection="1">
      <protection locked="0"/>
    </xf>
    <xf numFmtId="41" fontId="45" fillId="30" borderId="12" xfId="1021" applyNumberFormat="1" applyFont="1" applyFill="1" applyBorder="1" applyProtection="1">
      <protection locked="0"/>
    </xf>
    <xf numFmtId="41" fontId="53" fillId="30" borderId="12" xfId="0" applyNumberFormat="1" applyFont="1" applyFill="1" applyBorder="1" applyProtection="1">
      <protection locked="0"/>
    </xf>
    <xf numFmtId="41" fontId="45" fillId="30" borderId="20" xfId="1021" applyNumberFormat="1" applyFont="1" applyFill="1" applyBorder="1" applyProtection="1">
      <protection locked="0"/>
    </xf>
    <xf numFmtId="41" fontId="53" fillId="30" borderId="20" xfId="0" applyNumberFormat="1" applyFont="1" applyFill="1" applyBorder="1" applyProtection="1">
      <protection locked="0"/>
    </xf>
    <xf numFmtId="0" fontId="53" fillId="26" borderId="22" xfId="0" applyFont="1" applyFill="1" applyBorder="1" applyAlignment="1">
      <alignment horizontal="center"/>
    </xf>
    <xf numFmtId="42" fontId="53" fillId="25" borderId="14" xfId="1021" applyNumberFormat="1" applyFont="1" applyFill="1" applyBorder="1"/>
    <xf numFmtId="0" fontId="45" fillId="30" borderId="9" xfId="0" applyFont="1" applyFill="1" applyBorder="1" applyProtection="1">
      <protection locked="0"/>
    </xf>
    <xf numFmtId="42" fontId="45" fillId="30" borderId="9" xfId="1021" applyNumberFormat="1" applyFont="1" applyFill="1" applyBorder="1" applyProtection="1">
      <protection locked="0"/>
    </xf>
    <xf numFmtId="42" fontId="53" fillId="30" borderId="12" xfId="1021" applyNumberFormat="1" applyFont="1" applyFill="1" applyBorder="1" applyProtection="1">
      <protection locked="0"/>
    </xf>
    <xf numFmtId="0" fontId="45" fillId="30" borderId="10" xfId="0" applyFont="1" applyFill="1" applyBorder="1" applyProtection="1">
      <protection locked="0"/>
    </xf>
    <xf numFmtId="41" fontId="45" fillId="30" borderId="10" xfId="1021" applyNumberFormat="1" applyFont="1" applyFill="1" applyBorder="1" applyProtection="1">
      <protection locked="0"/>
    </xf>
    <xf numFmtId="41" fontId="53" fillId="30" borderId="13" xfId="1021" applyNumberFormat="1" applyFont="1" applyFill="1" applyBorder="1" applyProtection="1">
      <protection locked="0"/>
    </xf>
    <xf numFmtId="41" fontId="53" fillId="30" borderId="20" xfId="1021" applyNumberFormat="1" applyFont="1" applyFill="1" applyBorder="1" applyProtection="1">
      <protection locked="0"/>
    </xf>
    <xf numFmtId="41" fontId="53" fillId="30" borderId="21" xfId="1021" applyNumberFormat="1" applyFont="1" applyFill="1" applyBorder="1" applyProtection="1">
      <protection locked="0"/>
    </xf>
    <xf numFmtId="41" fontId="53" fillId="30" borderId="18" xfId="1021" applyNumberFormat="1" applyFont="1" applyFill="1" applyBorder="1" applyProtection="1">
      <protection locked="0"/>
    </xf>
    <xf numFmtId="0" fontId="72" fillId="26" borderId="22" xfId="0" applyFont="1" applyFill="1" applyBorder="1" applyAlignment="1">
      <alignment horizontal="center" wrapText="1"/>
    </xf>
    <xf numFmtId="0" fontId="72" fillId="26" borderId="22" xfId="0" applyFont="1" applyFill="1" applyBorder="1" applyAlignment="1">
      <alignment wrapText="1"/>
    </xf>
    <xf numFmtId="3" fontId="72" fillId="26" borderId="22" xfId="0" applyNumberFormat="1" applyFont="1" applyFill="1" applyBorder="1" applyAlignment="1">
      <alignment horizontal="center" wrapText="1"/>
    </xf>
    <xf numFmtId="0" fontId="72" fillId="27" borderId="22" xfId="0" applyFont="1" applyFill="1" applyBorder="1" applyAlignment="1">
      <alignment horizontal="center" wrapText="1"/>
    </xf>
    <xf numFmtId="9" fontId="72" fillId="26" borderId="22" xfId="1252" applyFont="1" applyFill="1" applyBorder="1" applyAlignment="1">
      <alignment horizontal="center" wrapText="1"/>
    </xf>
    <xf numFmtId="0" fontId="72" fillId="26" borderId="33" xfId="0" applyFont="1" applyFill="1" applyBorder="1" applyAlignment="1">
      <alignment horizontal="center" wrapText="1"/>
    </xf>
    <xf numFmtId="0" fontId="72" fillId="26" borderId="34" xfId="0" applyFont="1" applyFill="1" applyBorder="1" applyAlignment="1">
      <alignment horizontal="center" wrapText="1"/>
    </xf>
    <xf numFmtId="42" fontId="53" fillId="26" borderId="34" xfId="1021" applyNumberFormat="1" applyFont="1" applyFill="1" applyBorder="1" applyAlignment="1">
      <alignment horizontal="left"/>
    </xf>
    <xf numFmtId="42" fontId="53" fillId="26" borderId="22" xfId="1021" applyNumberFormat="1" applyFont="1" applyFill="1" applyBorder="1" applyAlignment="1">
      <alignment horizontal="left"/>
    </xf>
    <xf numFmtId="42" fontId="53" fillId="26" borderId="33" xfId="1021" applyNumberFormat="1" applyFont="1" applyFill="1" applyBorder="1" applyAlignment="1">
      <alignment horizontal="left"/>
    </xf>
    <xf numFmtId="9" fontId="45" fillId="26" borderId="35" xfId="0" applyNumberFormat="1" applyFont="1" applyFill="1" applyBorder="1"/>
    <xf numFmtId="9" fontId="45" fillId="26" borderId="30" xfId="0" applyNumberFormat="1" applyFont="1" applyFill="1" applyBorder="1"/>
    <xf numFmtId="42" fontId="45" fillId="25" borderId="12" xfId="1196" applyNumberFormat="1" applyFont="1" applyFill="1" applyBorder="1" applyAlignment="1">
      <alignment horizontal="right"/>
    </xf>
    <xf numFmtId="41" fontId="45" fillId="25" borderId="13" xfId="1196" applyNumberFormat="1" applyFont="1" applyFill="1" applyBorder="1" applyAlignment="1">
      <alignment horizontal="right"/>
    </xf>
    <xf numFmtId="41" fontId="8" fillId="25" borderId="13" xfId="1222" applyNumberFormat="1" applyFill="1" applyBorder="1"/>
    <xf numFmtId="41" fontId="45" fillId="25" borderId="20" xfId="1196" applyNumberFormat="1" applyFont="1" applyFill="1" applyBorder="1" applyAlignment="1">
      <alignment horizontal="right"/>
    </xf>
    <xf numFmtId="41" fontId="8" fillId="25" borderId="20" xfId="1222" applyNumberFormat="1" applyFill="1" applyBorder="1"/>
    <xf numFmtId="41" fontId="45" fillId="25" borderId="12" xfId="1196" applyNumberFormat="1" applyFont="1" applyFill="1" applyBorder="1" applyAlignment="1">
      <alignment horizontal="right"/>
    </xf>
    <xf numFmtId="2" fontId="16" fillId="26" borderId="22" xfId="1252" applyNumberFormat="1" applyFont="1" applyFill="1" applyBorder="1" applyAlignment="1">
      <alignment horizontal="center"/>
    </xf>
    <xf numFmtId="42" fontId="16" fillId="26" borderId="22" xfId="0" applyNumberFormat="1" applyFont="1" applyFill="1" applyBorder="1" applyAlignment="1">
      <alignment horizontal="left"/>
    </xf>
    <xf numFmtId="42" fontId="16" fillId="26" borderId="22" xfId="1021" applyNumberFormat="1" applyFont="1" applyFill="1" applyBorder="1" applyAlignment="1">
      <alignment horizontal="left"/>
    </xf>
    <xf numFmtId="168" fontId="16" fillId="26" borderId="22" xfId="1021" applyNumberFormat="1" applyFont="1" applyFill="1" applyBorder="1" applyAlignment="1">
      <alignment horizontal="center"/>
    </xf>
    <xf numFmtId="42" fontId="16" fillId="26" borderId="22" xfId="0" applyNumberFormat="1" applyFont="1" applyFill="1" applyBorder="1" applyAlignment="1">
      <alignment horizontal="right"/>
    </xf>
    <xf numFmtId="10" fontId="50" fillId="30" borderId="12" xfId="1252" applyNumberFormat="1" applyFont="1" applyFill="1" applyBorder="1" applyAlignment="1" applyProtection="1">
      <protection locked="0"/>
    </xf>
    <xf numFmtId="10" fontId="50" fillId="30" borderId="13" xfId="1252" applyNumberFormat="1" applyFont="1" applyFill="1" applyBorder="1" applyAlignment="1" applyProtection="1">
      <protection locked="0"/>
    </xf>
    <xf numFmtId="10" fontId="50" fillId="30" borderId="20" xfId="1252" applyNumberFormat="1" applyFont="1" applyFill="1" applyBorder="1" applyAlignment="1" applyProtection="1">
      <protection locked="0"/>
    </xf>
    <xf numFmtId="9" fontId="45" fillId="30" borderId="42" xfId="0" applyNumberFormat="1" applyFont="1" applyFill="1" applyBorder="1" applyProtection="1">
      <protection locked="0"/>
    </xf>
    <xf numFmtId="9" fontId="45" fillId="30" borderId="41" xfId="0" applyNumberFormat="1" applyFont="1" applyFill="1" applyBorder="1" applyProtection="1">
      <protection locked="0"/>
    </xf>
    <xf numFmtId="0" fontId="16" fillId="27" borderId="8" xfId="0" applyFont="1" applyFill="1" applyBorder="1" applyAlignment="1">
      <alignment horizontal="center"/>
    </xf>
    <xf numFmtId="0" fontId="58" fillId="27" borderId="9" xfId="0" applyFont="1" applyFill="1" applyBorder="1"/>
    <xf numFmtId="0" fontId="53" fillId="27" borderId="15" xfId="0" applyFont="1" applyFill="1" applyBorder="1" applyAlignment="1">
      <alignment horizontal="center"/>
    </xf>
    <xf numFmtId="0" fontId="53" fillId="27" borderId="22" xfId="0" applyFont="1" applyFill="1" applyBorder="1" applyAlignment="1">
      <alignment horizontal="center"/>
    </xf>
    <xf numFmtId="2" fontId="45" fillId="25" borderId="28" xfId="0" applyNumberFormat="1" applyFont="1" applyFill="1" applyBorder="1" applyAlignment="1">
      <alignment horizontal="center" vertical="center"/>
    </xf>
    <xf numFmtId="37" fontId="45" fillId="25" borderId="12" xfId="0" applyNumberFormat="1" applyFont="1" applyFill="1" applyBorder="1" applyAlignment="1">
      <alignment horizontal="center"/>
    </xf>
    <xf numFmtId="37" fontId="53" fillId="25" borderId="12" xfId="0" applyNumberFormat="1" applyFont="1" applyFill="1" applyBorder="1" applyAlignment="1">
      <alignment horizontal="center"/>
    </xf>
    <xf numFmtId="37" fontId="45" fillId="25" borderId="21" xfId="0" applyNumberFormat="1" applyFont="1" applyFill="1" applyBorder="1" applyAlignment="1">
      <alignment horizontal="center"/>
    </xf>
    <xf numFmtId="42" fontId="45" fillId="26" borderId="22" xfId="1021" applyNumberFormat="1" applyFont="1" applyFill="1" applyBorder="1"/>
    <xf numFmtId="42" fontId="45" fillId="26" borderId="14" xfId="1021" applyNumberFormat="1" applyFont="1" applyFill="1" applyBorder="1"/>
    <xf numFmtId="168" fontId="45" fillId="30" borderId="13" xfId="1021" applyNumberFormat="1" applyFont="1" applyFill="1" applyBorder="1" applyProtection="1">
      <protection locked="0"/>
    </xf>
    <xf numFmtId="168" fontId="45" fillId="30" borderId="20" xfId="1021" applyNumberFormat="1" applyFont="1" applyFill="1" applyBorder="1" applyProtection="1">
      <protection locked="0"/>
    </xf>
    <xf numFmtId="0" fontId="0" fillId="25" borderId="9" xfId="0" applyFill="1" applyBorder="1"/>
    <xf numFmtId="0" fontId="0" fillId="25" borderId="10" xfId="0" applyFill="1" applyBorder="1"/>
    <xf numFmtId="0" fontId="0" fillId="25" borderId="16" xfId="0" applyFill="1" applyBorder="1"/>
    <xf numFmtId="0" fontId="0" fillId="25" borderId="12" xfId="0" applyFill="1" applyBorder="1"/>
    <xf numFmtId="0" fontId="0" fillId="25" borderId="13" xfId="0" applyFill="1" applyBorder="1"/>
    <xf numFmtId="0" fontId="0" fillId="25" borderId="20" xfId="0" applyFill="1" applyBorder="1"/>
    <xf numFmtId="1" fontId="0" fillId="25" borderId="22" xfId="0" applyNumberFormat="1" applyFill="1" applyBorder="1"/>
    <xf numFmtId="0" fontId="16" fillId="26" borderId="12" xfId="0" applyFont="1" applyFill="1" applyBorder="1"/>
    <xf numFmtId="0" fontId="72" fillId="26" borderId="12" xfId="0" applyFont="1" applyFill="1" applyBorder="1" applyAlignment="1">
      <alignment horizontal="center"/>
    </xf>
    <xf numFmtId="0" fontId="53" fillId="26" borderId="13" xfId="0" applyFont="1" applyFill="1" applyBorder="1"/>
    <xf numFmtId="0" fontId="72" fillId="26" borderId="13" xfId="0" applyFont="1" applyFill="1" applyBorder="1" applyAlignment="1">
      <alignment horizontal="center"/>
    </xf>
    <xf numFmtId="0" fontId="53" fillId="26" borderId="13" xfId="0" applyFont="1" applyFill="1" applyBorder="1" applyAlignment="1">
      <alignment horizontal="center"/>
    </xf>
    <xf numFmtId="0" fontId="75" fillId="26" borderId="20" xfId="0" applyFont="1" applyFill="1" applyBorder="1"/>
    <xf numFmtId="0" fontId="72" fillId="26" borderId="20" xfId="0" applyFont="1" applyFill="1" applyBorder="1" applyAlignment="1">
      <alignment horizontal="center"/>
    </xf>
    <xf numFmtId="3" fontId="0" fillId="25" borderId="12" xfId="0" applyNumberFormat="1" applyFill="1" applyBorder="1"/>
    <xf numFmtId="0" fontId="76" fillId="25" borderId="12" xfId="0" applyFont="1" applyFill="1" applyBorder="1" applyAlignment="1">
      <alignment horizontal="center"/>
    </xf>
    <xf numFmtId="41" fontId="0" fillId="25" borderId="12" xfId="0" applyNumberFormat="1" applyFill="1" applyBorder="1"/>
    <xf numFmtId="3" fontId="0" fillId="25" borderId="13" xfId="0" applyNumberFormat="1" applyFill="1" applyBorder="1"/>
    <xf numFmtId="0" fontId="76" fillId="25" borderId="13" xfId="0" applyFont="1" applyFill="1" applyBorder="1" applyAlignment="1">
      <alignment horizontal="center"/>
    </xf>
    <xf numFmtId="41" fontId="0" fillId="25" borderId="13" xfId="0" applyNumberFormat="1" applyFill="1" applyBorder="1"/>
    <xf numFmtId="0" fontId="0" fillId="0" borderId="13" xfId="0" applyBorder="1"/>
    <xf numFmtId="3" fontId="0" fillId="25" borderId="20" xfId="0" applyNumberFormat="1" applyFill="1" applyBorder="1"/>
    <xf numFmtId="0" fontId="76" fillId="25" borderId="20" xfId="0" applyFont="1" applyFill="1" applyBorder="1" applyAlignment="1">
      <alignment horizontal="center"/>
    </xf>
    <xf numFmtId="41" fontId="0" fillId="25" borderId="20" xfId="0" applyNumberFormat="1" applyFill="1" applyBorder="1"/>
    <xf numFmtId="170" fontId="18" fillId="30" borderId="13" xfId="0" applyNumberFormat="1" applyFont="1" applyFill="1" applyBorder="1" applyAlignment="1" applyProtection="1">
      <alignment horizontal="center"/>
      <protection locked="0"/>
    </xf>
    <xf numFmtId="170" fontId="84" fillId="30" borderId="13" xfId="0" applyNumberFormat="1" applyFont="1" applyFill="1" applyBorder="1" applyAlignment="1" applyProtection="1">
      <alignment horizontal="center"/>
      <protection locked="0"/>
    </xf>
    <xf numFmtId="170" fontId="8" fillId="30" borderId="13" xfId="0" applyNumberFormat="1" applyFont="1" applyFill="1" applyBorder="1" applyAlignment="1" applyProtection="1">
      <alignment horizontal="center"/>
      <protection locked="0"/>
    </xf>
    <xf numFmtId="0" fontId="0" fillId="26" borderId="44" xfId="0" applyFill="1" applyBorder="1"/>
    <xf numFmtId="41" fontId="0" fillId="26" borderId="44" xfId="0" applyNumberFormat="1" applyFill="1" applyBorder="1"/>
    <xf numFmtId="0" fontId="16" fillId="26" borderId="45" xfId="0" applyFont="1" applyFill="1" applyBorder="1"/>
    <xf numFmtId="0" fontId="16" fillId="26" borderId="45" xfId="0" applyFont="1" applyFill="1" applyBorder="1" applyAlignment="1">
      <alignment horizontal="center"/>
    </xf>
    <xf numFmtId="0" fontId="73" fillId="26" borderId="45" xfId="0" applyFont="1" applyFill="1" applyBorder="1" applyAlignment="1">
      <alignment horizontal="center"/>
    </xf>
    <xf numFmtId="0" fontId="64" fillId="26" borderId="45" xfId="0" applyFont="1" applyFill="1" applyBorder="1" applyAlignment="1">
      <alignment horizontal="center"/>
    </xf>
    <xf numFmtId="0" fontId="65" fillId="26" borderId="45" xfId="0" applyFont="1" applyFill="1" applyBorder="1"/>
    <xf numFmtId="0" fontId="65" fillId="26" borderId="45" xfId="0" applyFont="1" applyFill="1" applyBorder="1" applyAlignment="1">
      <alignment horizontal="center"/>
    </xf>
    <xf numFmtId="0" fontId="64" fillId="26" borderId="45" xfId="0" applyFont="1" applyFill="1" applyBorder="1" applyAlignment="1">
      <alignment wrapText="1"/>
    </xf>
    <xf numFmtId="0" fontId="16" fillId="26" borderId="44" xfId="0" applyFont="1" applyFill="1" applyBorder="1"/>
    <xf numFmtId="0" fontId="16" fillId="26" borderId="22" xfId="0" applyFont="1" applyFill="1" applyBorder="1"/>
    <xf numFmtId="0" fontId="0" fillId="27" borderId="45" xfId="0" applyFill="1" applyBorder="1"/>
    <xf numFmtId="41" fontId="16" fillId="26" borderId="22" xfId="0" applyNumberFormat="1" applyFont="1" applyFill="1" applyBorder="1"/>
    <xf numFmtId="0" fontId="0" fillId="30" borderId="12" xfId="0" applyFill="1" applyBorder="1" applyProtection="1">
      <protection locked="0"/>
    </xf>
    <xf numFmtId="0" fontId="0" fillId="30" borderId="13" xfId="0" applyFill="1" applyBorder="1" applyProtection="1">
      <protection locked="0"/>
    </xf>
    <xf numFmtId="0" fontId="0" fillId="30" borderId="20" xfId="0" applyFill="1" applyBorder="1" applyProtection="1">
      <protection locked="0"/>
    </xf>
    <xf numFmtId="0" fontId="0" fillId="30" borderId="12" xfId="0" applyFill="1" applyBorder="1" applyAlignment="1" applyProtection="1">
      <alignment horizontal="center"/>
      <protection locked="0"/>
    </xf>
    <xf numFmtId="0" fontId="0" fillId="30" borderId="13" xfId="0" applyFill="1" applyBorder="1" applyAlignment="1" applyProtection="1">
      <alignment horizontal="center"/>
      <protection locked="0"/>
    </xf>
    <xf numFmtId="0" fontId="0" fillId="30" borderId="20" xfId="0" applyFill="1" applyBorder="1" applyAlignment="1" applyProtection="1">
      <alignment horizontal="center"/>
      <protection locked="0"/>
    </xf>
    <xf numFmtId="170" fontId="18" fillId="30" borderId="12" xfId="0" applyNumberFormat="1" applyFont="1" applyFill="1" applyBorder="1" applyAlignment="1" applyProtection="1">
      <alignment horizontal="center"/>
      <protection locked="0"/>
    </xf>
    <xf numFmtId="170" fontId="44" fillId="30" borderId="13" xfId="0" applyNumberFormat="1" applyFont="1" applyFill="1" applyBorder="1" applyAlignment="1" applyProtection="1">
      <alignment horizontal="center"/>
      <protection locked="0"/>
    </xf>
    <xf numFmtId="41" fontId="45" fillId="30" borderId="12" xfId="0" applyNumberFormat="1" applyFont="1" applyFill="1" applyBorder="1" applyProtection="1">
      <protection locked="0"/>
    </xf>
    <xf numFmtId="41" fontId="45" fillId="30" borderId="13" xfId="0" applyNumberFormat="1" applyFont="1" applyFill="1" applyBorder="1" applyProtection="1">
      <protection locked="0"/>
    </xf>
    <xf numFmtId="167" fontId="45" fillId="30" borderId="12" xfId="1053" applyNumberFormat="1" applyFont="1" applyFill="1" applyBorder="1" applyProtection="1">
      <protection locked="0"/>
    </xf>
    <xf numFmtId="0" fontId="16" fillId="28" borderId="15" xfId="0" applyFont="1" applyFill="1" applyBorder="1"/>
    <xf numFmtId="14" fontId="16" fillId="25" borderId="14" xfId="0" applyNumberFormat="1" applyFont="1" applyFill="1" applyBorder="1" applyAlignment="1">
      <alignment horizontal="center"/>
    </xf>
    <xf numFmtId="0" fontId="45" fillId="30" borderId="9" xfId="0" applyFont="1" applyFill="1" applyBorder="1"/>
    <xf numFmtId="0" fontId="45" fillId="30" borderId="21" xfId="0" applyFont="1" applyFill="1" applyBorder="1" applyAlignment="1">
      <alignment horizontal="center"/>
    </xf>
    <xf numFmtId="0" fontId="45" fillId="30" borderId="10" xfId="0" applyFont="1" applyFill="1" applyBorder="1"/>
    <xf numFmtId="0" fontId="45" fillId="30" borderId="18" xfId="0" applyFont="1" applyFill="1" applyBorder="1"/>
    <xf numFmtId="0" fontId="45" fillId="30" borderId="16" xfId="0" applyFont="1" applyFill="1" applyBorder="1"/>
    <xf numFmtId="0" fontId="45" fillId="30" borderId="19" xfId="0" applyFont="1" applyFill="1" applyBorder="1" applyAlignment="1">
      <alignment horizontal="center"/>
    </xf>
    <xf numFmtId="0" fontId="45" fillId="30" borderId="17" xfId="0" applyFont="1" applyFill="1" applyBorder="1"/>
    <xf numFmtId="0" fontId="45" fillId="30" borderId="14" xfId="0" applyFont="1" applyFill="1" applyBorder="1" applyAlignment="1">
      <alignment horizontal="center"/>
    </xf>
    <xf numFmtId="0" fontId="83" fillId="0" borderId="0" xfId="1182" applyFont="1" applyAlignment="1" applyProtection="1">
      <alignment horizontal="left"/>
    </xf>
    <xf numFmtId="0" fontId="0" fillId="27" borderId="14" xfId="0" applyFill="1" applyBorder="1" applyAlignment="1">
      <alignment horizontal="right"/>
    </xf>
    <xf numFmtId="0" fontId="16" fillId="0" borderId="10" xfId="0" applyFont="1" applyBorder="1"/>
    <xf numFmtId="41" fontId="0" fillId="26" borderId="46" xfId="0" applyNumberFormat="1" applyFill="1" applyBorder="1"/>
    <xf numFmtId="0" fontId="64" fillId="26" borderId="47" xfId="0" applyFont="1" applyFill="1" applyBorder="1" applyAlignment="1">
      <alignment horizontal="center"/>
    </xf>
    <xf numFmtId="0" fontId="64" fillId="26" borderId="48" xfId="0" applyFont="1" applyFill="1" applyBorder="1" applyAlignment="1">
      <alignment horizontal="center"/>
    </xf>
    <xf numFmtId="0" fontId="64" fillId="0" borderId="13" xfId="0" applyFont="1" applyBorder="1" applyAlignment="1">
      <alignment horizontal="center"/>
    </xf>
    <xf numFmtId="0" fontId="0" fillId="0" borderId="18" xfId="0" applyBorder="1"/>
    <xf numFmtId="0" fontId="64" fillId="0" borderId="10" xfId="0" applyFont="1" applyBorder="1" applyAlignment="1">
      <alignment horizontal="center"/>
    </xf>
    <xf numFmtId="0" fontId="64" fillId="0" borderId="18" xfId="0" applyFont="1" applyBorder="1" applyAlignment="1">
      <alignment horizontal="center"/>
    </xf>
    <xf numFmtId="42" fontId="16" fillId="25" borderId="12" xfId="1022" applyNumberFormat="1" applyFont="1" applyFill="1" applyBorder="1"/>
    <xf numFmtId="42" fontId="16" fillId="27" borderId="15" xfId="1022" applyNumberFormat="1" applyFont="1" applyFill="1" applyBorder="1"/>
    <xf numFmtId="41" fontId="16" fillId="26" borderId="17" xfId="1022" applyNumberFormat="1" applyFont="1" applyFill="1" applyBorder="1"/>
    <xf numFmtId="42" fontId="16" fillId="27" borderId="17" xfId="1022" applyNumberFormat="1" applyFont="1" applyFill="1" applyBorder="1"/>
    <xf numFmtId="42" fontId="53" fillId="25" borderId="12" xfId="1021" applyNumberFormat="1" applyFont="1" applyFill="1" applyBorder="1"/>
    <xf numFmtId="41" fontId="53" fillId="25" borderId="13" xfId="1021" applyNumberFormat="1" applyFont="1" applyFill="1" applyBorder="1"/>
    <xf numFmtId="41" fontId="53" fillId="26" borderId="22" xfId="1021" applyNumberFormat="1" applyFont="1" applyFill="1" applyBorder="1"/>
    <xf numFmtId="42" fontId="53" fillId="25" borderId="9" xfId="1021" applyNumberFormat="1" applyFont="1" applyFill="1" applyBorder="1"/>
    <xf numFmtId="41" fontId="53" fillId="25" borderId="10" xfId="1021" applyNumberFormat="1" applyFont="1" applyFill="1" applyBorder="1"/>
    <xf numFmtId="42" fontId="16" fillId="25" borderId="8" xfId="0" applyNumberFormat="1" applyFont="1" applyFill="1" applyBorder="1"/>
    <xf numFmtId="41" fontId="16" fillId="25" borderId="0" xfId="0" applyNumberFormat="1" applyFont="1" applyFill="1"/>
    <xf numFmtId="42" fontId="53" fillId="30" borderId="8" xfId="0" applyNumberFormat="1" applyFont="1" applyFill="1" applyBorder="1" applyProtection="1">
      <protection locked="0"/>
    </xf>
    <xf numFmtId="41" fontId="53" fillId="30" borderId="0" xfId="0" applyNumberFormat="1" applyFont="1" applyFill="1" applyProtection="1">
      <protection locked="0"/>
    </xf>
    <xf numFmtId="41" fontId="53" fillId="30" borderId="11" xfId="0" applyNumberFormat="1" applyFont="1" applyFill="1" applyBorder="1" applyProtection="1">
      <protection locked="0"/>
    </xf>
    <xf numFmtId="42" fontId="53" fillId="27" borderId="15" xfId="0" applyNumberFormat="1" applyFont="1" applyFill="1" applyBorder="1"/>
    <xf numFmtId="42" fontId="53" fillId="25" borderId="22" xfId="1021" applyNumberFormat="1" applyFont="1" applyFill="1" applyBorder="1"/>
    <xf numFmtId="42" fontId="16" fillId="27" borderId="22" xfId="1022" applyNumberFormat="1" applyFont="1" applyFill="1" applyBorder="1"/>
    <xf numFmtId="42" fontId="16" fillId="27" borderId="14" xfId="1022" applyNumberFormat="1" applyFont="1" applyFill="1" applyBorder="1"/>
    <xf numFmtId="42" fontId="16" fillId="25" borderId="26" xfId="1021" applyNumberFormat="1" applyFont="1" applyFill="1" applyBorder="1"/>
    <xf numFmtId="42" fontId="16" fillId="25" borderId="44" xfId="1021" applyNumberFormat="1" applyFont="1" applyFill="1" applyBorder="1"/>
    <xf numFmtId="0" fontId="45" fillId="30" borderId="12" xfId="0" applyFont="1" applyFill="1" applyBorder="1" applyAlignment="1" applyProtection="1">
      <alignment horizontal="left" indent="1"/>
      <protection locked="0"/>
    </xf>
    <xf numFmtId="0" fontId="45" fillId="27" borderId="13" xfId="0" applyFont="1" applyFill="1" applyBorder="1" applyAlignment="1">
      <alignment horizontal="left" wrapText="1" indent="1"/>
    </xf>
    <xf numFmtId="0" fontId="16" fillId="27" borderId="22" xfId="0" applyFont="1" applyFill="1" applyBorder="1" applyAlignment="1">
      <alignment horizontal="left"/>
    </xf>
    <xf numFmtId="0" fontId="65" fillId="0" borderId="0" xfId="0" applyFont="1"/>
    <xf numFmtId="4" fontId="64" fillId="0" borderId="0" xfId="0" applyNumberFormat="1" applyFont="1"/>
    <xf numFmtId="0" fontId="72" fillId="26" borderId="20" xfId="0" applyFont="1" applyFill="1" applyBorder="1" applyAlignment="1">
      <alignment horizontal="center" wrapText="1"/>
    </xf>
    <xf numFmtId="0" fontId="72" fillId="26" borderId="19" xfId="0" applyFont="1" applyFill="1" applyBorder="1" applyAlignment="1">
      <alignment horizontal="center" wrapText="1"/>
    </xf>
    <xf numFmtId="165" fontId="0" fillId="0" borderId="11" xfId="0" applyNumberFormat="1" applyBorder="1"/>
    <xf numFmtId="10" fontId="0" fillId="0" borderId="11" xfId="0" applyNumberFormat="1" applyBorder="1"/>
    <xf numFmtId="10" fontId="64" fillId="0" borderId="0" xfId="0" applyNumberFormat="1" applyFont="1"/>
    <xf numFmtId="3" fontId="64" fillId="0" borderId="0" xfId="0" applyNumberFormat="1" applyFont="1"/>
    <xf numFmtId="0" fontId="64" fillId="0" borderId="0" xfId="0" applyFont="1"/>
    <xf numFmtId="0" fontId="65" fillId="0" borderId="49" xfId="0" applyFont="1" applyBorder="1"/>
    <xf numFmtId="4" fontId="64" fillId="0" borderId="49" xfId="0" applyNumberFormat="1" applyFont="1" applyBorder="1"/>
    <xf numFmtId="0" fontId="64" fillId="0" borderId="49" xfId="0" applyFont="1" applyBorder="1"/>
    <xf numFmtId="0" fontId="73" fillId="26" borderId="51" xfId="0" applyFont="1" applyFill="1" applyBorder="1" applyAlignment="1">
      <alignment horizontal="center" wrapText="1"/>
    </xf>
    <xf numFmtId="0" fontId="73" fillId="26" borderId="28" xfId="0" applyFont="1" applyFill="1" applyBorder="1" applyAlignment="1">
      <alignment horizontal="center" wrapText="1"/>
    </xf>
    <xf numFmtId="0" fontId="73" fillId="26" borderId="52" xfId="0" applyFont="1" applyFill="1" applyBorder="1" applyAlignment="1">
      <alignment horizontal="center" wrapText="1"/>
    </xf>
    <xf numFmtId="0" fontId="72" fillId="26" borderId="8" xfId="0" applyFont="1" applyFill="1" applyBorder="1" applyAlignment="1">
      <alignment horizontal="center" wrapText="1"/>
    </xf>
    <xf numFmtId="42" fontId="16" fillId="26" borderId="17" xfId="1021" applyNumberFormat="1" applyFont="1" applyFill="1" applyBorder="1" applyAlignment="1">
      <alignment horizontal="left"/>
    </xf>
    <xf numFmtId="1" fontId="66" fillId="25" borderId="55" xfId="0" applyNumberFormat="1" applyFont="1" applyFill="1" applyBorder="1" applyAlignment="1">
      <alignment vertical="center"/>
    </xf>
    <xf numFmtId="1" fontId="66" fillId="25" borderId="56" xfId="0" applyNumberFormat="1" applyFont="1" applyFill="1" applyBorder="1" applyAlignment="1">
      <alignment vertical="center"/>
    </xf>
    <xf numFmtId="37" fontId="53" fillId="25" borderId="19" xfId="0" applyNumberFormat="1" applyFont="1" applyFill="1" applyBorder="1" applyAlignment="1">
      <alignment horizontal="center"/>
    </xf>
    <xf numFmtId="0" fontId="53" fillId="26" borderId="14" xfId="0" applyFont="1" applyFill="1" applyBorder="1"/>
    <xf numFmtId="42" fontId="0" fillId="0" borderId="0" xfId="0" applyNumberFormat="1"/>
    <xf numFmtId="42" fontId="0" fillId="0" borderId="11" xfId="0" applyNumberFormat="1" applyBorder="1"/>
    <xf numFmtId="0" fontId="16" fillId="26" borderId="10" xfId="0" applyFont="1" applyFill="1" applyBorder="1" applyAlignment="1">
      <alignment horizontal="left" wrapText="1"/>
    </xf>
    <xf numFmtId="0" fontId="72" fillId="26" borderId="0" xfId="0" applyFont="1" applyFill="1" applyAlignment="1">
      <alignment horizontal="center" wrapText="1"/>
    </xf>
    <xf numFmtId="0" fontId="53" fillId="27" borderId="20" xfId="0" applyFont="1" applyFill="1" applyBorder="1" applyAlignment="1">
      <alignment wrapText="1"/>
    </xf>
    <xf numFmtId="0" fontId="16" fillId="27" borderId="20" xfId="0" applyFont="1" applyFill="1" applyBorder="1" applyAlignment="1">
      <alignment horizontal="center"/>
    </xf>
    <xf numFmtId="164" fontId="0" fillId="0" borderId="0" xfId="0" applyNumberFormat="1"/>
    <xf numFmtId="164" fontId="0" fillId="0" borderId="57" xfId="0" applyNumberFormat="1" applyBorder="1"/>
    <xf numFmtId="164" fontId="72" fillId="0" borderId="0" xfId="0" applyNumberFormat="1" applyFont="1" applyAlignment="1">
      <alignment horizontal="center" wrapText="1"/>
    </xf>
    <xf numFmtId="1" fontId="66" fillId="0" borderId="0" xfId="0" applyNumberFormat="1" applyFont="1" applyAlignment="1">
      <alignment horizontal="center" vertical="center"/>
    </xf>
    <xf numFmtId="1" fontId="66" fillId="0" borderId="11" xfId="0" applyNumberFormat="1" applyFont="1" applyBorder="1" applyAlignment="1">
      <alignment horizontal="center" vertical="center"/>
    </xf>
    <xf numFmtId="1" fontId="66" fillId="0" borderId="0" xfId="0" applyNumberFormat="1" applyFont="1" applyAlignment="1">
      <alignment horizontal="right" vertical="center"/>
    </xf>
    <xf numFmtId="1" fontId="66" fillId="0" borderId="0" xfId="0" applyNumberFormat="1" applyFont="1" applyAlignment="1">
      <alignment horizontal="left" vertical="center"/>
    </xf>
    <xf numFmtId="37" fontId="45" fillId="25" borderId="13" xfId="0" applyNumberFormat="1" applyFont="1" applyFill="1" applyBorder="1" applyAlignment="1">
      <alignment horizontal="center"/>
    </xf>
    <xf numFmtId="1" fontId="66" fillId="0" borderId="11" xfId="0" applyNumberFormat="1" applyFont="1" applyBorder="1" applyAlignment="1">
      <alignment horizontal="right" vertical="center"/>
    </xf>
    <xf numFmtId="37" fontId="53" fillId="25" borderId="20" xfId="0" applyNumberFormat="1" applyFont="1" applyFill="1" applyBorder="1" applyAlignment="1">
      <alignment horizontal="center"/>
    </xf>
    <xf numFmtId="14" fontId="16" fillId="25" borderId="10" xfId="0" applyNumberFormat="1" applyFont="1" applyFill="1" applyBorder="1" applyAlignment="1">
      <alignment horizontal="center"/>
    </xf>
    <xf numFmtId="1" fontId="66" fillId="0" borderId="0" xfId="0" applyNumberFormat="1" applyFont="1" applyAlignment="1">
      <alignment vertical="center"/>
    </xf>
    <xf numFmtId="37" fontId="45" fillId="25" borderId="20" xfId="0" applyNumberFormat="1" applyFont="1" applyFill="1" applyBorder="1" applyAlignment="1">
      <alignment horizontal="center"/>
    </xf>
    <xf numFmtId="0" fontId="73" fillId="26" borderId="20" xfId="0" applyFont="1" applyFill="1" applyBorder="1" applyAlignment="1">
      <alignment horizontal="center"/>
    </xf>
    <xf numFmtId="0" fontId="0" fillId="30" borderId="10" xfId="0" applyFill="1" applyBorder="1" applyProtection="1">
      <protection locked="0"/>
    </xf>
    <xf numFmtId="3" fontId="0" fillId="25" borderId="10" xfId="0" applyNumberFormat="1" applyFill="1" applyBorder="1"/>
    <xf numFmtId="42" fontId="45" fillId="25" borderId="13" xfId="1196" applyNumberFormat="1" applyFont="1" applyFill="1" applyBorder="1" applyAlignment="1">
      <alignment horizontal="right"/>
    </xf>
    <xf numFmtId="0" fontId="79" fillId="25" borderId="0" xfId="0" applyFont="1" applyFill="1" applyAlignment="1">
      <alignment horizontal="left"/>
    </xf>
    <xf numFmtId="14" fontId="83" fillId="0" borderId="0" xfId="1182" applyNumberFormat="1" applyFont="1" applyAlignment="1" applyProtection="1">
      <alignment horizontal="left"/>
    </xf>
    <xf numFmtId="0" fontId="83" fillId="0" borderId="0" xfId="1182" applyFont="1" applyBorder="1" applyAlignment="1" applyProtection="1">
      <alignment horizontal="left"/>
    </xf>
    <xf numFmtId="0" fontId="83" fillId="0" borderId="0" xfId="1182" applyFont="1" applyFill="1" applyBorder="1" applyAlignment="1" applyProtection="1">
      <alignment horizontal="left"/>
    </xf>
    <xf numFmtId="0" fontId="83" fillId="0" borderId="0" xfId="1182" applyFont="1" applyFill="1" applyBorder="1" applyAlignment="1" applyProtection="1"/>
    <xf numFmtId="41" fontId="45" fillId="25" borderId="22" xfId="1252" applyNumberFormat="1" applyFont="1" applyFill="1" applyBorder="1"/>
    <xf numFmtId="165" fontId="45" fillId="25" borderId="22" xfId="0" applyNumberFormat="1" applyFont="1" applyFill="1" applyBorder="1"/>
    <xf numFmtId="0" fontId="53" fillId="27" borderId="17" xfId="0" applyFont="1" applyFill="1" applyBorder="1" applyAlignment="1">
      <alignment vertical="center"/>
    </xf>
    <xf numFmtId="0" fontId="53" fillId="27" borderId="14" xfId="0" applyFont="1" applyFill="1" applyBorder="1" applyAlignment="1">
      <alignment horizontal="center" vertical="center" wrapText="1"/>
    </xf>
    <xf numFmtId="0" fontId="58" fillId="27" borderId="22" xfId="0" applyFont="1" applyFill="1" applyBorder="1" applyAlignment="1">
      <alignment horizontal="right"/>
    </xf>
    <xf numFmtId="0" fontId="45" fillId="27" borderId="22" xfId="0" applyFont="1" applyFill="1" applyBorder="1" applyAlignment="1">
      <alignment horizontal="right"/>
    </xf>
    <xf numFmtId="0" fontId="45" fillId="30" borderId="17" xfId="0" applyFont="1" applyFill="1" applyBorder="1" applyAlignment="1">
      <alignment horizontal="left" vertical="center" wrapText="1" indent="1"/>
    </xf>
    <xf numFmtId="14" fontId="45" fillId="30" borderId="14" xfId="0" applyNumberFormat="1" applyFont="1" applyFill="1" applyBorder="1" applyAlignment="1">
      <alignment horizontal="center" vertical="center" wrapText="1"/>
    </xf>
    <xf numFmtId="14" fontId="45" fillId="30" borderId="14" xfId="0" applyNumberFormat="1" applyFont="1" applyFill="1" applyBorder="1" applyAlignment="1">
      <alignment horizontal="center" vertical="center"/>
    </xf>
    <xf numFmtId="0" fontId="45" fillId="30" borderId="22" xfId="0" applyFont="1" applyFill="1" applyBorder="1" applyAlignment="1">
      <alignment horizontal="center" vertical="center" wrapText="1"/>
    </xf>
    <xf numFmtId="0" fontId="45" fillId="30" borderId="22" xfId="0" applyFont="1" applyFill="1" applyBorder="1" applyAlignment="1">
      <alignment horizontal="center" vertical="center"/>
    </xf>
    <xf numFmtId="14" fontId="16" fillId="30" borderId="21" xfId="0" applyNumberFormat="1" applyFont="1" applyFill="1" applyBorder="1" applyProtection="1">
      <protection locked="0"/>
    </xf>
    <xf numFmtId="14" fontId="16" fillId="30" borderId="18" xfId="0" applyNumberFormat="1" applyFont="1" applyFill="1" applyBorder="1" applyProtection="1">
      <protection locked="0"/>
    </xf>
    <xf numFmtId="0" fontId="16" fillId="30" borderId="0" xfId="0" applyFont="1" applyFill="1" applyProtection="1">
      <protection locked="0"/>
    </xf>
    <xf numFmtId="0" fontId="16" fillId="30" borderId="19" xfId="0" applyFont="1" applyFill="1" applyBorder="1" applyProtection="1">
      <protection locked="0"/>
    </xf>
    <xf numFmtId="0" fontId="1" fillId="30" borderId="21" xfId="0" applyFont="1" applyFill="1" applyBorder="1" applyProtection="1">
      <protection locked="0"/>
    </xf>
    <xf numFmtId="0" fontId="7" fillId="30" borderId="18" xfId="1182" applyFill="1" applyBorder="1" applyAlignment="1" applyProtection="1">
      <protection locked="0"/>
    </xf>
    <xf numFmtId="9" fontId="88" fillId="30" borderId="18" xfId="1182" applyNumberFormat="1" applyFont="1" applyFill="1" applyBorder="1" applyAlignment="1" applyProtection="1">
      <protection locked="0"/>
    </xf>
    <xf numFmtId="0" fontId="8" fillId="0" borderId="0" xfId="1197" applyProtection="1">
      <protection locked="0"/>
    </xf>
    <xf numFmtId="0" fontId="82" fillId="0" borderId="0" xfId="1197" applyFont="1" applyProtection="1">
      <protection locked="0"/>
    </xf>
    <xf numFmtId="0" fontId="8" fillId="30" borderId="0" xfId="1198" applyFill="1" applyProtection="1">
      <protection locked="0"/>
    </xf>
    <xf numFmtId="0" fontId="75" fillId="0" borderId="0" xfId="0" applyFont="1" applyProtection="1">
      <protection locked="0"/>
    </xf>
    <xf numFmtId="1" fontId="66" fillId="0" borderId="27" xfId="0" applyNumberFormat="1" applyFont="1" applyBorder="1" applyAlignment="1" applyProtection="1">
      <alignment horizontal="left" vertical="center"/>
      <protection locked="0"/>
    </xf>
    <xf numFmtId="1" fontId="66" fillId="0" borderId="0" xfId="0" applyNumberFormat="1" applyFont="1" applyAlignment="1" applyProtection="1">
      <alignment horizontal="left" vertical="center"/>
      <protection locked="0"/>
    </xf>
    <xf numFmtId="0" fontId="72" fillId="0" borderId="0" xfId="0" applyFont="1" applyProtection="1">
      <protection locked="0"/>
    </xf>
    <xf numFmtId="0" fontId="83" fillId="0" borderId="0" xfId="1182" applyFont="1" applyAlignment="1" applyProtection="1">
      <protection locked="0"/>
    </xf>
    <xf numFmtId="0" fontId="0" fillId="24" borderId="16" xfId="0" applyFill="1" applyBorder="1" applyProtection="1">
      <protection locked="0"/>
    </xf>
    <xf numFmtId="0" fontId="0" fillId="24" borderId="19" xfId="0" applyFill="1" applyBorder="1" applyProtection="1">
      <protection locked="0"/>
    </xf>
    <xf numFmtId="0" fontId="50" fillId="0" borderId="0" xfId="0" applyFont="1" applyProtection="1">
      <protection locked="0"/>
    </xf>
    <xf numFmtId="0" fontId="90" fillId="24" borderId="16" xfId="0" applyFont="1" applyFill="1" applyBorder="1" applyAlignment="1" applyProtection="1">
      <alignment horizontal="center"/>
      <protection locked="0"/>
    </xf>
    <xf numFmtId="0" fontId="90" fillId="24" borderId="19" xfId="0" applyFont="1" applyFill="1" applyBorder="1" applyAlignment="1" applyProtection="1">
      <alignment horizontal="center"/>
      <protection locked="0"/>
    </xf>
    <xf numFmtId="0" fontId="62" fillId="0" borderId="0" xfId="0" applyFont="1" applyAlignment="1" applyProtection="1">
      <alignment horizontal="left" indent="7"/>
      <protection locked="0"/>
    </xf>
    <xf numFmtId="42" fontId="62" fillId="0" borderId="0" xfId="0" applyNumberFormat="1" applyFont="1" applyProtection="1">
      <protection locked="0"/>
    </xf>
    <xf numFmtId="0" fontId="45" fillId="0" borderId="0" xfId="0" applyFont="1" applyProtection="1">
      <protection locked="0"/>
    </xf>
    <xf numFmtId="0" fontId="83" fillId="30" borderId="22" xfId="1182" quotePrefix="1" applyFont="1" applyFill="1" applyBorder="1" applyAlignment="1" applyProtection="1">
      <protection locked="0"/>
    </xf>
    <xf numFmtId="0" fontId="9" fillId="0" borderId="0" xfId="0" applyFont="1" applyAlignment="1" applyProtection="1">
      <alignment wrapText="1"/>
      <protection locked="0"/>
    </xf>
    <xf numFmtId="0" fontId="38" fillId="0" borderId="0" xfId="0" applyFont="1" applyProtection="1">
      <protection locked="0"/>
    </xf>
    <xf numFmtId="0" fontId="9" fillId="0" borderId="0" xfId="0" applyFont="1" applyProtection="1">
      <protection locked="0"/>
    </xf>
    <xf numFmtId="0" fontId="82" fillId="25" borderId="0" xfId="1197" applyFont="1" applyFill="1"/>
    <xf numFmtId="0" fontId="75" fillId="27" borderId="22" xfId="0" applyFont="1" applyFill="1" applyBorder="1"/>
    <xf numFmtId="49" fontId="1" fillId="27" borderId="13" xfId="0" applyNumberFormat="1" applyFont="1" applyFill="1" applyBorder="1"/>
    <xf numFmtId="0" fontId="45" fillId="27" borderId="13" xfId="0" applyFont="1" applyFill="1" applyBorder="1" applyAlignment="1">
      <alignment wrapText="1"/>
    </xf>
    <xf numFmtId="49" fontId="1" fillId="27" borderId="9" xfId="0" applyNumberFormat="1" applyFont="1" applyFill="1" applyBorder="1"/>
    <xf numFmtId="49" fontId="1" fillId="27" borderId="16" xfId="0" applyNumberFormat="1" applyFont="1" applyFill="1" applyBorder="1"/>
    <xf numFmtId="0" fontId="75" fillId="27" borderId="22" xfId="0" applyFont="1" applyFill="1" applyBorder="1" applyAlignment="1">
      <alignment horizontal="left" indent="1"/>
    </xf>
    <xf numFmtId="0" fontId="101" fillId="27" borderId="13" xfId="0" applyFont="1" applyFill="1" applyBorder="1" applyAlignment="1">
      <alignment horizontal="left" indent="1"/>
    </xf>
    <xf numFmtId="0" fontId="1" fillId="27" borderId="20" xfId="0" applyFont="1" applyFill="1" applyBorder="1" applyAlignment="1">
      <alignment horizontal="left" indent="1"/>
    </xf>
    <xf numFmtId="0" fontId="58" fillId="27" borderId="22" xfId="0" applyFont="1" applyFill="1" applyBorder="1"/>
    <xf numFmtId="0" fontId="72" fillId="0" borderId="0" xfId="0" applyFont="1"/>
    <xf numFmtId="0" fontId="91" fillId="0" borderId="0" xfId="0" applyFont="1" applyAlignment="1">
      <alignment horizontal="center"/>
    </xf>
    <xf numFmtId="0" fontId="92" fillId="0" borderId="0" xfId="0" applyFont="1"/>
    <xf numFmtId="42" fontId="62" fillId="25" borderId="21" xfId="0" applyNumberFormat="1" applyFont="1" applyFill="1" applyBorder="1"/>
    <xf numFmtId="42" fontId="62" fillId="25" borderId="19" xfId="0" applyNumberFormat="1" applyFont="1" applyFill="1" applyBorder="1"/>
    <xf numFmtId="0" fontId="62" fillId="25" borderId="16" xfId="0" applyFont="1" applyFill="1" applyBorder="1" applyAlignment="1">
      <alignment horizontal="left" indent="7"/>
    </xf>
    <xf numFmtId="0" fontId="62" fillId="25" borderId="9" xfId="0" applyFont="1" applyFill="1" applyBorder="1" applyAlignment="1">
      <alignment horizontal="left" indent="7"/>
    </xf>
    <xf numFmtId="14" fontId="82" fillId="0" borderId="0" xfId="1198" applyNumberFormat="1" applyFont="1" applyProtection="1">
      <protection locked="0"/>
    </xf>
    <xf numFmtId="172" fontId="82" fillId="0" borderId="0" xfId="1197" applyNumberFormat="1" applyFont="1" applyProtection="1">
      <protection locked="0"/>
    </xf>
    <xf numFmtId="0" fontId="2" fillId="0" borderId="0" xfId="0" applyFont="1" applyProtection="1">
      <protection locked="0"/>
    </xf>
    <xf numFmtId="0" fontId="45" fillId="0" borderId="0" xfId="1197" applyFont="1" applyProtection="1">
      <protection locked="0"/>
    </xf>
    <xf numFmtId="0" fontId="53" fillId="0" borderId="8" xfId="1197" applyFont="1" applyBorder="1" applyProtection="1">
      <protection locked="0"/>
    </xf>
    <xf numFmtId="0" fontId="45" fillId="0" borderId="11" xfId="0" applyFont="1" applyBorder="1" applyAlignment="1" applyProtection="1">
      <alignment horizontal="center"/>
      <protection locked="0"/>
    </xf>
    <xf numFmtId="0" fontId="45" fillId="0" borderId="11" xfId="1197" applyFont="1" applyBorder="1" applyAlignment="1" applyProtection="1">
      <alignment horizontal="center"/>
      <protection locked="0"/>
    </xf>
    <xf numFmtId="0" fontId="45" fillId="0" borderId="11" xfId="1197" applyFont="1" applyBorder="1" applyAlignment="1" applyProtection="1">
      <alignment horizontal="center" wrapText="1"/>
      <protection locked="0"/>
    </xf>
    <xf numFmtId="0" fontId="53" fillId="0" borderId="8" xfId="0" applyFont="1" applyBorder="1" applyProtection="1">
      <protection locked="0"/>
    </xf>
    <xf numFmtId="0" fontId="45" fillId="0" borderId="30" xfId="0" applyFont="1" applyBorder="1" applyAlignment="1" applyProtection="1">
      <alignment horizontal="center"/>
      <protection locked="0"/>
    </xf>
    <xf numFmtId="0" fontId="8" fillId="25" borderId="0" xfId="1197" applyFill="1"/>
    <xf numFmtId="173" fontId="82" fillId="25" borderId="0" xfId="1197" applyNumberFormat="1" applyFont="1" applyFill="1" applyAlignment="1">
      <alignment horizontal="left"/>
    </xf>
    <xf numFmtId="0" fontId="75" fillId="30" borderId="0" xfId="0" applyFont="1" applyFill="1" applyProtection="1">
      <protection locked="0"/>
    </xf>
    <xf numFmtId="0" fontId="82" fillId="0" borderId="0" xfId="1198" applyFont="1" applyProtection="1">
      <protection locked="0"/>
    </xf>
    <xf numFmtId="0" fontId="8" fillId="0" borderId="0" xfId="1198" applyProtection="1">
      <protection locked="0"/>
    </xf>
    <xf numFmtId="0" fontId="0" fillId="0" borderId="0" xfId="0" applyAlignment="1" applyProtection="1">
      <alignment horizontal="right"/>
      <protection locked="0"/>
    </xf>
    <xf numFmtId="41" fontId="0" fillId="0" borderId="0" xfId="0" applyNumberFormat="1" applyProtection="1">
      <protection locked="0"/>
    </xf>
    <xf numFmtId="0" fontId="0" fillId="0" borderId="11" xfId="0" applyBorder="1" applyProtection="1">
      <protection locked="0"/>
    </xf>
    <xf numFmtId="0" fontId="0" fillId="0" borderId="10" xfId="0" applyBorder="1" applyProtection="1">
      <protection locked="0"/>
    </xf>
    <xf numFmtId="0" fontId="0" fillId="0" borderId="0" xfId="0" applyAlignment="1" applyProtection="1">
      <alignment horizontal="center"/>
      <protection locked="0"/>
    </xf>
    <xf numFmtId="41" fontId="0" fillId="0" borderId="10" xfId="0" applyNumberFormat="1" applyBorder="1" applyProtection="1">
      <protection locked="0"/>
    </xf>
    <xf numFmtId="0" fontId="50" fillId="26" borderId="16" xfId="0" applyFont="1" applyFill="1" applyBorder="1" applyAlignment="1">
      <alignment horizontal="center"/>
    </xf>
    <xf numFmtId="0" fontId="50" fillId="26" borderId="19" xfId="0" applyFont="1" applyFill="1" applyBorder="1" applyAlignment="1">
      <alignment horizontal="center"/>
    </xf>
    <xf numFmtId="0" fontId="61" fillId="26" borderId="18" xfId="0" applyFont="1" applyFill="1" applyBorder="1" applyAlignment="1">
      <alignment horizontal="right"/>
    </xf>
    <xf numFmtId="0" fontId="61" fillId="26" borderId="19" xfId="0" applyFont="1" applyFill="1" applyBorder="1" applyAlignment="1">
      <alignment horizontal="right"/>
    </xf>
    <xf numFmtId="0" fontId="0" fillId="26" borderId="9" xfId="0" applyFill="1" applyBorder="1"/>
    <xf numFmtId="0" fontId="0" fillId="26" borderId="10" xfId="0" applyFill="1" applyBorder="1"/>
    <xf numFmtId="0" fontId="0" fillId="26" borderId="16" xfId="0" applyFill="1" applyBorder="1"/>
    <xf numFmtId="0" fontId="0" fillId="26" borderId="12" xfId="0" applyFill="1" applyBorder="1"/>
    <xf numFmtId="0" fontId="0" fillId="26" borderId="20" xfId="0" applyFill="1" applyBorder="1" applyAlignment="1">
      <alignment horizontal="center"/>
    </xf>
    <xf numFmtId="0" fontId="62" fillId="26" borderId="20" xfId="0" applyFont="1" applyFill="1" applyBorder="1" applyAlignment="1">
      <alignment horizontal="center"/>
    </xf>
    <xf numFmtId="0" fontId="0" fillId="26" borderId="12" xfId="0" applyFill="1" applyBorder="1" applyAlignment="1">
      <alignment horizontal="center"/>
    </xf>
    <xf numFmtId="0" fontId="0" fillId="26" borderId="22" xfId="0" applyFill="1" applyBorder="1" applyAlignment="1">
      <alignment horizontal="center"/>
    </xf>
    <xf numFmtId="0" fontId="0" fillId="26" borderId="0" xfId="0" applyFill="1"/>
    <xf numFmtId="42" fontId="0" fillId="25" borderId="12" xfId="0" applyNumberFormat="1" applyFill="1" applyBorder="1"/>
    <xf numFmtId="42" fontId="0" fillId="25" borderId="13" xfId="0" applyNumberFormat="1" applyFill="1" applyBorder="1"/>
    <xf numFmtId="0" fontId="0" fillId="26" borderId="11" xfId="0" applyFill="1" applyBorder="1"/>
    <xf numFmtId="42" fontId="0" fillId="25" borderId="20" xfId="0" applyNumberFormat="1" applyFill="1" applyBorder="1"/>
    <xf numFmtId="3" fontId="45" fillId="30" borderId="12" xfId="1223" applyNumberFormat="1" applyFont="1" applyFill="1" applyBorder="1" applyProtection="1">
      <protection locked="0"/>
    </xf>
    <xf numFmtId="0" fontId="0" fillId="24" borderId="10" xfId="0" applyFill="1" applyBorder="1" applyAlignment="1" applyProtection="1">
      <alignment horizontal="left" indent="2"/>
      <protection locked="0"/>
    </xf>
    <xf numFmtId="0" fontId="0" fillId="24" borderId="18" xfId="0" applyFill="1" applyBorder="1" applyProtection="1">
      <protection locked="0"/>
    </xf>
    <xf numFmtId="3" fontId="45" fillId="30" borderId="13" xfId="1223" applyNumberFormat="1" applyFont="1" applyFill="1" applyBorder="1" applyProtection="1">
      <protection locked="0"/>
    </xf>
    <xf numFmtId="0" fontId="0" fillId="24" borderId="16" xfId="0" applyFill="1" applyBorder="1" applyAlignment="1" applyProtection="1">
      <alignment horizontal="left" indent="2"/>
      <protection locked="0"/>
    </xf>
    <xf numFmtId="3" fontId="45" fillId="30" borderId="20" xfId="1223" applyNumberFormat="1" applyFont="1" applyFill="1" applyBorder="1" applyProtection="1">
      <protection locked="0"/>
    </xf>
    <xf numFmtId="43" fontId="45" fillId="30" borderId="12" xfId="1195" applyNumberFormat="1" applyFont="1" applyFill="1" applyBorder="1" applyProtection="1">
      <protection locked="0"/>
    </xf>
    <xf numFmtId="43" fontId="45" fillId="30" borderId="13" xfId="1195" applyNumberFormat="1" applyFont="1" applyFill="1" applyBorder="1" applyProtection="1">
      <protection locked="0"/>
    </xf>
    <xf numFmtId="43" fontId="45" fillId="30" borderId="20" xfId="1195" applyNumberFormat="1" applyFont="1" applyFill="1" applyBorder="1" applyProtection="1">
      <protection locked="0"/>
    </xf>
    <xf numFmtId="43" fontId="45" fillId="30" borderId="12" xfId="1196" applyNumberFormat="1" applyFont="1" applyFill="1" applyBorder="1" applyProtection="1">
      <protection locked="0"/>
    </xf>
    <xf numFmtId="43" fontId="45" fillId="30" borderId="13" xfId="1196" applyNumberFormat="1" applyFont="1" applyFill="1" applyBorder="1" applyProtection="1">
      <protection locked="0"/>
    </xf>
    <xf numFmtId="43" fontId="45" fillId="30" borderId="20" xfId="1196" applyNumberFormat="1" applyFont="1" applyFill="1" applyBorder="1" applyProtection="1">
      <protection locked="0"/>
    </xf>
    <xf numFmtId="43" fontId="45" fillId="30" borderId="12" xfId="0" applyNumberFormat="1" applyFont="1" applyFill="1" applyBorder="1" applyProtection="1">
      <protection locked="0"/>
    </xf>
    <xf numFmtId="43" fontId="45" fillId="30" borderId="13" xfId="0" applyNumberFormat="1" applyFont="1" applyFill="1" applyBorder="1" applyProtection="1">
      <protection locked="0"/>
    </xf>
    <xf numFmtId="43" fontId="45" fillId="30" borderId="20" xfId="0" applyNumberFormat="1" applyFont="1" applyFill="1" applyBorder="1" applyProtection="1">
      <protection locked="0"/>
    </xf>
    <xf numFmtId="43" fontId="45" fillId="30" borderId="12" xfId="1252" applyNumberFormat="1" applyFont="1" applyFill="1" applyBorder="1" applyProtection="1">
      <protection locked="0"/>
    </xf>
    <xf numFmtId="43" fontId="45" fillId="30" borderId="13" xfId="1252" applyNumberFormat="1" applyFont="1" applyFill="1" applyBorder="1" applyProtection="1">
      <protection locked="0"/>
    </xf>
    <xf numFmtId="43" fontId="45" fillId="30" borderId="20" xfId="1252" applyNumberFormat="1" applyFont="1" applyFill="1" applyBorder="1" applyProtection="1">
      <protection locked="0"/>
    </xf>
    <xf numFmtId="0" fontId="0" fillId="26" borderId="21" xfId="0" applyFill="1" applyBorder="1"/>
    <xf numFmtId="0" fontId="45" fillId="25" borderId="0" xfId="1223" applyFont="1" applyFill="1"/>
    <xf numFmtId="0" fontId="0" fillId="25" borderId="11" xfId="0" applyFill="1" applyBorder="1"/>
    <xf numFmtId="0" fontId="45" fillId="25" borderId="11" xfId="1223" applyFont="1" applyFill="1" applyBorder="1"/>
    <xf numFmtId="0" fontId="0" fillId="25" borderId="8" xfId="0" applyFill="1" applyBorder="1" applyAlignment="1">
      <alignment horizontal="right"/>
    </xf>
    <xf numFmtId="0" fontId="45" fillId="25" borderId="8" xfId="1195" applyFont="1" applyFill="1" applyBorder="1"/>
    <xf numFmtId="0" fontId="45" fillId="25" borderId="0" xfId="1195" applyFont="1" applyFill="1"/>
    <xf numFmtId="0" fontId="45" fillId="25" borderId="11" xfId="1195" applyFont="1" applyFill="1" applyBorder="1"/>
    <xf numFmtId="3" fontId="45" fillId="25" borderId="8" xfId="1196" applyNumberFormat="1" applyFont="1" applyFill="1" applyBorder="1"/>
    <xf numFmtId="3" fontId="45" fillId="25" borderId="0" xfId="1196" applyNumberFormat="1" applyFont="1" applyFill="1"/>
    <xf numFmtId="3" fontId="45" fillId="25" borderId="11" xfId="1196" applyNumberFormat="1" applyFont="1" applyFill="1" applyBorder="1"/>
    <xf numFmtId="0" fontId="45" fillId="25" borderId="8" xfId="0" applyFont="1" applyFill="1" applyBorder="1"/>
    <xf numFmtId="0" fontId="45" fillId="25" borderId="0" xfId="1196" applyFont="1" applyFill="1" applyAlignment="1">
      <alignment horizontal="left"/>
    </xf>
    <xf numFmtId="0" fontId="0" fillId="26" borderId="9" xfId="0" applyFill="1" applyBorder="1" applyAlignment="1">
      <alignment horizontal="left" indent="2"/>
    </xf>
    <xf numFmtId="14" fontId="58" fillId="0" borderId="0" xfId="1198" applyNumberFormat="1" applyFont="1" applyProtection="1">
      <protection locked="0"/>
    </xf>
    <xf numFmtId="0" fontId="66" fillId="0" borderId="0" xfId="0" applyFont="1" applyProtection="1">
      <protection locked="0"/>
    </xf>
    <xf numFmtId="37" fontId="59" fillId="0" borderId="0" xfId="0" applyNumberFormat="1" applyFont="1" applyAlignment="1" applyProtection="1">
      <alignment horizontal="center"/>
      <protection locked="0"/>
    </xf>
    <xf numFmtId="37" fontId="52" fillId="0" borderId="0" xfId="0" applyNumberFormat="1" applyFont="1" applyProtection="1">
      <protection locked="0"/>
    </xf>
    <xf numFmtId="37" fontId="0" fillId="0" borderId="0" xfId="0" applyNumberFormat="1" applyProtection="1">
      <protection locked="0"/>
    </xf>
    <xf numFmtId="0" fontId="66" fillId="0" borderId="0" xfId="0" applyFont="1" applyAlignment="1" applyProtection="1">
      <alignment horizontal="centerContinuous" wrapText="1"/>
      <protection locked="0"/>
    </xf>
    <xf numFmtId="37" fontId="68" fillId="0" borderId="0" xfId="0" applyNumberFormat="1" applyFont="1" applyAlignment="1" applyProtection="1">
      <alignment horizontal="center" wrapText="1"/>
      <protection locked="0"/>
    </xf>
    <xf numFmtId="0" fontId="44" fillId="0" borderId="0" xfId="0" applyFont="1" applyAlignment="1" applyProtection="1">
      <alignment wrapText="1"/>
      <protection locked="0"/>
    </xf>
    <xf numFmtId="0" fontId="0" fillId="0" borderId="0" xfId="0" applyAlignment="1" applyProtection="1">
      <alignment wrapText="1"/>
      <protection locked="0"/>
    </xf>
    <xf numFmtId="3" fontId="0" fillId="0" borderId="0" xfId="0" applyNumberFormat="1" applyProtection="1">
      <protection locked="0"/>
    </xf>
    <xf numFmtId="3" fontId="77" fillId="0" borderId="0" xfId="1053" applyNumberFormat="1" applyFont="1" applyFill="1" applyBorder="1" applyProtection="1">
      <protection locked="0"/>
    </xf>
    <xf numFmtId="42" fontId="0" fillId="0" borderId="0" xfId="0" applyNumberFormat="1" applyProtection="1">
      <protection locked="0"/>
    </xf>
    <xf numFmtId="37" fontId="77" fillId="0" borderId="0" xfId="0" applyNumberFormat="1" applyFont="1" applyProtection="1">
      <protection locked="0"/>
    </xf>
    <xf numFmtId="3" fontId="77" fillId="0" borderId="0" xfId="1053" applyNumberFormat="1" applyFont="1" applyFill="1" applyProtection="1">
      <protection locked="0"/>
    </xf>
    <xf numFmtId="0" fontId="61" fillId="0" borderId="0" xfId="0" applyFont="1" applyProtection="1">
      <protection locked="0"/>
    </xf>
    <xf numFmtId="3" fontId="77" fillId="0" borderId="0" xfId="0" applyNumberFormat="1" applyFont="1" applyProtection="1">
      <protection locked="0"/>
    </xf>
    <xf numFmtId="3" fontId="77" fillId="0" borderId="0" xfId="0" applyNumberFormat="1" applyFont="1" applyAlignment="1" applyProtection="1">
      <alignment horizontal="center" wrapText="1"/>
      <protection locked="0"/>
    </xf>
    <xf numFmtId="41" fontId="9" fillId="0" borderId="0" xfId="0" applyNumberFormat="1" applyFont="1" applyProtection="1">
      <protection locked="0"/>
    </xf>
    <xf numFmtId="0" fontId="16" fillId="0" borderId="0" xfId="0" applyFont="1" applyProtection="1">
      <protection locked="0"/>
    </xf>
    <xf numFmtId="168" fontId="0" fillId="0" borderId="0" xfId="0" applyNumberFormat="1" applyProtection="1">
      <protection locked="0"/>
    </xf>
    <xf numFmtId="3" fontId="77" fillId="0" borderId="0" xfId="1021" applyNumberFormat="1" applyFont="1" applyFill="1" applyBorder="1" applyProtection="1">
      <protection locked="0"/>
    </xf>
    <xf numFmtId="3" fontId="77" fillId="0" borderId="0" xfId="1021" applyNumberFormat="1" applyFont="1" applyFill="1" applyProtection="1">
      <protection locked="0"/>
    </xf>
    <xf numFmtId="0" fontId="77" fillId="0" borderId="0" xfId="0" applyFont="1" applyProtection="1">
      <protection locked="0"/>
    </xf>
    <xf numFmtId="0" fontId="74" fillId="0" borderId="0" xfId="0" applyFont="1" applyProtection="1">
      <protection locked="0"/>
    </xf>
    <xf numFmtId="41" fontId="45" fillId="0" borderId="0" xfId="0" applyNumberFormat="1" applyFont="1" applyProtection="1">
      <protection locked="0"/>
    </xf>
    <xf numFmtId="41" fontId="77" fillId="0" borderId="0" xfId="0" applyNumberFormat="1" applyFont="1" applyProtection="1">
      <protection locked="0"/>
    </xf>
    <xf numFmtId="165" fontId="76" fillId="27" borderId="11" xfId="0" applyNumberFormat="1" applyFont="1" applyFill="1" applyBorder="1"/>
    <xf numFmtId="3" fontId="45" fillId="27" borderId="19" xfId="1053" applyNumberFormat="1" applyFont="1" applyFill="1" applyBorder="1" applyProtection="1"/>
    <xf numFmtId="0" fontId="94" fillId="27" borderId="17" xfId="0" applyFont="1" applyFill="1" applyBorder="1"/>
    <xf numFmtId="0" fontId="45" fillId="27" borderId="12" xfId="0" applyFont="1" applyFill="1" applyBorder="1" applyAlignment="1">
      <alignment horizontal="left"/>
    </xf>
    <xf numFmtId="0" fontId="66" fillId="27" borderId="13" xfId="0" applyFont="1" applyFill="1" applyBorder="1"/>
    <xf numFmtId="0" fontId="45" fillId="27" borderId="13" xfId="1199" applyFont="1" applyFill="1" applyBorder="1"/>
    <xf numFmtId="0" fontId="66" fillId="27" borderId="22" xfId="0" applyFont="1" applyFill="1" applyBorder="1"/>
    <xf numFmtId="0" fontId="93" fillId="27" borderId="17" xfId="0" applyFont="1" applyFill="1" applyBorder="1"/>
    <xf numFmtId="0" fontId="53" fillId="27" borderId="17" xfId="0" applyFont="1" applyFill="1" applyBorder="1"/>
    <xf numFmtId="41" fontId="53" fillId="27" borderId="8" xfId="0" applyNumberFormat="1" applyFont="1" applyFill="1" applyBorder="1"/>
    <xf numFmtId="41" fontId="45" fillId="27" borderId="16" xfId="0" applyNumberFormat="1" applyFont="1" applyFill="1" applyBorder="1"/>
    <xf numFmtId="41" fontId="45" fillId="27" borderId="11" xfId="0" applyNumberFormat="1" applyFont="1" applyFill="1" applyBorder="1"/>
    <xf numFmtId="41" fontId="45" fillId="25" borderId="13" xfId="1053" applyNumberFormat="1" applyFont="1" applyFill="1" applyBorder="1" applyProtection="1"/>
    <xf numFmtId="41" fontId="45" fillId="25" borderId="20" xfId="1053" applyNumberFormat="1" applyFont="1" applyFill="1" applyBorder="1" applyProtection="1"/>
    <xf numFmtId="42" fontId="45" fillId="25" borderId="12" xfId="0" applyNumberFormat="1" applyFont="1" applyFill="1" applyBorder="1"/>
    <xf numFmtId="41" fontId="45" fillId="25" borderId="13" xfId="0" applyNumberFormat="1" applyFont="1" applyFill="1" applyBorder="1"/>
    <xf numFmtId="0" fontId="45" fillId="25" borderId="13" xfId="0" applyFont="1" applyFill="1" applyBorder="1"/>
    <xf numFmtId="41" fontId="45" fillId="25" borderId="20" xfId="0" applyNumberFormat="1" applyFont="1" applyFill="1" applyBorder="1"/>
    <xf numFmtId="41" fontId="45" fillId="27" borderId="15" xfId="0" applyNumberFormat="1" applyFont="1" applyFill="1" applyBorder="1"/>
    <xf numFmtId="41" fontId="45" fillId="25" borderId="12" xfId="0" applyNumberFormat="1" applyFont="1" applyFill="1" applyBorder="1"/>
    <xf numFmtId="41" fontId="16" fillId="25" borderId="12" xfId="1021" applyNumberFormat="1" applyFont="1" applyFill="1" applyBorder="1" applyAlignment="1" applyProtection="1">
      <alignment horizontal="right" indent="3"/>
    </xf>
    <xf numFmtId="41" fontId="45" fillId="27" borderId="14" xfId="0" applyNumberFormat="1" applyFont="1" applyFill="1" applyBorder="1"/>
    <xf numFmtId="41" fontId="45" fillId="25" borderId="12" xfId="1053" applyNumberFormat="1" applyFont="1" applyFill="1" applyBorder="1" applyProtection="1"/>
    <xf numFmtId="0" fontId="66" fillId="27" borderId="20" xfId="0" applyFont="1" applyFill="1" applyBorder="1"/>
    <xf numFmtId="0" fontId="69" fillId="27" borderId="22" xfId="0" applyFont="1" applyFill="1" applyBorder="1"/>
    <xf numFmtId="0" fontId="74" fillId="27" borderId="14" xfId="0" applyFont="1" applyFill="1" applyBorder="1"/>
    <xf numFmtId="0" fontId="66" fillId="27" borderId="17" xfId="0" applyFont="1" applyFill="1" applyBorder="1"/>
    <xf numFmtId="0" fontId="66" fillId="27" borderId="60" xfId="0" applyFont="1" applyFill="1" applyBorder="1"/>
    <xf numFmtId="0" fontId="66" fillId="27" borderId="0" xfId="0" applyFont="1" applyFill="1"/>
    <xf numFmtId="0" fontId="66" fillId="27" borderId="49" xfId="0" applyFont="1" applyFill="1" applyBorder="1"/>
    <xf numFmtId="41" fontId="76" fillId="25" borderId="12" xfId="0" applyNumberFormat="1" applyFont="1" applyFill="1" applyBorder="1"/>
    <xf numFmtId="41" fontId="76" fillId="25" borderId="62" xfId="0" applyNumberFormat="1" applyFont="1" applyFill="1" applyBorder="1"/>
    <xf numFmtId="0" fontId="75" fillId="33" borderId="12" xfId="0" applyFont="1" applyFill="1" applyBorder="1" applyAlignment="1">
      <alignment horizontal="left"/>
    </xf>
    <xf numFmtId="37" fontId="53" fillId="33" borderId="12" xfId="0" applyNumberFormat="1" applyFont="1" applyFill="1" applyBorder="1" applyAlignment="1">
      <alignment horizontal="center"/>
    </xf>
    <xf numFmtId="0" fontId="16" fillId="33" borderId="13" xfId="0" applyFont="1" applyFill="1" applyBorder="1" applyAlignment="1">
      <alignment horizontal="left"/>
    </xf>
    <xf numFmtId="37" fontId="45" fillId="33" borderId="20" xfId="0" applyNumberFormat="1" applyFont="1" applyFill="1" applyBorder="1" applyAlignment="1">
      <alignment horizontal="center" wrapText="1"/>
    </xf>
    <xf numFmtId="168" fontId="16" fillId="33" borderId="20" xfId="1021" applyNumberFormat="1" applyFont="1" applyFill="1" applyBorder="1" applyAlignment="1" applyProtection="1">
      <alignment horizontal="left"/>
    </xf>
    <xf numFmtId="0" fontId="53" fillId="33" borderId="13" xfId="0" applyFont="1" applyFill="1" applyBorder="1"/>
    <xf numFmtId="41" fontId="53" fillId="34" borderId="22" xfId="0" applyNumberFormat="1" applyFont="1" applyFill="1" applyBorder="1"/>
    <xf numFmtId="0" fontId="16" fillId="33" borderId="13" xfId="0" applyFont="1" applyFill="1" applyBorder="1"/>
    <xf numFmtId="0" fontId="16" fillId="33" borderId="12" xfId="0" applyFont="1" applyFill="1" applyBorder="1"/>
    <xf numFmtId="0" fontId="45" fillId="33" borderId="13" xfId="0" applyFont="1" applyFill="1" applyBorder="1" applyAlignment="1">
      <alignment horizontal="left" indent="1"/>
    </xf>
    <xf numFmtId="41" fontId="53" fillId="33" borderId="13" xfId="0" applyNumberFormat="1" applyFont="1" applyFill="1" applyBorder="1"/>
    <xf numFmtId="41" fontId="53" fillId="33" borderId="13" xfId="1021" applyNumberFormat="1" applyFont="1" applyFill="1" applyBorder="1" applyProtection="1"/>
    <xf numFmtId="41" fontId="53" fillId="33" borderId="20" xfId="0" applyNumberFormat="1" applyFont="1" applyFill="1" applyBorder="1"/>
    <xf numFmtId="41" fontId="45" fillId="34" borderId="22" xfId="0" applyNumberFormat="1" applyFont="1" applyFill="1" applyBorder="1"/>
    <xf numFmtId="41" fontId="45" fillId="33" borderId="0" xfId="0" applyNumberFormat="1" applyFont="1" applyFill="1"/>
    <xf numFmtId="0" fontId="66" fillId="33" borderId="20" xfId="0" applyFont="1" applyFill="1" applyBorder="1"/>
    <xf numFmtId="42" fontId="53" fillId="34" borderId="22" xfId="0" applyNumberFormat="1" applyFont="1" applyFill="1" applyBorder="1"/>
    <xf numFmtId="0" fontId="83" fillId="27" borderId="12" xfId="1182" applyFont="1" applyFill="1" applyBorder="1" applyAlignment="1" applyProtection="1"/>
    <xf numFmtId="0" fontId="83" fillId="27" borderId="13" xfId="1182" applyFont="1" applyFill="1" applyBorder="1" applyAlignment="1" applyProtection="1"/>
    <xf numFmtId="169" fontId="83" fillId="27" borderId="13" xfId="1182" applyNumberFormat="1" applyFont="1" applyFill="1" applyBorder="1" applyAlignment="1" applyProtection="1"/>
    <xf numFmtId="171" fontId="83" fillId="27" borderId="13" xfId="1182" applyNumberFormat="1" applyFont="1" applyFill="1" applyBorder="1" applyAlignment="1" applyProtection="1"/>
    <xf numFmtId="169" fontId="83" fillId="27" borderId="20" xfId="1182" applyNumberFormat="1" applyFont="1" applyFill="1" applyBorder="1" applyAlignment="1" applyProtection="1"/>
    <xf numFmtId="0" fontId="102" fillId="26" borderId="13" xfId="0" applyFont="1" applyFill="1" applyBorder="1"/>
    <xf numFmtId="0" fontId="50" fillId="27" borderId="22" xfId="0" applyFont="1" applyFill="1" applyBorder="1"/>
    <xf numFmtId="0" fontId="103" fillId="27" borderId="8" xfId="0" applyFont="1" applyFill="1" applyBorder="1"/>
    <xf numFmtId="0" fontId="50" fillId="27" borderId="12" xfId="0" applyFont="1" applyFill="1" applyBorder="1"/>
    <xf numFmtId="0" fontId="50" fillId="27" borderId="13" xfId="0" applyFont="1" applyFill="1" applyBorder="1"/>
    <xf numFmtId="0" fontId="50" fillId="27" borderId="20" xfId="0" applyFont="1" applyFill="1" applyBorder="1"/>
    <xf numFmtId="0" fontId="50" fillId="27" borderId="8" xfId="0" applyFont="1" applyFill="1" applyBorder="1"/>
    <xf numFmtId="0" fontId="92" fillId="27" borderId="13" xfId="0" applyFont="1" applyFill="1" applyBorder="1"/>
    <xf numFmtId="0" fontId="92" fillId="27" borderId="16" xfId="0" applyFont="1" applyFill="1" applyBorder="1"/>
    <xf numFmtId="0" fontId="92" fillId="27" borderId="15" xfId="0" applyFont="1" applyFill="1" applyBorder="1"/>
    <xf numFmtId="0" fontId="1" fillId="27" borderId="13" xfId="0" applyFont="1" applyFill="1" applyBorder="1" applyAlignment="1">
      <alignment horizontal="left" indent="1"/>
    </xf>
    <xf numFmtId="0" fontId="82" fillId="0" borderId="0" xfId="0" applyFont="1" applyProtection="1">
      <protection locked="0"/>
    </xf>
    <xf numFmtId="14" fontId="44" fillId="0" borderId="0" xfId="0" applyNumberFormat="1" applyFont="1" applyProtection="1">
      <protection locked="0"/>
    </xf>
    <xf numFmtId="0" fontId="43" fillId="0" borderId="0" xfId="0" applyFont="1" applyProtection="1">
      <protection locked="0"/>
    </xf>
    <xf numFmtId="0" fontId="10" fillId="0" borderId="0" xfId="0" applyFont="1" applyProtection="1">
      <protection locked="0"/>
    </xf>
    <xf numFmtId="0" fontId="45" fillId="0" borderId="0" xfId="0" applyFont="1" applyAlignment="1" applyProtection="1">
      <alignment horizontal="left"/>
      <protection locked="0"/>
    </xf>
    <xf numFmtId="0" fontId="0" fillId="27" borderId="12" xfId="0" applyFill="1" applyBorder="1" applyAlignment="1">
      <alignment horizontal="left" indent="1"/>
    </xf>
    <xf numFmtId="0" fontId="0" fillId="25" borderId="13" xfId="0" applyFill="1" applyBorder="1" applyAlignment="1">
      <alignment horizontal="center"/>
    </xf>
    <xf numFmtId="0" fontId="0" fillId="27" borderId="13" xfId="0" applyFill="1" applyBorder="1" applyAlignment="1">
      <alignment horizontal="left" indent="1"/>
    </xf>
    <xf numFmtId="0" fontId="16" fillId="27" borderId="20" xfId="0" applyFont="1" applyFill="1" applyBorder="1"/>
    <xf numFmtId="0" fontId="0" fillId="25" borderId="20" xfId="0" applyFill="1" applyBorder="1" applyAlignment="1">
      <alignment horizontal="center"/>
    </xf>
    <xf numFmtId="0" fontId="1" fillId="27" borderId="12" xfId="0" applyFont="1" applyFill="1" applyBorder="1" applyAlignment="1">
      <alignment horizontal="left" indent="1"/>
    </xf>
    <xf numFmtId="0" fontId="0" fillId="25" borderId="12" xfId="0" applyFill="1" applyBorder="1" applyAlignment="1">
      <alignment horizontal="center"/>
    </xf>
    <xf numFmtId="0" fontId="16" fillId="27" borderId="15" xfId="0" applyFont="1" applyFill="1" applyBorder="1"/>
    <xf numFmtId="0" fontId="16" fillId="27" borderId="12" xfId="0" applyFont="1" applyFill="1" applyBorder="1"/>
    <xf numFmtId="0" fontId="0" fillId="25" borderId="21" xfId="0" applyFill="1" applyBorder="1" applyAlignment="1">
      <alignment horizontal="center"/>
    </xf>
    <xf numFmtId="0" fontId="0" fillId="25" borderId="18" xfId="0" applyFill="1" applyBorder="1" applyAlignment="1">
      <alignment horizontal="center"/>
    </xf>
    <xf numFmtId="0" fontId="0" fillId="25" borderId="19" xfId="0" applyFill="1" applyBorder="1" applyAlignment="1">
      <alignment horizontal="center"/>
    </xf>
    <xf numFmtId="0" fontId="0" fillId="28" borderId="55" xfId="0" applyFill="1" applyBorder="1"/>
    <xf numFmtId="0" fontId="0" fillId="28" borderId="63" xfId="0" applyFill="1" applyBorder="1"/>
    <xf numFmtId="0" fontId="0" fillId="28" borderId="64" xfId="0" applyFill="1" applyBorder="1"/>
    <xf numFmtId="0" fontId="45" fillId="28" borderId="19" xfId="0" applyFont="1" applyFill="1" applyBorder="1"/>
    <xf numFmtId="0" fontId="16" fillId="25" borderId="9" xfId="0" applyFont="1" applyFill="1" applyBorder="1" applyAlignment="1">
      <alignment horizontal="center"/>
    </xf>
    <xf numFmtId="14" fontId="16" fillId="25" borderId="16" xfId="0" applyNumberFormat="1" applyFont="1" applyFill="1" applyBorder="1" applyAlignment="1">
      <alignment horizontal="center"/>
    </xf>
    <xf numFmtId="0" fontId="16" fillId="27" borderId="9" xfId="0" applyFont="1" applyFill="1" applyBorder="1" applyAlignment="1">
      <alignment horizontal="center" wrapText="1"/>
    </xf>
    <xf numFmtId="14" fontId="16" fillId="27" borderId="16" xfId="0" applyNumberFormat="1" applyFont="1" applyFill="1" applyBorder="1" applyAlignment="1">
      <alignment horizontal="center"/>
    </xf>
    <xf numFmtId="0" fontId="16" fillId="27" borderId="12" xfId="0" applyFont="1" applyFill="1" applyBorder="1" applyAlignment="1">
      <alignment horizontal="center" wrapText="1"/>
    </xf>
    <xf numFmtId="14" fontId="16" fillId="27" borderId="20" xfId="0" applyNumberFormat="1" applyFont="1" applyFill="1" applyBorder="1" applyAlignment="1">
      <alignment horizontal="center"/>
    </xf>
    <xf numFmtId="0" fontId="0" fillId="25" borderId="0" xfId="0" applyFill="1" applyProtection="1">
      <protection locked="0"/>
    </xf>
    <xf numFmtId="41" fontId="0" fillId="0" borderId="0" xfId="0" applyNumberFormat="1"/>
    <xf numFmtId="0" fontId="58" fillId="0" borderId="0" xfId="0" applyFont="1" applyProtection="1">
      <protection locked="0"/>
    </xf>
    <xf numFmtId="0" fontId="46" fillId="0" borderId="11" xfId="0" applyFont="1" applyBorder="1" applyAlignment="1">
      <alignment horizontal="left"/>
    </xf>
    <xf numFmtId="1" fontId="66" fillId="25" borderId="65" xfId="0" applyNumberFormat="1" applyFont="1" applyFill="1" applyBorder="1" applyAlignment="1">
      <alignment vertical="center"/>
    </xf>
    <xf numFmtId="41" fontId="0" fillId="25" borderId="10" xfId="0" applyNumberFormat="1" applyFill="1" applyBorder="1"/>
    <xf numFmtId="0" fontId="0" fillId="36" borderId="16" xfId="0" applyFill="1" applyBorder="1"/>
    <xf numFmtId="0" fontId="0" fillId="36" borderId="10" xfId="0" applyFill="1" applyBorder="1"/>
    <xf numFmtId="41" fontId="0" fillId="25" borderId="18" xfId="0" applyNumberFormat="1" applyFill="1" applyBorder="1"/>
    <xf numFmtId="41" fontId="0" fillId="25" borderId="15" xfId="0" applyNumberFormat="1" applyFill="1" applyBorder="1"/>
    <xf numFmtId="41" fontId="0" fillId="25" borderId="8" xfId="0" applyNumberFormat="1" applyFill="1" applyBorder="1"/>
    <xf numFmtId="41" fontId="0" fillId="25" borderId="11" xfId="0" applyNumberFormat="1" applyFill="1" applyBorder="1"/>
    <xf numFmtId="41" fontId="0" fillId="25" borderId="0" xfId="0" applyNumberFormat="1" applyFill="1"/>
    <xf numFmtId="42" fontId="0" fillId="25" borderId="43" xfId="0" applyNumberFormat="1" applyFill="1" applyBorder="1"/>
    <xf numFmtId="0" fontId="0" fillId="36" borderId="17" xfId="0" applyFill="1" applyBorder="1"/>
    <xf numFmtId="0" fontId="1" fillId="26" borderId="13" xfId="0" applyFont="1" applyFill="1" applyBorder="1" applyAlignment="1">
      <alignment horizontal="center"/>
    </xf>
    <xf numFmtId="0" fontId="45" fillId="27" borderId="11" xfId="0" applyFont="1" applyFill="1" applyBorder="1"/>
    <xf numFmtId="0" fontId="16" fillId="26" borderId="19" xfId="0" applyFont="1" applyFill="1" applyBorder="1" applyAlignment="1">
      <alignment horizontal="center"/>
    </xf>
    <xf numFmtId="0" fontId="104" fillId="30" borderId="13" xfId="0" applyFont="1" applyFill="1" applyBorder="1" applyAlignment="1" applyProtection="1">
      <alignment horizontal="center"/>
      <protection locked="0"/>
    </xf>
    <xf numFmtId="0" fontId="104" fillId="30" borderId="20" xfId="0" applyFont="1" applyFill="1" applyBorder="1" applyAlignment="1" applyProtection="1">
      <alignment horizontal="center"/>
      <protection locked="0"/>
    </xf>
    <xf numFmtId="0" fontId="1" fillId="30" borderId="12" xfId="0" applyFont="1" applyFill="1" applyBorder="1" applyAlignment="1" applyProtection="1">
      <alignment horizontal="center"/>
      <protection locked="0"/>
    </xf>
    <xf numFmtId="0" fontId="1" fillId="30" borderId="13" xfId="0" applyFont="1" applyFill="1" applyBorder="1" applyAlignment="1" applyProtection="1">
      <alignment horizontal="center"/>
      <protection locked="0"/>
    </xf>
    <xf numFmtId="42" fontId="1" fillId="25" borderId="12" xfId="0" applyNumberFormat="1" applyFont="1" applyFill="1" applyBorder="1" applyAlignment="1">
      <alignment horizontal="left"/>
    </xf>
    <xf numFmtId="41" fontId="1" fillId="25" borderId="13" xfId="0" applyNumberFormat="1" applyFont="1" applyFill="1" applyBorder="1" applyAlignment="1">
      <alignment horizontal="left"/>
    </xf>
    <xf numFmtId="41" fontId="1" fillId="25" borderId="12" xfId="0" applyNumberFormat="1" applyFont="1" applyFill="1" applyBorder="1" applyAlignment="1">
      <alignment horizontal="left"/>
    </xf>
    <xf numFmtId="41" fontId="1" fillId="26" borderId="11" xfId="0" applyNumberFormat="1" applyFont="1" applyFill="1" applyBorder="1" applyAlignment="1">
      <alignment horizontal="left"/>
    </xf>
    <xf numFmtId="41" fontId="1" fillId="26" borderId="8" xfId="0" applyNumberFormat="1" applyFont="1" applyFill="1" applyBorder="1" applyAlignment="1">
      <alignment horizontal="left"/>
    </xf>
    <xf numFmtId="42" fontId="1" fillId="25" borderId="10" xfId="1053" applyNumberFormat="1" applyFont="1" applyFill="1" applyBorder="1" applyAlignment="1"/>
    <xf numFmtId="42" fontId="1" fillId="25" borderId="0" xfId="0" applyNumberFormat="1" applyFont="1" applyFill="1"/>
    <xf numFmtId="42" fontId="45" fillId="25" borderId="0" xfId="0" applyNumberFormat="1" applyFont="1" applyFill="1"/>
    <xf numFmtId="42" fontId="1" fillId="25" borderId="18" xfId="0" applyNumberFormat="1" applyFont="1" applyFill="1" applyBorder="1"/>
    <xf numFmtId="41" fontId="1" fillId="25" borderId="10" xfId="1053" applyNumberFormat="1" applyFont="1" applyFill="1" applyBorder="1" applyAlignment="1"/>
    <xf numFmtId="41" fontId="1" fillId="25" borderId="0" xfId="0" applyNumberFormat="1" applyFont="1" applyFill="1"/>
    <xf numFmtId="41" fontId="45" fillId="25" borderId="0" xfId="0" applyNumberFormat="1" applyFont="1" applyFill="1"/>
    <xf numFmtId="41" fontId="1" fillId="25" borderId="18" xfId="0" applyNumberFormat="1" applyFont="1" applyFill="1" applyBorder="1"/>
    <xf numFmtId="41" fontId="45" fillId="26" borderId="15" xfId="0" applyNumberFormat="1" applyFont="1" applyFill="1" applyBorder="1"/>
    <xf numFmtId="41" fontId="1" fillId="25" borderId="11" xfId="0" applyNumberFormat="1" applyFont="1" applyFill="1" applyBorder="1"/>
    <xf numFmtId="41" fontId="45" fillId="25" borderId="11" xfId="0" applyNumberFormat="1" applyFont="1" applyFill="1" applyBorder="1"/>
    <xf numFmtId="41" fontId="1" fillId="25" borderId="16" xfId="1053" applyNumberFormat="1" applyFont="1" applyFill="1" applyBorder="1" applyAlignment="1"/>
    <xf numFmtId="41" fontId="1" fillId="25" borderId="19" xfId="0" applyNumberFormat="1" applyFont="1" applyFill="1" applyBorder="1"/>
    <xf numFmtId="3" fontId="1" fillId="30" borderId="12" xfId="0" applyNumberFormat="1" applyFont="1" applyFill="1" applyBorder="1" applyAlignment="1" applyProtection="1">
      <alignment horizontal="center"/>
      <protection locked="0"/>
    </xf>
    <xf numFmtId="0" fontId="0" fillId="26" borderId="17" xfId="0" applyFill="1" applyBorder="1" applyAlignment="1">
      <alignment horizontal="left" indent="2"/>
    </xf>
    <xf numFmtId="0" fontId="0" fillId="26" borderId="14" xfId="0" applyFill="1" applyBorder="1"/>
    <xf numFmtId="43" fontId="45" fillId="25" borderId="13" xfId="1196" applyNumberFormat="1" applyFont="1" applyFill="1" applyBorder="1" applyAlignment="1">
      <alignment horizontal="right"/>
    </xf>
    <xf numFmtId="43" fontId="45" fillId="25" borderId="20" xfId="1196" applyNumberFormat="1" applyFont="1" applyFill="1" applyBorder="1" applyAlignment="1">
      <alignment horizontal="right"/>
    </xf>
    <xf numFmtId="0" fontId="16" fillId="26" borderId="22" xfId="0" applyFont="1" applyFill="1" applyBorder="1" applyAlignment="1">
      <alignment horizontal="center" wrapText="1"/>
    </xf>
    <xf numFmtId="0" fontId="53" fillId="26" borderId="15" xfId="0" applyFont="1" applyFill="1" applyBorder="1"/>
    <xf numFmtId="0" fontId="45" fillId="27" borderId="22" xfId="0" applyFont="1" applyFill="1" applyBorder="1"/>
    <xf numFmtId="37" fontId="45" fillId="36" borderId="22" xfId="0" applyNumberFormat="1" applyFont="1" applyFill="1" applyBorder="1" applyAlignment="1">
      <alignment horizontal="center" wrapText="1"/>
    </xf>
    <xf numFmtId="41" fontId="16" fillId="25" borderId="12" xfId="1031" applyNumberFormat="1" applyFont="1" applyFill="1" applyBorder="1"/>
    <xf numFmtId="168" fontId="0" fillId="0" borderId="0" xfId="1021" applyNumberFormat="1" applyFont="1" applyProtection="1">
      <protection locked="0"/>
    </xf>
    <xf numFmtId="41" fontId="53" fillId="27" borderId="17" xfId="1021" applyNumberFormat="1" applyFont="1" applyFill="1" applyBorder="1"/>
    <xf numFmtId="0" fontId="14" fillId="0" borderId="0" xfId="0" applyFont="1" applyAlignment="1">
      <alignment horizontal="justify" readingOrder="1"/>
    </xf>
    <xf numFmtId="0" fontId="5" fillId="0" borderId="0" xfId="0" applyFont="1" applyAlignment="1">
      <alignment wrapText="1"/>
    </xf>
    <xf numFmtId="0" fontId="5" fillId="0" borderId="0" xfId="0" applyFont="1" applyAlignment="1">
      <alignment horizontal="left" wrapText="1"/>
    </xf>
    <xf numFmtId="0" fontId="1" fillId="0" borderId="0" xfId="0" applyFont="1"/>
    <xf numFmtId="0" fontId="1" fillId="0" borderId="0" xfId="0" applyFont="1" applyProtection="1">
      <protection locked="0"/>
    </xf>
    <xf numFmtId="0" fontId="45" fillId="0" borderId="8" xfId="1197" applyFont="1" applyBorder="1" applyProtection="1">
      <protection locked="0"/>
    </xf>
    <xf numFmtId="0" fontId="45" fillId="0" borderId="8" xfId="0" applyFont="1" applyBorder="1" applyProtection="1">
      <protection locked="0"/>
    </xf>
    <xf numFmtId="0" fontId="45" fillId="0" borderId="21" xfId="0" applyFont="1" applyBorder="1" applyProtection="1">
      <protection locked="0"/>
    </xf>
    <xf numFmtId="0" fontId="45" fillId="0" borderId="19" xfId="0" applyFont="1" applyBorder="1" applyAlignment="1" applyProtection="1">
      <alignment wrapText="1"/>
      <protection locked="0"/>
    </xf>
    <xf numFmtId="0" fontId="45" fillId="0" borderId="27" xfId="0" applyFont="1" applyBorder="1" applyProtection="1">
      <protection locked="0"/>
    </xf>
    <xf numFmtId="44" fontId="45" fillId="0" borderId="0" xfId="1197" applyNumberFormat="1" applyFont="1" applyProtection="1">
      <protection locked="0"/>
    </xf>
    <xf numFmtId="0" fontId="45" fillId="0" borderId="18" xfId="1197" applyFont="1" applyBorder="1" applyProtection="1">
      <protection locked="0"/>
    </xf>
    <xf numFmtId="0" fontId="45" fillId="0" borderId="27" xfId="1197" applyFont="1" applyBorder="1" applyProtection="1">
      <protection locked="0"/>
    </xf>
    <xf numFmtId="0" fontId="45" fillId="0" borderId="23" xfId="1197" applyFont="1" applyBorder="1" applyProtection="1">
      <protection locked="0"/>
    </xf>
    <xf numFmtId="44" fontId="45" fillId="0" borderId="25" xfId="1197" applyNumberFormat="1" applyFont="1" applyBorder="1" applyProtection="1">
      <protection locked="0"/>
    </xf>
    <xf numFmtId="0" fontId="45" fillId="0" borderId="21" xfId="1197" applyFont="1" applyBorder="1" applyProtection="1">
      <protection locked="0"/>
    </xf>
    <xf numFmtId="0" fontId="45" fillId="0" borderId="58" xfId="1197" applyFont="1" applyBorder="1" applyProtection="1">
      <protection locked="0"/>
    </xf>
    <xf numFmtId="0" fontId="45" fillId="0" borderId="59" xfId="1197" applyFont="1" applyBorder="1" applyProtection="1">
      <protection locked="0"/>
    </xf>
    <xf numFmtId="0" fontId="45" fillId="0" borderId="60" xfId="1197" applyFont="1" applyBorder="1" applyProtection="1">
      <protection locked="0"/>
    </xf>
    <xf numFmtId="0" fontId="45" fillId="0" borderId="61" xfId="1197" applyFont="1" applyBorder="1" applyProtection="1">
      <protection locked="0"/>
    </xf>
    <xf numFmtId="0" fontId="45" fillId="0" borderId="53" xfId="0" applyFont="1" applyBorder="1" applyProtection="1">
      <protection locked="0"/>
    </xf>
    <xf numFmtId="0" fontId="45" fillId="0" borderId="49" xfId="0" applyFont="1" applyBorder="1" applyProtection="1">
      <protection locked="0"/>
    </xf>
    <xf numFmtId="0" fontId="45" fillId="0" borderId="54" xfId="0" applyFont="1" applyBorder="1" applyProtection="1">
      <protection locked="0"/>
    </xf>
    <xf numFmtId="0" fontId="1" fillId="27" borderId="12" xfId="0" applyFont="1" applyFill="1" applyBorder="1"/>
    <xf numFmtId="0" fontId="1" fillId="27" borderId="13" xfId="0" applyFont="1" applyFill="1" applyBorder="1"/>
    <xf numFmtId="0" fontId="1" fillId="30" borderId="18" xfId="0" applyFont="1" applyFill="1" applyBorder="1" applyProtection="1">
      <protection locked="0"/>
    </xf>
    <xf numFmtId="0" fontId="1" fillId="30" borderId="19" xfId="0" applyFont="1" applyFill="1" applyBorder="1" applyProtection="1">
      <protection locked="0"/>
    </xf>
    <xf numFmtId="0" fontId="1" fillId="27" borderId="20" xfId="0" applyFont="1" applyFill="1" applyBorder="1"/>
    <xf numFmtId="0" fontId="1" fillId="27" borderId="12" xfId="0" applyFont="1" applyFill="1" applyBorder="1" applyAlignment="1">
      <alignment wrapText="1"/>
    </xf>
    <xf numFmtId="0" fontId="50" fillId="0" borderId="0" xfId="0" applyFont="1" applyAlignment="1">
      <alignment horizontal="left"/>
    </xf>
    <xf numFmtId="10" fontId="1" fillId="0" borderId="0" xfId="0" applyNumberFormat="1" applyFont="1" applyProtection="1">
      <protection locked="0"/>
    </xf>
    <xf numFmtId="10" fontId="1" fillId="30" borderId="18" xfId="0" applyNumberFormat="1" applyFont="1" applyFill="1" applyBorder="1" applyProtection="1">
      <protection locked="0"/>
    </xf>
    <xf numFmtId="1" fontId="1" fillId="30" borderId="18" xfId="0" applyNumberFormat="1" applyFont="1" applyFill="1" applyBorder="1" applyProtection="1">
      <protection locked="0"/>
    </xf>
    <xf numFmtId="42" fontId="1" fillId="30" borderId="18" xfId="0" applyNumberFormat="1" applyFont="1" applyFill="1" applyBorder="1" applyProtection="1">
      <protection locked="0"/>
    </xf>
    <xf numFmtId="44" fontId="1" fillId="30" borderId="18" xfId="0" applyNumberFormat="1" applyFont="1" applyFill="1" applyBorder="1" applyProtection="1">
      <protection locked="0"/>
    </xf>
    <xf numFmtId="174" fontId="1" fillId="30" borderId="18" xfId="0" applyNumberFormat="1" applyFont="1" applyFill="1" applyBorder="1" applyProtection="1">
      <protection locked="0"/>
    </xf>
    <xf numFmtId="4" fontId="1" fillId="0" borderId="0" xfId="0" applyNumberFormat="1" applyFont="1" applyProtection="1">
      <protection locked="0"/>
    </xf>
    <xf numFmtId="4" fontId="1" fillId="30" borderId="18" xfId="0" applyNumberFormat="1" applyFont="1" applyFill="1" applyBorder="1" applyProtection="1">
      <protection locked="0"/>
    </xf>
    <xf numFmtId="9" fontId="1" fillId="30" borderId="18" xfId="0" applyNumberFormat="1" applyFont="1" applyFill="1" applyBorder="1" applyProtection="1">
      <protection locked="0"/>
    </xf>
    <xf numFmtId="49" fontId="1" fillId="27" borderId="20" xfId="0" applyNumberFormat="1" applyFont="1" applyFill="1" applyBorder="1"/>
    <xf numFmtId="9" fontId="1" fillId="30" borderId="19" xfId="0" applyNumberFormat="1" applyFont="1" applyFill="1" applyBorder="1" applyProtection="1">
      <protection locked="0"/>
    </xf>
    <xf numFmtId="41" fontId="1" fillId="30" borderId="12" xfId="0" applyNumberFormat="1" applyFont="1" applyFill="1" applyBorder="1" applyProtection="1">
      <protection locked="0"/>
    </xf>
    <xf numFmtId="42" fontId="1" fillId="30" borderId="20" xfId="0" applyNumberFormat="1" applyFont="1" applyFill="1" applyBorder="1" applyProtection="1">
      <protection locked="0"/>
    </xf>
    <xf numFmtId="49" fontId="1" fillId="0" borderId="0" xfId="0" applyNumberFormat="1" applyFont="1" applyProtection="1">
      <protection locked="0"/>
    </xf>
    <xf numFmtId="9" fontId="1" fillId="0" borderId="0" xfId="0" applyNumberFormat="1" applyFont="1" applyProtection="1">
      <protection locked="0"/>
    </xf>
    <xf numFmtId="42" fontId="1" fillId="30" borderId="8" xfId="0" applyNumberFormat="1" applyFont="1" applyFill="1" applyBorder="1" applyProtection="1">
      <protection locked="0"/>
    </xf>
    <xf numFmtId="42" fontId="1" fillId="30" borderId="0" xfId="0" applyNumberFormat="1" applyFont="1" applyFill="1" applyProtection="1">
      <protection locked="0"/>
    </xf>
    <xf numFmtId="0" fontId="1" fillId="24" borderId="10" xfId="0" applyFont="1" applyFill="1" applyBorder="1" applyProtection="1">
      <protection locked="0"/>
    </xf>
    <xf numFmtId="0" fontId="1" fillId="24" borderId="18" xfId="0" applyFont="1" applyFill="1" applyBorder="1" applyProtection="1">
      <protection locked="0"/>
    </xf>
    <xf numFmtId="42" fontId="1" fillId="30" borderId="16" xfId="0" applyNumberFormat="1" applyFont="1" applyFill="1" applyBorder="1" applyProtection="1">
      <protection locked="0"/>
    </xf>
    <xf numFmtId="0" fontId="1" fillId="0" borderId="0" xfId="0" applyFont="1" applyAlignment="1" applyProtection="1">
      <alignment horizontal="left" indent="1"/>
      <protection locked="0"/>
    </xf>
    <xf numFmtId="42" fontId="1" fillId="0" borderId="0" xfId="0" applyNumberFormat="1" applyFont="1" applyProtection="1">
      <protection locked="0"/>
    </xf>
    <xf numFmtId="42" fontId="1" fillId="0" borderId="10" xfId="0" applyNumberFormat="1" applyFont="1" applyBorder="1" applyProtection="1">
      <protection locked="0"/>
    </xf>
    <xf numFmtId="0" fontId="1" fillId="30" borderId="9" xfId="0" applyFont="1" applyFill="1" applyBorder="1" applyProtection="1">
      <protection locked="0"/>
    </xf>
    <xf numFmtId="0" fontId="45" fillId="30" borderId="21" xfId="0" applyFont="1" applyFill="1" applyBorder="1" applyProtection="1">
      <protection locked="0"/>
    </xf>
    <xf numFmtId="0" fontId="1" fillId="30" borderId="10" xfId="0" applyFont="1" applyFill="1" applyBorder="1" applyProtection="1">
      <protection locked="0"/>
    </xf>
    <xf numFmtId="0" fontId="45" fillId="30" borderId="19" xfId="0" applyFont="1" applyFill="1" applyBorder="1" applyProtection="1">
      <protection locked="0"/>
    </xf>
    <xf numFmtId="42" fontId="1" fillId="30" borderId="13" xfId="0" applyNumberFormat="1" applyFont="1" applyFill="1" applyBorder="1" applyProtection="1">
      <protection locked="0"/>
    </xf>
    <xf numFmtId="0" fontId="45" fillId="30" borderId="0" xfId="0" applyFont="1" applyFill="1" applyAlignment="1" applyProtection="1">
      <alignment horizontal="right"/>
      <protection locked="0"/>
    </xf>
    <xf numFmtId="0" fontId="45" fillId="30" borderId="14" xfId="0" applyFont="1" applyFill="1" applyBorder="1" applyProtection="1">
      <protection locked="0"/>
    </xf>
    <xf numFmtId="9" fontId="45" fillId="0" borderId="0" xfId="0" applyNumberFormat="1" applyFont="1" applyProtection="1">
      <protection locked="0"/>
    </xf>
    <xf numFmtId="167" fontId="45" fillId="30" borderId="19" xfId="1053" applyNumberFormat="1" applyFont="1" applyFill="1" applyBorder="1" applyAlignment="1" applyProtection="1">
      <alignment horizontal="right"/>
      <protection locked="0"/>
    </xf>
    <xf numFmtId="42" fontId="1" fillId="30" borderId="21" xfId="0" applyNumberFormat="1" applyFont="1" applyFill="1" applyBorder="1" applyProtection="1">
      <protection locked="0"/>
    </xf>
    <xf numFmtId="42" fontId="1" fillId="30" borderId="19" xfId="0" applyNumberFormat="1" applyFont="1" applyFill="1" applyBorder="1" applyProtection="1">
      <protection locked="0"/>
    </xf>
    <xf numFmtId="0" fontId="50" fillId="26" borderId="11" xfId="0" applyFont="1" applyFill="1" applyBorder="1" applyAlignment="1">
      <alignment horizontal="center"/>
    </xf>
    <xf numFmtId="0" fontId="61" fillId="26" borderId="21" xfId="0" applyFont="1" applyFill="1" applyBorder="1" applyAlignment="1">
      <alignment horizontal="right"/>
    </xf>
    <xf numFmtId="165" fontId="1" fillId="30" borderId="12" xfId="0" applyNumberFormat="1" applyFont="1" applyFill="1" applyBorder="1" applyAlignment="1" applyProtection="1">
      <alignment horizontal="right"/>
      <protection locked="0"/>
    </xf>
    <xf numFmtId="169" fontId="1" fillId="30" borderId="13" xfId="0" applyNumberFormat="1" applyFont="1" applyFill="1" applyBorder="1" applyAlignment="1" applyProtection="1">
      <alignment horizontal="right"/>
      <protection locked="0"/>
    </xf>
    <xf numFmtId="169" fontId="1" fillId="30" borderId="20" xfId="0" applyNumberFormat="1" applyFont="1" applyFill="1" applyBorder="1" applyAlignment="1" applyProtection="1">
      <alignment horizontal="right"/>
      <protection locked="0"/>
    </xf>
    <xf numFmtId="0" fontId="61" fillId="26" borderId="12" xfId="0" applyFont="1" applyFill="1" applyBorder="1"/>
    <xf numFmtId="0" fontId="61" fillId="26" borderId="20" xfId="0" applyFont="1" applyFill="1" applyBorder="1"/>
    <xf numFmtId="0" fontId="1" fillId="26" borderId="12" xfId="0" applyFont="1" applyFill="1" applyBorder="1" applyAlignment="1">
      <alignment horizontal="center"/>
    </xf>
    <xf numFmtId="3" fontId="1" fillId="30" borderId="12" xfId="0" applyNumberFormat="1" applyFont="1" applyFill="1" applyBorder="1" applyAlignment="1" applyProtection="1">
      <alignment horizontal="right"/>
      <protection locked="0"/>
    </xf>
    <xf numFmtId="3" fontId="1" fillId="25" borderId="12" xfId="0" applyNumberFormat="1" applyFont="1" applyFill="1" applyBorder="1"/>
    <xf numFmtId="3" fontId="1" fillId="25" borderId="12" xfId="0" applyNumberFormat="1" applyFont="1" applyFill="1" applyBorder="1" applyAlignment="1">
      <alignment horizontal="right"/>
    </xf>
    <xf numFmtId="3" fontId="1" fillId="30" borderId="13" xfId="0" applyNumberFormat="1" applyFont="1" applyFill="1" applyBorder="1" applyAlignment="1" applyProtection="1">
      <alignment horizontal="right"/>
      <protection locked="0"/>
    </xf>
    <xf numFmtId="3" fontId="1" fillId="25" borderId="13" xfId="0" applyNumberFormat="1" applyFont="1" applyFill="1" applyBorder="1"/>
    <xf numFmtId="3" fontId="1" fillId="30" borderId="13" xfId="0" applyNumberFormat="1" applyFont="1" applyFill="1" applyBorder="1" applyProtection="1">
      <protection locked="0"/>
    </xf>
    <xf numFmtId="3" fontId="1" fillId="30" borderId="20" xfId="0" applyNumberFormat="1" applyFont="1" applyFill="1" applyBorder="1" applyProtection="1">
      <protection locked="0"/>
    </xf>
    <xf numFmtId="3" fontId="1" fillId="25" borderId="20" xfId="0" applyNumberFormat="1" applyFont="1" applyFill="1" applyBorder="1"/>
    <xf numFmtId="3" fontId="1" fillId="30" borderId="12" xfId="0" applyNumberFormat="1" applyFont="1" applyFill="1" applyBorder="1" applyProtection="1">
      <protection locked="0"/>
    </xf>
    <xf numFmtId="0" fontId="50" fillId="0" borderId="0" xfId="0" applyFont="1" applyAlignment="1" applyProtection="1">
      <alignment horizontal="center"/>
      <protection locked="0"/>
    </xf>
    <xf numFmtId="0" fontId="1" fillId="26" borderId="10" xfId="0" applyFont="1" applyFill="1" applyBorder="1"/>
    <xf numFmtId="0" fontId="1" fillId="26" borderId="16" xfId="0" applyFont="1" applyFill="1" applyBorder="1"/>
    <xf numFmtId="0" fontId="79" fillId="0" borderId="0" xfId="0" applyFont="1" applyProtection="1">
      <protection locked="0"/>
    </xf>
    <xf numFmtId="0" fontId="1" fillId="26" borderId="9" xfId="0" applyFont="1" applyFill="1" applyBorder="1" applyAlignment="1">
      <alignment horizontal="left" indent="2"/>
    </xf>
    <xf numFmtId="0" fontId="44" fillId="0" borderId="0" xfId="0" applyFont="1" applyProtection="1">
      <protection locked="0"/>
    </xf>
    <xf numFmtId="0" fontId="38" fillId="0" borderId="0" xfId="0" applyFont="1" applyAlignment="1" applyProtection="1">
      <alignment horizontal="centerContinuous"/>
      <protection locked="0"/>
    </xf>
    <xf numFmtId="0" fontId="1" fillId="27" borderId="14" xfId="0" applyFont="1" applyFill="1" applyBorder="1"/>
    <xf numFmtId="165" fontId="38" fillId="27" borderId="16" xfId="0" applyNumberFormat="1" applyFont="1" applyFill="1" applyBorder="1"/>
    <xf numFmtId="165" fontId="45" fillId="27" borderId="11" xfId="0" applyNumberFormat="1" applyFont="1" applyFill="1" applyBorder="1"/>
    <xf numFmtId="165" fontId="44" fillId="0" borderId="0" xfId="0" applyNumberFormat="1" applyFont="1" applyProtection="1">
      <protection locked="0"/>
    </xf>
    <xf numFmtId="42" fontId="16" fillId="25" borderId="12" xfId="1053" applyNumberFormat="1" applyFont="1" applyFill="1" applyBorder="1" applyAlignment="1" applyProtection="1">
      <alignment horizontal="right" indent="3"/>
    </xf>
    <xf numFmtId="42" fontId="45" fillId="25" borderId="12" xfId="1053" applyNumberFormat="1" applyFont="1" applyFill="1" applyBorder="1" applyProtection="1"/>
    <xf numFmtId="42" fontId="44" fillId="0" borderId="0" xfId="0" applyNumberFormat="1" applyFont="1" applyProtection="1">
      <protection locked="0"/>
    </xf>
    <xf numFmtId="41" fontId="16" fillId="25" borderId="13" xfId="1021" applyNumberFormat="1" applyFont="1" applyFill="1" applyBorder="1" applyAlignment="1" applyProtection="1">
      <alignment horizontal="right" indent="3"/>
    </xf>
    <xf numFmtId="41" fontId="44" fillId="0" borderId="0" xfId="0" applyNumberFormat="1" applyFont="1" applyProtection="1">
      <protection locked="0"/>
    </xf>
    <xf numFmtId="41" fontId="45" fillId="26" borderId="0" xfId="0" applyNumberFormat="1" applyFont="1" applyFill="1"/>
    <xf numFmtId="42" fontId="16" fillId="27" borderId="15" xfId="1021" applyNumberFormat="1" applyFont="1" applyFill="1" applyBorder="1" applyAlignment="1" applyProtection="1"/>
    <xf numFmtId="42" fontId="16" fillId="27" borderId="15" xfId="1021" applyNumberFormat="1" applyFont="1" applyFill="1" applyBorder="1" applyAlignment="1" applyProtection="1">
      <alignment horizontal="right" indent="3"/>
    </xf>
    <xf numFmtId="42" fontId="16" fillId="27" borderId="14" xfId="1021" applyNumberFormat="1" applyFont="1" applyFill="1" applyBorder="1" applyAlignment="1" applyProtection="1">
      <alignment horizontal="right" indent="3"/>
    </xf>
    <xf numFmtId="41" fontId="45" fillId="27" borderId="9" xfId="0" applyNumberFormat="1" applyFont="1" applyFill="1" applyBorder="1"/>
    <xf numFmtId="41" fontId="45" fillId="27" borderId="8" xfId="0" applyNumberFormat="1" applyFont="1" applyFill="1" applyBorder="1"/>
    <xf numFmtId="41" fontId="45" fillId="27" borderId="21" xfId="0" applyNumberFormat="1" applyFont="1" applyFill="1" applyBorder="1"/>
    <xf numFmtId="41" fontId="16" fillId="27" borderId="11" xfId="1021" applyNumberFormat="1" applyFont="1" applyFill="1" applyBorder="1" applyAlignment="1" applyProtection="1">
      <alignment horizontal="right" indent="3"/>
    </xf>
    <xf numFmtId="41" fontId="1" fillId="27" borderId="19" xfId="0" applyNumberFormat="1" applyFont="1" applyFill="1" applyBorder="1"/>
    <xf numFmtId="37" fontId="61" fillId="0" borderId="0" xfId="0" applyNumberFormat="1" applyFont="1" applyProtection="1">
      <protection locked="0"/>
    </xf>
    <xf numFmtId="41" fontId="45" fillId="25" borderId="13" xfId="1021" applyNumberFormat="1" applyFont="1" applyFill="1" applyBorder="1" applyProtection="1"/>
    <xf numFmtId="41" fontId="5" fillId="0" borderId="0" xfId="0" applyNumberFormat="1" applyFont="1" applyProtection="1">
      <protection locked="0"/>
    </xf>
    <xf numFmtId="41" fontId="16" fillId="27" borderId="15" xfId="1021" applyNumberFormat="1" applyFont="1" applyFill="1" applyBorder="1" applyAlignment="1" applyProtection="1">
      <alignment horizontal="right" indent="3"/>
    </xf>
    <xf numFmtId="41" fontId="1" fillId="27" borderId="14" xfId="0" applyNumberFormat="1" applyFont="1" applyFill="1" applyBorder="1"/>
    <xf numFmtId="41" fontId="1" fillId="25" borderId="12" xfId="0" applyNumberFormat="1" applyFont="1" applyFill="1" applyBorder="1"/>
    <xf numFmtId="168" fontId="1" fillId="25" borderId="12" xfId="1021" applyNumberFormat="1" applyFont="1" applyFill="1" applyBorder="1" applyProtection="1"/>
    <xf numFmtId="41" fontId="1" fillId="25" borderId="13" xfId="0" applyNumberFormat="1" applyFont="1" applyFill="1" applyBorder="1"/>
    <xf numFmtId="41" fontId="1" fillId="25" borderId="13" xfId="1021" applyNumberFormat="1" applyFont="1" applyFill="1" applyBorder="1" applyAlignment="1" applyProtection="1">
      <alignment horizontal="right" indent="3"/>
    </xf>
    <xf numFmtId="41" fontId="1" fillId="25" borderId="20" xfId="0" applyNumberFormat="1" applyFont="1" applyFill="1" applyBorder="1"/>
    <xf numFmtId="168" fontId="45" fillId="26" borderId="22" xfId="1021" applyNumberFormat="1" applyFont="1" applyFill="1" applyBorder="1" applyProtection="1"/>
    <xf numFmtId="0" fontId="1" fillId="27" borderId="15" xfId="0" applyFont="1" applyFill="1" applyBorder="1"/>
    <xf numFmtId="41" fontId="45" fillId="26" borderId="22" xfId="1021" applyNumberFormat="1" applyFont="1" applyFill="1" applyBorder="1" applyProtection="1"/>
    <xf numFmtId="41" fontId="16" fillId="25" borderId="20" xfId="1021" applyNumberFormat="1" applyFont="1" applyFill="1" applyBorder="1" applyAlignment="1" applyProtection="1">
      <alignment horizontal="right" indent="3"/>
    </xf>
    <xf numFmtId="41" fontId="1" fillId="26" borderId="22" xfId="0" applyNumberFormat="1" applyFont="1" applyFill="1" applyBorder="1"/>
    <xf numFmtId="0" fontId="1" fillId="25" borderId="13" xfId="0" applyFont="1" applyFill="1" applyBorder="1"/>
    <xf numFmtId="0" fontId="1" fillId="27" borderId="13" xfId="0" applyFont="1" applyFill="1" applyBorder="1" applyAlignment="1">
      <alignment horizontal="left"/>
    </xf>
    <xf numFmtId="0" fontId="1" fillId="25" borderId="13" xfId="0" applyFont="1" applyFill="1" applyBorder="1" applyAlignment="1">
      <alignment horizontal="left"/>
    </xf>
    <xf numFmtId="41" fontId="16" fillId="0" borderId="0" xfId="1021" applyNumberFormat="1" applyFont="1" applyFill="1" applyAlignment="1" applyProtection="1">
      <alignment horizontal="right" indent="3"/>
      <protection locked="0"/>
    </xf>
    <xf numFmtId="41" fontId="1" fillId="0" borderId="0" xfId="0" applyNumberFormat="1" applyFont="1" applyProtection="1">
      <protection locked="0"/>
    </xf>
    <xf numFmtId="0" fontId="1" fillId="27" borderId="59" xfId="0" applyFont="1" applyFill="1" applyBorder="1" applyProtection="1">
      <protection locked="0"/>
    </xf>
    <xf numFmtId="0" fontId="1" fillId="0" borderId="60" xfId="0" applyFont="1" applyBorder="1" applyProtection="1">
      <protection locked="0"/>
    </xf>
    <xf numFmtId="41" fontId="1" fillId="0" borderId="60" xfId="0" applyNumberFormat="1" applyFont="1" applyBorder="1" applyProtection="1">
      <protection locked="0"/>
    </xf>
    <xf numFmtId="41" fontId="1" fillId="0" borderId="61" xfId="0" applyNumberFormat="1" applyFont="1" applyBorder="1" applyProtection="1">
      <protection locked="0"/>
    </xf>
    <xf numFmtId="0" fontId="1" fillId="27" borderId="27" xfId="0" applyFont="1" applyFill="1" applyBorder="1" applyProtection="1">
      <protection locked="0"/>
    </xf>
    <xf numFmtId="42" fontId="16" fillId="25" borderId="12" xfId="0" applyNumberFormat="1" applyFont="1" applyFill="1" applyBorder="1"/>
    <xf numFmtId="41" fontId="1" fillId="0" borderId="32" xfId="0" applyNumberFormat="1" applyFont="1" applyBorder="1" applyProtection="1">
      <protection locked="0"/>
    </xf>
    <xf numFmtId="42" fontId="16" fillId="25" borderId="13" xfId="0" applyNumberFormat="1" applyFont="1" applyFill="1" applyBorder="1"/>
    <xf numFmtId="0" fontId="1" fillId="27" borderId="53" xfId="0" applyFont="1" applyFill="1" applyBorder="1" applyProtection="1">
      <protection locked="0"/>
    </xf>
    <xf numFmtId="0" fontId="1" fillId="0" borderId="49" xfId="0" applyFont="1" applyBorder="1" applyProtection="1">
      <protection locked="0"/>
    </xf>
    <xf numFmtId="42" fontId="16" fillId="25" borderId="62" xfId="0" applyNumberFormat="1" applyFont="1" applyFill="1" applyBorder="1"/>
    <xf numFmtId="41" fontId="1" fillId="0" borderId="54" xfId="0" applyNumberFormat="1" applyFont="1" applyBorder="1" applyProtection="1">
      <protection locked="0"/>
    </xf>
    <xf numFmtId="37" fontId="45" fillId="33" borderId="12" xfId="0" applyNumberFormat="1" applyFont="1" applyFill="1" applyBorder="1" applyAlignment="1">
      <alignment horizontal="center"/>
    </xf>
    <xf numFmtId="37" fontId="45" fillId="33" borderId="8" xfId="0" applyNumberFormat="1" applyFont="1" applyFill="1" applyBorder="1" applyAlignment="1">
      <alignment horizontal="center"/>
    </xf>
    <xf numFmtId="37" fontId="45" fillId="33" borderId="21" xfId="0" applyNumberFormat="1" applyFont="1" applyFill="1" applyBorder="1" applyAlignment="1">
      <alignment horizontal="center"/>
    </xf>
    <xf numFmtId="0" fontId="1" fillId="33" borderId="13" xfId="0" applyFont="1" applyFill="1" applyBorder="1" applyAlignment="1">
      <alignment horizontal="left" indent="1"/>
    </xf>
    <xf numFmtId="42" fontId="1" fillId="33" borderId="12" xfId="1021" applyNumberFormat="1" applyFont="1" applyFill="1" applyBorder="1" applyAlignment="1" applyProtection="1">
      <alignment horizontal="left"/>
    </xf>
    <xf numFmtId="42" fontId="16" fillId="33" borderId="12" xfId="1021" applyNumberFormat="1" applyFont="1" applyFill="1" applyBorder="1" applyAlignment="1" applyProtection="1">
      <alignment horizontal="left"/>
    </xf>
    <xf numFmtId="168" fontId="1" fillId="33" borderId="13" xfId="1021" applyNumberFormat="1" applyFont="1" applyFill="1" applyBorder="1" applyAlignment="1" applyProtection="1">
      <alignment horizontal="left"/>
    </xf>
    <xf numFmtId="168" fontId="16" fillId="33" borderId="13" xfId="1021" applyNumberFormat="1" applyFont="1" applyFill="1" applyBorder="1" applyAlignment="1" applyProtection="1">
      <alignment horizontal="left"/>
    </xf>
    <xf numFmtId="37" fontId="1" fillId="33" borderId="13" xfId="0" applyNumberFormat="1" applyFont="1" applyFill="1" applyBorder="1" applyAlignment="1">
      <alignment horizontal="left" indent="1"/>
    </xf>
    <xf numFmtId="168" fontId="1" fillId="33" borderId="20" xfId="1021" applyNumberFormat="1" applyFont="1" applyFill="1" applyBorder="1" applyAlignment="1" applyProtection="1">
      <alignment horizontal="left"/>
    </xf>
    <xf numFmtId="0" fontId="1" fillId="33" borderId="12" xfId="0" applyFont="1" applyFill="1" applyBorder="1"/>
    <xf numFmtId="41" fontId="45" fillId="33" borderId="13" xfId="0" applyNumberFormat="1" applyFont="1" applyFill="1" applyBorder="1"/>
    <xf numFmtId="41" fontId="45" fillId="33" borderId="13" xfId="1021" applyNumberFormat="1" applyFont="1" applyFill="1" applyBorder="1" applyProtection="1"/>
    <xf numFmtId="41" fontId="1" fillId="33" borderId="13" xfId="0" applyNumberFormat="1" applyFont="1" applyFill="1" applyBorder="1"/>
    <xf numFmtId="41" fontId="16" fillId="33" borderId="13" xfId="0" applyNumberFormat="1" applyFont="1" applyFill="1" applyBorder="1"/>
    <xf numFmtId="41" fontId="45" fillId="33" borderId="20" xfId="0" applyNumberFormat="1" applyFont="1" applyFill="1" applyBorder="1"/>
    <xf numFmtId="41" fontId="16" fillId="33" borderId="10" xfId="1021" applyNumberFormat="1" applyFont="1" applyFill="1" applyBorder="1" applyAlignment="1" applyProtection="1">
      <alignment horizontal="right" indent="3"/>
    </xf>
    <xf numFmtId="41" fontId="45" fillId="33" borderId="18" xfId="0" applyNumberFormat="1" applyFont="1" applyFill="1" applyBorder="1"/>
    <xf numFmtId="42" fontId="45" fillId="34" borderId="22" xfId="0" applyNumberFormat="1" applyFont="1" applyFill="1" applyBorder="1"/>
    <xf numFmtId="0" fontId="61" fillId="0" borderId="0" xfId="0" applyFont="1"/>
    <xf numFmtId="0" fontId="61" fillId="27" borderId="17" xfId="0" applyFont="1" applyFill="1" applyBorder="1" applyAlignment="1">
      <alignment horizontal="left" indent="1"/>
    </xf>
    <xf numFmtId="6" fontId="1" fillId="0" borderId="0" xfId="0" applyNumberFormat="1" applyFont="1"/>
    <xf numFmtId="0" fontId="61" fillId="27" borderId="16" xfId="0" applyFont="1" applyFill="1" applyBorder="1" applyAlignment="1">
      <alignment horizontal="left" indent="1"/>
    </xf>
    <xf numFmtId="10" fontId="62" fillId="25" borderId="22" xfId="0" applyNumberFormat="1" applyFont="1" applyFill="1" applyBorder="1"/>
    <xf numFmtId="0" fontId="16" fillId="26" borderId="9" xfId="0" applyFont="1" applyFill="1" applyBorder="1" applyAlignment="1">
      <alignment horizontal="center"/>
    </xf>
    <xf numFmtId="0" fontId="16" fillId="26" borderId="8" xfId="0" applyFont="1" applyFill="1" applyBorder="1" applyAlignment="1">
      <alignment horizontal="center"/>
    </xf>
    <xf numFmtId="0" fontId="16" fillId="26" borderId="21" xfId="0" applyFont="1" applyFill="1" applyBorder="1" applyAlignment="1">
      <alignment horizontal="center"/>
    </xf>
    <xf numFmtId="0" fontId="16" fillId="0" borderId="13" xfId="0" applyFont="1" applyBorder="1" applyAlignment="1">
      <alignment horizontal="center"/>
    </xf>
    <xf numFmtId="0" fontId="16" fillId="0" borderId="10" xfId="0" applyFont="1" applyBorder="1" applyAlignment="1">
      <alignment horizontal="center"/>
    </xf>
    <xf numFmtId="0" fontId="16" fillId="0" borderId="18" xfId="0" applyFont="1" applyBorder="1" applyAlignment="1">
      <alignment horizontal="center"/>
    </xf>
    <xf numFmtId="0" fontId="16" fillId="26" borderId="13" xfId="0" applyFont="1" applyFill="1" applyBorder="1" applyAlignment="1">
      <alignment horizontal="center"/>
    </xf>
    <xf numFmtId="0" fontId="16" fillId="26" borderId="18" xfId="0" applyFont="1" applyFill="1" applyBorder="1" applyAlignment="1">
      <alignment horizontal="center"/>
    </xf>
    <xf numFmtId="0" fontId="16" fillId="26" borderId="10" xfId="0" applyFont="1" applyFill="1" applyBorder="1" applyAlignment="1">
      <alignment horizontal="center"/>
    </xf>
    <xf numFmtId="0" fontId="16" fillId="26" borderId="16" xfId="0" applyFont="1" applyFill="1" applyBorder="1" applyAlignment="1">
      <alignment horizontal="center"/>
    </xf>
    <xf numFmtId="41" fontId="1" fillId="26" borderId="44" xfId="1021" applyNumberFormat="1" applyFont="1" applyFill="1" applyBorder="1"/>
    <xf numFmtId="41" fontId="1" fillId="26" borderId="46" xfId="1021" applyNumberFormat="1" applyFont="1" applyFill="1" applyBorder="1"/>
    <xf numFmtId="168" fontId="1" fillId="27" borderId="15" xfId="1021" applyNumberFormat="1" applyFont="1" applyFill="1" applyBorder="1"/>
    <xf numFmtId="168" fontId="1" fillId="27" borderId="14" xfId="1021" applyNumberFormat="1" applyFont="1" applyFill="1" applyBorder="1"/>
    <xf numFmtId="0" fontId="1" fillId="0" borderId="0" xfId="0" applyFont="1" applyAlignment="1">
      <alignment wrapText="1"/>
    </xf>
    <xf numFmtId="42" fontId="1" fillId="30" borderId="12" xfId="1021" applyNumberFormat="1" applyFont="1" applyFill="1" applyBorder="1" applyProtection="1">
      <protection locked="0"/>
    </xf>
    <xf numFmtId="42" fontId="1" fillId="30" borderId="18" xfId="1021" applyNumberFormat="1" applyFont="1" applyFill="1" applyBorder="1" applyProtection="1">
      <protection locked="0"/>
    </xf>
    <xf numFmtId="168" fontId="1" fillId="30" borderId="13" xfId="1021" applyNumberFormat="1" applyFont="1" applyFill="1" applyBorder="1" applyProtection="1">
      <protection locked="0"/>
    </xf>
    <xf numFmtId="168" fontId="1" fillId="30" borderId="18" xfId="1021" applyNumberFormat="1" applyFont="1" applyFill="1" applyBorder="1" applyProtection="1">
      <protection locked="0"/>
    </xf>
    <xf numFmtId="168" fontId="1" fillId="30" borderId="20" xfId="1021" applyNumberFormat="1" applyFont="1" applyFill="1" applyBorder="1" applyProtection="1">
      <protection locked="0"/>
    </xf>
    <xf numFmtId="168" fontId="1" fillId="0" borderId="0" xfId="1021" applyNumberFormat="1" applyFont="1" applyFill="1" applyBorder="1"/>
    <xf numFmtId="168" fontId="1" fillId="0" borderId="0" xfId="1021" applyNumberFormat="1" applyFont="1" applyFill="1"/>
    <xf numFmtId="0" fontId="1" fillId="30" borderId="13" xfId="0" applyFont="1" applyFill="1" applyBorder="1" applyProtection="1">
      <protection locked="0"/>
    </xf>
    <xf numFmtId="41" fontId="1" fillId="30" borderId="13" xfId="0" applyNumberFormat="1" applyFont="1" applyFill="1" applyBorder="1" applyProtection="1">
      <protection locked="0"/>
    </xf>
    <xf numFmtId="0" fontId="1" fillId="30" borderId="20" xfId="0" applyFont="1" applyFill="1" applyBorder="1" applyProtection="1">
      <protection locked="0"/>
    </xf>
    <xf numFmtId="42" fontId="1" fillId="26" borderId="17" xfId="1021" applyNumberFormat="1" applyFont="1" applyFill="1" applyBorder="1"/>
    <xf numFmtId="42" fontId="1" fillId="26" borderId="22" xfId="1021" applyNumberFormat="1" applyFont="1" applyFill="1" applyBorder="1"/>
    <xf numFmtId="42" fontId="1" fillId="26" borderId="15" xfId="1021" applyNumberFormat="1" applyFont="1" applyFill="1" applyBorder="1"/>
    <xf numFmtId="42" fontId="1" fillId="26" borderId="14" xfId="1021" applyNumberFormat="1" applyFont="1" applyFill="1" applyBorder="1"/>
    <xf numFmtId="0" fontId="1" fillId="25" borderId="12" xfId="0" applyFont="1" applyFill="1" applyBorder="1" applyAlignment="1">
      <alignment horizontal="center"/>
    </xf>
    <xf numFmtId="0" fontId="1" fillId="25" borderId="12" xfId="0" applyFont="1" applyFill="1" applyBorder="1"/>
    <xf numFmtId="0" fontId="1" fillId="30" borderId="12" xfId="0" applyFont="1" applyFill="1" applyBorder="1" applyProtection="1">
      <protection locked="0"/>
    </xf>
    <xf numFmtId="0" fontId="1" fillId="0" borderId="12" xfId="0" applyFont="1" applyBorder="1" applyProtection="1">
      <protection locked="0"/>
    </xf>
    <xf numFmtId="0" fontId="1" fillId="25" borderId="13" xfId="0" applyFont="1" applyFill="1" applyBorder="1" applyAlignment="1">
      <alignment horizontal="center"/>
    </xf>
    <xf numFmtId="0" fontId="1" fillId="0" borderId="13" xfId="0" applyFont="1" applyBorder="1" applyProtection="1">
      <protection locked="0"/>
    </xf>
    <xf numFmtId="2" fontId="1" fillId="25" borderId="13" xfId="0" applyNumberFormat="1" applyFont="1" applyFill="1" applyBorder="1" applyAlignment="1">
      <alignment horizontal="center"/>
    </xf>
    <xf numFmtId="2" fontId="1" fillId="0" borderId="13" xfId="0" applyNumberFormat="1" applyFont="1" applyBorder="1" applyProtection="1">
      <protection locked="0"/>
    </xf>
    <xf numFmtId="0" fontId="1" fillId="26" borderId="20" xfId="0" applyFont="1" applyFill="1" applyBorder="1" applyAlignment="1">
      <alignment horizontal="center"/>
    </xf>
    <xf numFmtId="0" fontId="1" fillId="30" borderId="20" xfId="0" applyFont="1" applyFill="1" applyBorder="1" applyAlignment="1" applyProtection="1">
      <alignment horizontal="center"/>
      <protection locked="0"/>
    </xf>
    <xf numFmtId="0" fontId="1" fillId="0" borderId="20" xfId="0" applyFont="1" applyBorder="1" applyProtection="1">
      <protection locked="0"/>
    </xf>
    <xf numFmtId="0" fontId="1" fillId="25" borderId="20" xfId="0" applyFont="1" applyFill="1" applyBorder="1" applyAlignment="1">
      <alignment horizontal="center"/>
    </xf>
    <xf numFmtId="164" fontId="1" fillId="26" borderId="14" xfId="0" applyNumberFormat="1" applyFont="1" applyFill="1" applyBorder="1" applyAlignment="1">
      <alignment horizontal="center"/>
    </xf>
    <xf numFmtId="0" fontId="1" fillId="27" borderId="43" xfId="0" applyFont="1" applyFill="1" applyBorder="1" applyAlignment="1">
      <alignment horizontal="center"/>
    </xf>
    <xf numFmtId="0" fontId="1" fillId="27" borderId="43" xfId="0" applyFont="1" applyFill="1" applyBorder="1"/>
    <xf numFmtId="0" fontId="1" fillId="27" borderId="29" xfId="0" applyFont="1" applyFill="1" applyBorder="1"/>
    <xf numFmtId="164" fontId="1" fillId="25" borderId="12" xfId="0" applyNumberFormat="1" applyFont="1" applyFill="1" applyBorder="1" applyAlignment="1">
      <alignment horizontal="center"/>
    </xf>
    <xf numFmtId="164" fontId="1" fillId="25" borderId="13" xfId="0" applyNumberFormat="1" applyFont="1" applyFill="1" applyBorder="1" applyAlignment="1">
      <alignment horizontal="center"/>
    </xf>
    <xf numFmtId="164" fontId="1" fillId="25" borderId="20" xfId="0" applyNumberFormat="1" applyFont="1" applyFill="1" applyBorder="1" applyAlignment="1">
      <alignment horizontal="center"/>
    </xf>
    <xf numFmtId="164" fontId="1" fillId="26" borderId="22" xfId="0" applyNumberFormat="1" applyFont="1" applyFill="1" applyBorder="1" applyAlignment="1">
      <alignment horizontal="center"/>
    </xf>
    <xf numFmtId="0" fontId="1" fillId="27" borderId="22" xfId="0" applyFont="1" applyFill="1" applyBorder="1"/>
    <xf numFmtId="164" fontId="1" fillId="27" borderId="29" xfId="0" applyNumberFormat="1" applyFont="1" applyFill="1" applyBorder="1" applyAlignment="1">
      <alignment horizontal="center"/>
    </xf>
    <xf numFmtId="0" fontId="1" fillId="27" borderId="43" xfId="0" applyFont="1" applyFill="1" applyBorder="1" applyAlignment="1">
      <alignment horizontal="center" vertical="center"/>
    </xf>
    <xf numFmtId="0" fontId="1" fillId="0" borderId="13" xfId="0" applyFont="1" applyBorder="1" applyAlignment="1">
      <alignment horizontal="center" vertical="center"/>
    </xf>
    <xf numFmtId="0" fontId="1" fillId="0" borderId="0" xfId="0" applyFont="1" applyAlignment="1">
      <alignment horizontal="center" vertical="center"/>
    </xf>
    <xf numFmtId="0" fontId="1" fillId="27" borderId="15" xfId="0" applyFont="1" applyFill="1" applyBorder="1" applyAlignment="1">
      <alignment horizontal="center" vertical="center"/>
    </xf>
    <xf numFmtId="2" fontId="1" fillId="25" borderId="22" xfId="0" applyNumberFormat="1" applyFont="1" applyFill="1" applyBorder="1" applyAlignment="1">
      <alignment horizontal="center" vertical="center"/>
    </xf>
    <xf numFmtId="9" fontId="1" fillId="0" borderId="0" xfId="1252" applyFont="1" applyFill="1" applyBorder="1" applyAlignment="1"/>
    <xf numFmtId="10" fontId="1" fillId="25" borderId="12" xfId="1252" applyNumberFormat="1" applyFont="1" applyFill="1" applyBorder="1" applyAlignment="1"/>
    <xf numFmtId="4" fontId="1" fillId="0" borderId="0" xfId="0" applyNumberFormat="1" applyFont="1"/>
    <xf numFmtId="164" fontId="1" fillId="0" borderId="0" xfId="0" applyNumberFormat="1" applyFont="1"/>
    <xf numFmtId="3" fontId="1" fillId="0" borderId="0" xfId="0" quotePrefix="1" applyNumberFormat="1" applyFont="1"/>
    <xf numFmtId="3" fontId="1" fillId="0" borderId="0" xfId="0" applyNumberFormat="1" applyFont="1"/>
    <xf numFmtId="10" fontId="1" fillId="25" borderId="13" xfId="1252" applyNumberFormat="1" applyFont="1" applyFill="1" applyBorder="1" applyAlignment="1"/>
    <xf numFmtId="10" fontId="1" fillId="25" borderId="20" xfId="1252" applyNumberFormat="1" applyFont="1" applyFill="1" applyBorder="1" applyAlignment="1"/>
    <xf numFmtId="4" fontId="1" fillId="0" borderId="11" xfId="0" applyNumberFormat="1" applyFont="1" applyBorder="1"/>
    <xf numFmtId="9" fontId="1" fillId="26" borderId="8" xfId="1252" applyFont="1" applyFill="1" applyBorder="1" applyAlignment="1"/>
    <xf numFmtId="0" fontId="1" fillId="26" borderId="15" xfId="0" applyFont="1" applyFill="1" applyBorder="1" applyAlignment="1">
      <alignment horizontal="center"/>
    </xf>
    <xf numFmtId="0" fontId="1" fillId="26" borderId="8" xfId="0" applyFont="1" applyFill="1" applyBorder="1"/>
    <xf numFmtId="0" fontId="1" fillId="26" borderId="8" xfId="0" applyFont="1" applyFill="1" applyBorder="1" applyAlignment="1">
      <alignment horizontal="center"/>
    </xf>
    <xf numFmtId="0" fontId="1" fillId="26" borderId="35" xfId="0" applyFont="1" applyFill="1" applyBorder="1"/>
    <xf numFmtId="0" fontId="1" fillId="26" borderId="36" xfId="0" applyFont="1" applyFill="1" applyBorder="1"/>
    <xf numFmtId="164" fontId="1" fillId="0" borderId="57" xfId="0" applyNumberFormat="1" applyFont="1" applyBorder="1"/>
    <xf numFmtId="1" fontId="1" fillId="26" borderId="35" xfId="0" applyNumberFormat="1" applyFont="1" applyFill="1" applyBorder="1"/>
    <xf numFmtId="1" fontId="1" fillId="26" borderId="8" xfId="0" applyNumberFormat="1" applyFont="1" applyFill="1" applyBorder="1"/>
    <xf numFmtId="1" fontId="1" fillId="26" borderId="36" xfId="0" applyNumberFormat="1" applyFont="1" applyFill="1" applyBorder="1"/>
    <xf numFmtId="164" fontId="1" fillId="0" borderId="27" xfId="0" applyNumberFormat="1" applyFont="1" applyBorder="1"/>
    <xf numFmtId="0" fontId="1" fillId="30" borderId="12" xfId="0" applyFont="1" applyFill="1" applyBorder="1" applyAlignment="1" applyProtection="1">
      <alignment horizontal="left" indent="1"/>
      <protection locked="0"/>
    </xf>
    <xf numFmtId="42" fontId="1" fillId="25" borderId="12" xfId="0" applyNumberFormat="1" applyFont="1" applyFill="1" applyBorder="1" applyAlignment="1">
      <alignment horizontal="right"/>
    </xf>
    <xf numFmtId="42" fontId="1" fillId="30" borderId="12" xfId="0" applyNumberFormat="1" applyFont="1" applyFill="1" applyBorder="1" applyAlignment="1" applyProtection="1">
      <alignment horizontal="right"/>
      <protection locked="0"/>
    </xf>
    <xf numFmtId="0" fontId="1" fillId="30" borderId="12" xfId="0" applyFont="1" applyFill="1" applyBorder="1" applyAlignment="1" applyProtection="1">
      <alignment horizontal="left"/>
      <protection locked="0"/>
    </xf>
    <xf numFmtId="0" fontId="1" fillId="27" borderId="12" xfId="0" applyFont="1" applyFill="1" applyBorder="1" applyAlignment="1">
      <alignment horizontal="left"/>
    </xf>
    <xf numFmtId="2" fontId="1" fillId="30" borderId="12" xfId="1252" applyNumberFormat="1" applyFont="1" applyFill="1" applyBorder="1" applyAlignment="1" applyProtection="1">
      <protection locked="0"/>
    </xf>
    <xf numFmtId="42" fontId="1" fillId="25" borderId="12" xfId="0" applyNumberFormat="1" applyFont="1" applyFill="1" applyBorder="1"/>
    <xf numFmtId="42" fontId="1" fillId="30" borderId="12" xfId="0" applyNumberFormat="1" applyFont="1" applyFill="1" applyBorder="1" applyProtection="1">
      <protection locked="0"/>
    </xf>
    <xf numFmtId="42" fontId="1" fillId="25" borderId="9" xfId="0" applyNumberFormat="1" applyFont="1" applyFill="1" applyBorder="1"/>
    <xf numFmtId="9" fontId="1" fillId="30" borderId="40" xfId="0" applyNumberFormat="1" applyFont="1" applyFill="1" applyBorder="1" applyProtection="1">
      <protection locked="0"/>
    </xf>
    <xf numFmtId="9" fontId="1" fillId="30" borderId="12" xfId="0" applyNumberFormat="1" applyFont="1" applyFill="1" applyBorder="1" applyProtection="1">
      <protection locked="0"/>
    </xf>
    <xf numFmtId="9" fontId="1" fillId="30" borderId="37" xfId="0" applyNumberFormat="1" applyFont="1" applyFill="1" applyBorder="1" applyProtection="1">
      <protection locked="0"/>
    </xf>
    <xf numFmtId="164" fontId="1" fillId="28" borderId="27" xfId="0" applyNumberFormat="1" applyFont="1" applyFill="1" applyBorder="1"/>
    <xf numFmtId="42" fontId="1" fillId="25" borderId="40" xfId="0" applyNumberFormat="1" applyFont="1" applyFill="1" applyBorder="1"/>
    <xf numFmtId="42" fontId="1" fillId="25" borderId="37" xfId="0" applyNumberFormat="1" applyFont="1" applyFill="1" applyBorder="1"/>
    <xf numFmtId="164" fontId="1" fillId="28" borderId="0" xfId="0" applyNumberFormat="1" applyFont="1" applyFill="1"/>
    <xf numFmtId="0" fontId="1" fillId="30" borderId="13" xfId="0" applyFont="1" applyFill="1" applyBorder="1" applyAlignment="1" applyProtection="1">
      <alignment horizontal="left" indent="1"/>
      <protection locked="0"/>
    </xf>
    <xf numFmtId="41" fontId="1" fillId="25" borderId="13" xfId="0" applyNumberFormat="1" applyFont="1" applyFill="1" applyBorder="1" applyAlignment="1">
      <alignment horizontal="right"/>
    </xf>
    <xf numFmtId="41" fontId="1" fillId="30" borderId="13" xfId="0" applyNumberFormat="1" applyFont="1" applyFill="1" applyBorder="1" applyAlignment="1" applyProtection="1">
      <alignment horizontal="right"/>
      <protection locked="0"/>
    </xf>
    <xf numFmtId="0" fontId="1" fillId="30" borderId="13" xfId="0" applyFont="1" applyFill="1" applyBorder="1" applyAlignment="1" applyProtection="1">
      <alignment horizontal="left"/>
      <protection locked="0"/>
    </xf>
    <xf numFmtId="2" fontId="1" fillId="30" borderId="13" xfId="1252" applyNumberFormat="1" applyFont="1" applyFill="1" applyBorder="1" applyAlignment="1" applyProtection="1">
      <protection locked="0"/>
    </xf>
    <xf numFmtId="3" fontId="1" fillId="30" borderId="13" xfId="0" applyNumberFormat="1" applyFont="1" applyFill="1" applyBorder="1" applyAlignment="1" applyProtection="1">
      <alignment horizontal="center"/>
      <protection locked="0"/>
    </xf>
    <xf numFmtId="41" fontId="1" fillId="25" borderId="10" xfId="0" applyNumberFormat="1" applyFont="1" applyFill="1" applyBorder="1"/>
    <xf numFmtId="41" fontId="1" fillId="30" borderId="18" xfId="0" applyNumberFormat="1" applyFont="1" applyFill="1" applyBorder="1" applyProtection="1">
      <protection locked="0"/>
    </xf>
    <xf numFmtId="9" fontId="1" fillId="30" borderId="42" xfId="0" applyNumberFormat="1" applyFont="1" applyFill="1" applyBorder="1" applyProtection="1">
      <protection locked="0"/>
    </xf>
    <xf numFmtId="9" fontId="1" fillId="30" borderId="13" xfId="0" applyNumberFormat="1" applyFont="1" applyFill="1" applyBorder="1" applyProtection="1">
      <protection locked="0"/>
    </xf>
    <xf numFmtId="9" fontId="1" fillId="30" borderId="38" xfId="0" applyNumberFormat="1" applyFont="1" applyFill="1" applyBorder="1" applyProtection="1">
      <protection locked="0"/>
    </xf>
    <xf numFmtId="41" fontId="1" fillId="25" borderId="42" xfId="0" applyNumberFormat="1" applyFont="1" applyFill="1" applyBorder="1"/>
    <xf numFmtId="41" fontId="1" fillId="25" borderId="38" xfId="0" applyNumberFormat="1" applyFont="1" applyFill="1" applyBorder="1"/>
    <xf numFmtId="0" fontId="1" fillId="30" borderId="18" xfId="0" applyFont="1" applyFill="1" applyBorder="1" applyAlignment="1" applyProtection="1">
      <alignment horizontal="center"/>
      <protection locked="0"/>
    </xf>
    <xf numFmtId="0" fontId="1" fillId="31" borderId="13" xfId="0" applyFont="1" applyFill="1" applyBorder="1" applyAlignment="1" applyProtection="1">
      <alignment horizontal="left" indent="1"/>
      <protection locked="0"/>
    </xf>
    <xf numFmtId="0" fontId="1" fillId="0" borderId="13" xfId="0" applyFont="1" applyBorder="1" applyAlignment="1" applyProtection="1">
      <alignment horizontal="center"/>
      <protection locked="0"/>
    </xf>
    <xf numFmtId="43" fontId="1" fillId="25" borderId="13" xfId="0" applyNumberFormat="1" applyFont="1" applyFill="1" applyBorder="1" applyAlignment="1">
      <alignment horizontal="right"/>
    </xf>
    <xf numFmtId="43" fontId="1" fillId="30" borderId="13" xfId="0" applyNumberFormat="1" applyFont="1" applyFill="1" applyBorder="1" applyAlignment="1" applyProtection="1">
      <alignment horizontal="right"/>
      <protection locked="0"/>
    </xf>
    <xf numFmtId="9" fontId="1" fillId="30" borderId="13" xfId="0" applyNumberFormat="1" applyFont="1" applyFill="1" applyBorder="1" applyAlignment="1" applyProtection="1">
      <alignment horizontal="right"/>
      <protection locked="0"/>
    </xf>
    <xf numFmtId="0" fontId="1" fillId="32" borderId="13" xfId="0" applyFont="1" applyFill="1" applyBorder="1" applyAlignment="1" applyProtection="1">
      <alignment horizontal="left" indent="1"/>
      <protection locked="0"/>
    </xf>
    <xf numFmtId="0" fontId="1" fillId="32" borderId="20" xfId="0" applyFont="1" applyFill="1" applyBorder="1" applyAlignment="1" applyProtection="1">
      <alignment horizontal="left" indent="1"/>
      <protection locked="0"/>
    </xf>
    <xf numFmtId="0" fontId="1" fillId="0" borderId="20" xfId="0" applyFont="1" applyBorder="1" applyAlignment="1" applyProtection="1">
      <alignment horizontal="center"/>
      <protection locked="0"/>
    </xf>
    <xf numFmtId="43" fontId="1" fillId="25" borderId="20" xfId="0" applyNumberFormat="1" applyFont="1" applyFill="1" applyBorder="1" applyAlignment="1">
      <alignment horizontal="right"/>
    </xf>
    <xf numFmtId="43" fontId="1" fillId="30" borderId="20" xfId="0" applyNumberFormat="1" applyFont="1" applyFill="1" applyBorder="1" applyAlignment="1" applyProtection="1">
      <alignment horizontal="right"/>
      <protection locked="0"/>
    </xf>
    <xf numFmtId="9" fontId="1" fillId="30" borderId="20" xfId="0" applyNumberFormat="1" applyFont="1" applyFill="1" applyBorder="1" applyAlignment="1" applyProtection="1">
      <alignment horizontal="right"/>
      <protection locked="0"/>
    </xf>
    <xf numFmtId="0" fontId="1" fillId="27" borderId="20" xfId="0" applyFont="1" applyFill="1" applyBorder="1" applyAlignment="1">
      <alignment horizontal="left"/>
    </xf>
    <xf numFmtId="2" fontId="1" fillId="30" borderId="20" xfId="1252" applyNumberFormat="1" applyFont="1" applyFill="1" applyBorder="1" applyAlignment="1" applyProtection="1">
      <protection locked="0"/>
    </xf>
    <xf numFmtId="3" fontId="1" fillId="30" borderId="19" xfId="0" applyNumberFormat="1" applyFont="1" applyFill="1" applyBorder="1" applyAlignment="1" applyProtection="1">
      <alignment horizontal="center"/>
      <protection locked="0"/>
    </xf>
    <xf numFmtId="3" fontId="1" fillId="30" borderId="20" xfId="0" applyNumberFormat="1" applyFont="1" applyFill="1" applyBorder="1" applyAlignment="1" applyProtection="1">
      <alignment horizontal="center"/>
      <protection locked="0"/>
    </xf>
    <xf numFmtId="41" fontId="1" fillId="30" borderId="20" xfId="0" applyNumberFormat="1" applyFont="1" applyFill="1" applyBorder="1" applyProtection="1">
      <protection locked="0"/>
    </xf>
    <xf numFmtId="41" fontId="1" fillId="25" borderId="16" xfId="0" applyNumberFormat="1" applyFont="1" applyFill="1" applyBorder="1"/>
    <xf numFmtId="9" fontId="1" fillId="30" borderId="20" xfId="0" applyNumberFormat="1" applyFont="1" applyFill="1" applyBorder="1" applyProtection="1">
      <protection locked="0"/>
    </xf>
    <xf numFmtId="9" fontId="1" fillId="30" borderId="39" xfId="0" applyNumberFormat="1" applyFont="1" applyFill="1" applyBorder="1" applyProtection="1">
      <protection locked="0"/>
    </xf>
    <xf numFmtId="41" fontId="1" fillId="25" borderId="41" xfId="0" applyNumberFormat="1" applyFont="1" applyFill="1" applyBorder="1"/>
    <xf numFmtId="41" fontId="1" fillId="25" borderId="39" xfId="0" applyNumberFormat="1" applyFont="1" applyFill="1" applyBorder="1"/>
    <xf numFmtId="0" fontId="1" fillId="26" borderId="11" xfId="0" applyFont="1" applyFill="1" applyBorder="1" applyAlignment="1">
      <alignment horizontal="center"/>
    </xf>
    <xf numFmtId="41" fontId="1" fillId="26" borderId="11" xfId="0" applyNumberFormat="1" applyFont="1" applyFill="1" applyBorder="1" applyAlignment="1">
      <alignment horizontal="right"/>
    </xf>
    <xf numFmtId="41" fontId="1" fillId="26" borderId="22" xfId="1053" applyNumberFormat="1" applyFont="1" applyFill="1" applyBorder="1" applyAlignment="1">
      <alignment horizontal="right"/>
    </xf>
    <xf numFmtId="0" fontId="1" fillId="26" borderId="11" xfId="0" applyFont="1" applyFill="1" applyBorder="1" applyAlignment="1">
      <alignment horizontal="left"/>
    </xf>
    <xf numFmtId="0" fontId="1" fillId="27" borderId="11" xfId="0" applyFont="1" applyFill="1" applyBorder="1" applyAlignment="1">
      <alignment horizontal="left"/>
    </xf>
    <xf numFmtId="2" fontId="1" fillId="26" borderId="22" xfId="1252" applyNumberFormat="1" applyFont="1" applyFill="1" applyBorder="1" applyAlignment="1"/>
    <xf numFmtId="2" fontId="1" fillId="26" borderId="11" xfId="1252" applyNumberFormat="1" applyFont="1" applyFill="1" applyBorder="1" applyAlignment="1"/>
    <xf numFmtId="41" fontId="1" fillId="26" borderId="20" xfId="1053" applyNumberFormat="1" applyFont="1" applyFill="1" applyBorder="1" applyAlignment="1"/>
    <xf numFmtId="3" fontId="1" fillId="26" borderId="22" xfId="1053" applyNumberFormat="1" applyFont="1" applyFill="1" applyBorder="1" applyAlignment="1">
      <alignment horizontal="center"/>
    </xf>
    <xf numFmtId="3" fontId="1" fillId="26" borderId="11" xfId="1053" applyNumberFormat="1" applyFont="1" applyFill="1" applyBorder="1" applyAlignment="1">
      <alignment horizontal="center"/>
    </xf>
    <xf numFmtId="41" fontId="1" fillId="26" borderId="22" xfId="1053" applyNumberFormat="1" applyFont="1" applyFill="1" applyBorder="1" applyAlignment="1"/>
    <xf numFmtId="41" fontId="1" fillId="26" borderId="11" xfId="1053" applyNumberFormat="1" applyFont="1" applyFill="1" applyBorder="1" applyAlignment="1"/>
    <xf numFmtId="41" fontId="1" fillId="26" borderId="17" xfId="1053" applyNumberFormat="1" applyFont="1" applyFill="1" applyBorder="1" applyAlignment="1"/>
    <xf numFmtId="9" fontId="1" fillId="26" borderId="30" xfId="0" applyNumberFormat="1" applyFont="1" applyFill="1" applyBorder="1"/>
    <xf numFmtId="9" fontId="1" fillId="26" borderId="11" xfId="0" applyNumberFormat="1" applyFont="1" applyFill="1" applyBorder="1"/>
    <xf numFmtId="9" fontId="1" fillId="26" borderId="31" xfId="0" applyNumberFormat="1" applyFont="1" applyFill="1" applyBorder="1"/>
    <xf numFmtId="41" fontId="1" fillId="26" borderId="34" xfId="1053" applyNumberFormat="1" applyFont="1" applyFill="1" applyBorder="1" applyAlignment="1"/>
    <xf numFmtId="41" fontId="1" fillId="26" borderId="33" xfId="1053" applyNumberFormat="1" applyFont="1" applyFill="1" applyBorder="1" applyAlignment="1"/>
    <xf numFmtId="164" fontId="1" fillId="0" borderId="0" xfId="1053" applyNumberFormat="1" applyFont="1" applyFill="1" applyBorder="1" applyAlignment="1"/>
    <xf numFmtId="41" fontId="1" fillId="26" borderId="8" xfId="0" applyNumberFormat="1" applyFont="1" applyFill="1" applyBorder="1" applyAlignment="1">
      <alignment horizontal="right"/>
    </xf>
    <xf numFmtId="0" fontId="1" fillId="26" borderId="8" xfId="0" applyFont="1" applyFill="1" applyBorder="1" applyAlignment="1">
      <alignment horizontal="left"/>
    </xf>
    <xf numFmtId="0" fontId="1" fillId="27" borderId="8" xfId="0" applyFont="1" applyFill="1" applyBorder="1" applyAlignment="1">
      <alignment horizontal="left"/>
    </xf>
    <xf numFmtId="2" fontId="1" fillId="26" borderId="8" xfId="1252" applyNumberFormat="1" applyFont="1" applyFill="1" applyBorder="1" applyAlignment="1"/>
    <xf numFmtId="41" fontId="1" fillId="26" borderId="15" xfId="0" applyNumberFormat="1" applyFont="1" applyFill="1" applyBorder="1"/>
    <xf numFmtId="3" fontId="1" fillId="26" borderId="8" xfId="0" applyNumberFormat="1" applyFont="1" applyFill="1" applyBorder="1" applyAlignment="1">
      <alignment horizontal="center"/>
    </xf>
    <xf numFmtId="41" fontId="1" fillId="26" borderId="8" xfId="0" applyNumberFormat="1" applyFont="1" applyFill="1" applyBorder="1"/>
    <xf numFmtId="9" fontId="1" fillId="26" borderId="50" xfId="0" applyNumberFormat="1" applyFont="1" applyFill="1" applyBorder="1"/>
    <xf numFmtId="9" fontId="1" fillId="26" borderId="8" xfId="0" applyNumberFormat="1" applyFont="1" applyFill="1" applyBorder="1"/>
    <xf numFmtId="9" fontId="1" fillId="26" borderId="36" xfId="0" applyNumberFormat="1" applyFont="1" applyFill="1" applyBorder="1"/>
    <xf numFmtId="41" fontId="1" fillId="26" borderId="50" xfId="0" applyNumberFormat="1" applyFont="1" applyFill="1" applyBorder="1"/>
    <xf numFmtId="41" fontId="1" fillId="26" borderId="36" xfId="0" applyNumberFormat="1" applyFont="1" applyFill="1" applyBorder="1"/>
    <xf numFmtId="41" fontId="1" fillId="25" borderId="12" xfId="0" applyNumberFormat="1" applyFont="1" applyFill="1" applyBorder="1" applyAlignment="1">
      <alignment horizontal="right"/>
    </xf>
    <xf numFmtId="41" fontId="1" fillId="30" borderId="12" xfId="0" applyNumberFormat="1" applyFont="1" applyFill="1" applyBorder="1" applyAlignment="1" applyProtection="1">
      <alignment horizontal="right"/>
      <protection locked="0"/>
    </xf>
    <xf numFmtId="41" fontId="1" fillId="25" borderId="9" xfId="0" applyNumberFormat="1" applyFont="1" applyFill="1" applyBorder="1"/>
    <xf numFmtId="41" fontId="1" fillId="25" borderId="40" xfId="0" applyNumberFormat="1" applyFont="1" applyFill="1" applyBorder="1"/>
    <xf numFmtId="41" fontId="1" fillId="25" borderId="37" xfId="0" applyNumberFormat="1" applyFont="1" applyFill="1" applyBorder="1"/>
    <xf numFmtId="0" fontId="1" fillId="35" borderId="13" xfId="0" applyFont="1" applyFill="1" applyBorder="1" applyAlignment="1" applyProtection="1">
      <alignment horizontal="left" indent="1"/>
      <protection locked="0"/>
    </xf>
    <xf numFmtId="3" fontId="1" fillId="26" borderId="22" xfId="1053" applyNumberFormat="1" applyFont="1" applyFill="1" applyBorder="1" applyAlignment="1"/>
    <xf numFmtId="3" fontId="1" fillId="26" borderId="11" xfId="1053" applyNumberFormat="1" applyFont="1" applyFill="1" applyBorder="1" applyAlignment="1"/>
    <xf numFmtId="41" fontId="1" fillId="26" borderId="30" xfId="1053" applyNumberFormat="1" applyFont="1" applyFill="1" applyBorder="1" applyAlignment="1"/>
    <xf numFmtId="41" fontId="1" fillId="26" borderId="15" xfId="1053" applyNumberFormat="1" applyFont="1" applyFill="1" applyBorder="1" applyAlignment="1"/>
    <xf numFmtId="9" fontId="1" fillId="26" borderId="35" xfId="0" applyNumberFormat="1" applyFont="1" applyFill="1" applyBorder="1"/>
    <xf numFmtId="41" fontId="1" fillId="26" borderId="35" xfId="0" applyNumberFormat="1" applyFont="1" applyFill="1" applyBorder="1"/>
    <xf numFmtId="41" fontId="1" fillId="25" borderId="27" xfId="0" applyNumberFormat="1" applyFont="1" applyFill="1" applyBorder="1"/>
    <xf numFmtId="41" fontId="1" fillId="25" borderId="32" xfId="0" applyNumberFormat="1" applyFont="1" applyFill="1" applyBorder="1"/>
    <xf numFmtId="1" fontId="1" fillId="26" borderId="22" xfId="1252" applyNumberFormat="1" applyFont="1" applyFill="1" applyBorder="1" applyAlignment="1"/>
    <xf numFmtId="1" fontId="1" fillId="26" borderId="11" xfId="1252" applyNumberFormat="1" applyFont="1" applyFill="1" applyBorder="1" applyAlignment="1"/>
    <xf numFmtId="41" fontId="1" fillId="26" borderId="22" xfId="1252" applyNumberFormat="1" applyFont="1" applyFill="1" applyBorder="1" applyAlignment="1"/>
    <xf numFmtId="1" fontId="1" fillId="26" borderId="22" xfId="1252" applyNumberFormat="1" applyFont="1" applyFill="1" applyBorder="1" applyAlignment="1">
      <alignment horizontal="center"/>
    </xf>
    <xf numFmtId="1" fontId="1" fillId="26" borderId="11" xfId="1252" applyNumberFormat="1" applyFont="1" applyFill="1" applyBorder="1" applyAlignment="1">
      <alignment horizontal="center"/>
    </xf>
    <xf numFmtId="41" fontId="1" fillId="26" borderId="17" xfId="1252" applyNumberFormat="1" applyFont="1" applyFill="1" applyBorder="1" applyAlignment="1"/>
    <xf numFmtId="41" fontId="1" fillId="26" borderId="31" xfId="1053" applyNumberFormat="1" applyFont="1" applyFill="1" applyBorder="1" applyAlignment="1"/>
    <xf numFmtId="164" fontId="1" fillId="0" borderId="27" xfId="1053" applyNumberFormat="1" applyFont="1" applyFill="1" applyBorder="1" applyAlignment="1"/>
    <xf numFmtId="3" fontId="1" fillId="26" borderId="20" xfId="1053" applyNumberFormat="1" applyFont="1" applyFill="1" applyBorder="1" applyAlignment="1"/>
    <xf numFmtId="41" fontId="1" fillId="26" borderId="8" xfId="1053" applyNumberFormat="1" applyFont="1" applyFill="1" applyBorder="1" applyAlignment="1">
      <alignment horizontal="right"/>
    </xf>
    <xf numFmtId="41" fontId="1" fillId="26" borderId="41" xfId="1053" applyNumberFormat="1" applyFont="1" applyFill="1" applyBorder="1" applyAlignment="1"/>
    <xf numFmtId="41" fontId="1" fillId="26" borderId="39" xfId="1053" applyNumberFormat="1" applyFont="1" applyFill="1" applyBorder="1" applyAlignment="1"/>
    <xf numFmtId="3" fontId="1" fillId="26" borderId="11" xfId="0" applyNumberFormat="1" applyFont="1" applyFill="1" applyBorder="1" applyAlignment="1">
      <alignment horizontal="right"/>
    </xf>
    <xf numFmtId="0" fontId="1" fillId="26" borderId="11" xfId="0" applyFont="1" applyFill="1" applyBorder="1" applyAlignment="1">
      <alignment horizontal="right"/>
    </xf>
    <xf numFmtId="3" fontId="1" fillId="26" borderId="22" xfId="1053" applyNumberFormat="1" applyFont="1" applyFill="1" applyBorder="1" applyAlignment="1">
      <alignment horizontal="right"/>
    </xf>
    <xf numFmtId="9" fontId="1" fillId="26" borderId="53" xfId="0" applyNumberFormat="1" applyFont="1" applyFill="1" applyBorder="1"/>
    <xf numFmtId="9" fontId="1" fillId="26" borderId="49" xfId="0" applyNumberFormat="1" applyFont="1" applyFill="1" applyBorder="1"/>
    <xf numFmtId="9" fontId="1" fillId="26" borderId="54" xfId="0" applyNumberFormat="1" applyFont="1" applyFill="1" applyBorder="1"/>
    <xf numFmtId="0" fontId="1" fillId="27" borderId="15" xfId="0" applyFont="1" applyFill="1" applyBorder="1" applyAlignment="1">
      <alignment horizontal="left"/>
    </xf>
    <xf numFmtId="3" fontId="1" fillId="27" borderId="15" xfId="0" applyNumberFormat="1" applyFont="1" applyFill="1" applyBorder="1" applyAlignment="1">
      <alignment horizontal="left"/>
    </xf>
    <xf numFmtId="41" fontId="1" fillId="27" borderId="15" xfId="0" applyNumberFormat="1" applyFont="1" applyFill="1" applyBorder="1" applyAlignment="1">
      <alignment horizontal="right"/>
    </xf>
    <xf numFmtId="2" fontId="1" fillId="25" borderId="22" xfId="1252" applyNumberFormat="1" applyFont="1" applyFill="1" applyBorder="1" applyAlignment="1"/>
    <xf numFmtId="2" fontId="1" fillId="28" borderId="22" xfId="1252" applyNumberFormat="1" applyFont="1" applyFill="1" applyBorder="1" applyAlignment="1"/>
    <xf numFmtId="2" fontId="1" fillId="0" borderId="9" xfId="1252" applyNumberFormat="1" applyFont="1" applyFill="1" applyBorder="1" applyAlignment="1"/>
    <xf numFmtId="3" fontId="1" fillId="0" borderId="8" xfId="1053" applyNumberFormat="1" applyFont="1" applyFill="1" applyBorder="1" applyAlignment="1"/>
    <xf numFmtId="2" fontId="1" fillId="0" borderId="8" xfId="1252" applyNumberFormat="1" applyFont="1" applyFill="1" applyBorder="1" applyAlignment="1"/>
    <xf numFmtId="9" fontId="1" fillId="0" borderId="0" xfId="0" applyNumberFormat="1" applyFont="1"/>
    <xf numFmtId="0" fontId="1" fillId="0" borderId="0" xfId="0" applyFont="1" applyAlignment="1">
      <alignment horizontal="left"/>
    </xf>
    <xf numFmtId="3" fontId="1" fillId="0" borderId="0" xfId="0" applyNumberFormat="1" applyFont="1" applyAlignment="1">
      <alignment horizontal="left"/>
    </xf>
    <xf numFmtId="3" fontId="1" fillId="0" borderId="0" xfId="0" applyNumberFormat="1" applyFont="1" applyAlignment="1">
      <alignment horizontal="right"/>
    </xf>
    <xf numFmtId="2" fontId="1" fillId="0" borderId="0" xfId="1252" applyNumberFormat="1" applyFont="1" applyFill="1" applyBorder="1" applyAlignment="1"/>
    <xf numFmtId="3" fontId="1" fillId="0" borderId="0" xfId="1053" applyNumberFormat="1" applyFont="1" applyFill="1" applyBorder="1" applyAlignment="1"/>
    <xf numFmtId="0" fontId="1" fillId="26" borderId="15" xfId="0" applyFont="1" applyFill="1" applyBorder="1" applyAlignment="1">
      <alignment horizontal="left"/>
    </xf>
    <xf numFmtId="3" fontId="1" fillId="26" borderId="15" xfId="0" applyNumberFormat="1" applyFont="1" applyFill="1" applyBorder="1" applyAlignment="1">
      <alignment horizontal="left"/>
    </xf>
    <xf numFmtId="0" fontId="1" fillId="26" borderId="15" xfId="0" applyFont="1" applyFill="1" applyBorder="1" applyAlignment="1">
      <alignment horizontal="right"/>
    </xf>
    <xf numFmtId="3" fontId="1" fillId="26" borderId="15" xfId="0" applyNumberFormat="1" applyFont="1" applyFill="1" applyBorder="1" applyAlignment="1">
      <alignment horizontal="right"/>
    </xf>
    <xf numFmtId="1" fontId="1" fillId="25" borderId="22" xfId="1252" applyNumberFormat="1" applyFont="1" applyFill="1" applyBorder="1" applyAlignment="1"/>
    <xf numFmtId="1" fontId="1" fillId="0" borderId="0" xfId="0" applyNumberFormat="1" applyFont="1"/>
    <xf numFmtId="1" fontId="1" fillId="28" borderId="0" xfId="0" applyNumberFormat="1" applyFont="1" applyFill="1"/>
    <xf numFmtId="43" fontId="1" fillId="0" borderId="0" xfId="0" applyNumberFormat="1" applyFont="1"/>
    <xf numFmtId="0" fontId="1" fillId="0" borderId="0" xfId="0" applyFont="1" applyAlignment="1" applyProtection="1">
      <alignment horizontal="center"/>
      <protection locked="0"/>
    </xf>
    <xf numFmtId="0" fontId="1" fillId="0" borderId="0" xfId="0" applyFont="1" applyAlignment="1">
      <alignment horizontal="center"/>
    </xf>
    <xf numFmtId="41" fontId="1" fillId="25" borderId="22" xfId="1021" applyNumberFormat="1" applyFont="1" applyFill="1" applyBorder="1"/>
    <xf numFmtId="41" fontId="16" fillId="25" borderId="22" xfId="1021" applyNumberFormat="1" applyFont="1" applyFill="1" applyBorder="1"/>
    <xf numFmtId="0" fontId="1" fillId="27" borderId="17" xfId="0" applyFont="1" applyFill="1" applyBorder="1" applyAlignment="1">
      <alignment horizontal="center"/>
    </xf>
    <xf numFmtId="41" fontId="1" fillId="30" borderId="20" xfId="1021" applyNumberFormat="1" applyFont="1" applyFill="1" applyBorder="1" applyProtection="1">
      <protection locked="0"/>
    </xf>
    <xf numFmtId="41" fontId="16" fillId="30" borderId="18" xfId="1021" applyNumberFormat="1" applyFont="1" applyFill="1" applyBorder="1" applyProtection="1">
      <protection locked="0"/>
    </xf>
    <xf numFmtId="41" fontId="45" fillId="25" borderId="17" xfId="1021" applyNumberFormat="1" applyFont="1" applyFill="1" applyBorder="1"/>
    <xf numFmtId="0" fontId="45" fillId="27" borderId="17" xfId="0" applyFont="1" applyFill="1" applyBorder="1" applyAlignment="1">
      <alignment horizontal="center"/>
    </xf>
    <xf numFmtId="0" fontId="45" fillId="27" borderId="14" xfId="0" applyFont="1" applyFill="1" applyBorder="1"/>
    <xf numFmtId="41" fontId="45" fillId="25" borderId="22" xfId="1021" applyNumberFormat="1" applyFont="1" applyFill="1" applyBorder="1"/>
    <xf numFmtId="0" fontId="45" fillId="27" borderId="11" xfId="0" applyFont="1" applyFill="1" applyBorder="1" applyAlignment="1">
      <alignment horizontal="center"/>
    </xf>
    <xf numFmtId="41" fontId="45" fillId="30" borderId="9" xfId="1021" applyNumberFormat="1" applyFont="1" applyFill="1" applyBorder="1" applyProtection="1">
      <protection locked="0"/>
    </xf>
    <xf numFmtId="0" fontId="45" fillId="30" borderId="22" xfId="0" applyFont="1" applyFill="1" applyBorder="1" applyAlignment="1" applyProtection="1">
      <alignment horizontal="center"/>
      <protection locked="0"/>
    </xf>
    <xf numFmtId="0" fontId="45" fillId="30" borderId="22" xfId="0" applyFont="1" applyFill="1" applyBorder="1" applyProtection="1">
      <protection locked="0"/>
    </xf>
    <xf numFmtId="41" fontId="16" fillId="25" borderId="14" xfId="1021" applyNumberFormat="1" applyFont="1" applyFill="1" applyBorder="1"/>
    <xf numFmtId="0" fontId="1" fillId="27" borderId="11" xfId="0" applyFont="1" applyFill="1" applyBorder="1" applyAlignment="1">
      <alignment horizontal="center"/>
    </xf>
    <xf numFmtId="0" fontId="45" fillId="0" borderId="18" xfId="0" applyFont="1" applyBorder="1"/>
    <xf numFmtId="0" fontId="1" fillId="0" borderId="0" xfId="0" applyFont="1" applyAlignment="1">
      <alignment horizontal="left" indent="1"/>
    </xf>
    <xf numFmtId="42" fontId="1" fillId="28" borderId="15" xfId="0" applyNumberFormat="1" applyFont="1" applyFill="1" applyBorder="1"/>
    <xf numFmtId="0" fontId="1" fillId="26" borderId="9" xfId="0" applyFont="1" applyFill="1" applyBorder="1"/>
    <xf numFmtId="0" fontId="16" fillId="0" borderId="13" xfId="0" applyFont="1" applyBorder="1" applyAlignment="1">
      <alignment horizontal="center" wrapText="1"/>
    </xf>
    <xf numFmtId="9" fontId="1" fillId="30" borderId="0" xfId="0" applyNumberFormat="1" applyFont="1" applyFill="1" applyProtection="1">
      <protection locked="0"/>
    </xf>
    <xf numFmtId="0" fontId="1" fillId="28" borderId="13" xfId="0" applyFont="1" applyFill="1" applyBorder="1" applyAlignment="1">
      <alignment horizontal="center"/>
    </xf>
    <xf numFmtId="1" fontId="1" fillId="28" borderId="0" xfId="0" applyNumberFormat="1" applyFont="1" applyFill="1" applyAlignment="1">
      <alignment horizontal="center"/>
    </xf>
    <xf numFmtId="9" fontId="1" fillId="26" borderId="15" xfId="0" applyNumberFormat="1" applyFont="1" applyFill="1" applyBorder="1"/>
    <xf numFmtId="9" fontId="1" fillId="0" borderId="13" xfId="0" applyNumberFormat="1" applyFont="1" applyBorder="1" applyAlignment="1">
      <alignment horizontal="center"/>
    </xf>
    <xf numFmtId="41" fontId="1" fillId="26" borderId="14" xfId="0" applyNumberFormat="1" applyFont="1" applyFill="1" applyBorder="1"/>
    <xf numFmtId="9" fontId="1" fillId="0" borderId="0" xfId="0" applyNumberFormat="1" applyFont="1" applyAlignment="1">
      <alignment horizontal="center"/>
    </xf>
    <xf numFmtId="0" fontId="1" fillId="27" borderId="8" xfId="0" applyFont="1" applyFill="1" applyBorder="1"/>
    <xf numFmtId="9" fontId="1" fillId="27" borderId="8" xfId="0" applyNumberFormat="1" applyFont="1" applyFill="1" applyBorder="1"/>
    <xf numFmtId="0" fontId="1" fillId="0" borderId="13" xfId="0" applyFont="1" applyBorder="1" applyAlignment="1">
      <alignment horizontal="center"/>
    </xf>
    <xf numFmtId="41" fontId="1" fillId="26" borderId="21" xfId="0" applyNumberFormat="1" applyFont="1" applyFill="1" applyBorder="1"/>
    <xf numFmtId="1" fontId="1" fillId="0" borderId="0" xfId="0" applyNumberFormat="1" applyFont="1" applyAlignment="1">
      <alignment horizontal="center"/>
    </xf>
    <xf numFmtId="41" fontId="1" fillId="25" borderId="8" xfId="0" applyNumberFormat="1" applyFont="1" applyFill="1" applyBorder="1"/>
    <xf numFmtId="41" fontId="1" fillId="27" borderId="0" xfId="0" applyNumberFormat="1" applyFont="1" applyFill="1"/>
    <xf numFmtId="41" fontId="1" fillId="27" borderId="13" xfId="0" applyNumberFormat="1" applyFont="1" applyFill="1" applyBorder="1"/>
    <xf numFmtId="41" fontId="1" fillId="30" borderId="13" xfId="1021" applyNumberFormat="1" applyFont="1" applyFill="1" applyBorder="1" applyProtection="1">
      <protection locked="0"/>
    </xf>
    <xf numFmtId="0" fontId="1" fillId="26" borderId="13" xfId="0" applyFont="1" applyFill="1" applyBorder="1" applyAlignment="1">
      <alignment horizontal="left" indent="1"/>
    </xf>
    <xf numFmtId="0" fontId="1" fillId="30" borderId="20" xfId="0" applyFont="1" applyFill="1" applyBorder="1" applyAlignment="1" applyProtection="1">
      <alignment horizontal="left" indent="1"/>
      <protection locked="0"/>
    </xf>
    <xf numFmtId="9" fontId="1" fillId="26" borderId="0" xfId="0" applyNumberFormat="1" applyFont="1" applyFill="1"/>
    <xf numFmtId="1" fontId="1" fillId="0" borderId="27" xfId="0" applyNumberFormat="1" applyFont="1" applyBorder="1" applyAlignment="1">
      <alignment horizontal="center"/>
    </xf>
    <xf numFmtId="41" fontId="1" fillId="0" borderId="0" xfId="0" applyNumberFormat="1" applyFont="1"/>
    <xf numFmtId="0" fontId="16" fillId="0" borderId="0" xfId="0" applyFont="1" applyAlignment="1">
      <alignment horizontal="center" wrapText="1"/>
    </xf>
    <xf numFmtId="42" fontId="1" fillId="30" borderId="0" xfId="1021" applyNumberFormat="1" applyFont="1" applyFill="1" applyBorder="1" applyProtection="1">
      <protection locked="0"/>
    </xf>
    <xf numFmtId="42" fontId="1" fillId="25" borderId="12" xfId="1021" applyNumberFormat="1" applyFont="1" applyFill="1" applyBorder="1"/>
    <xf numFmtId="41" fontId="1" fillId="30" borderId="0" xfId="1021" applyNumberFormat="1" applyFont="1" applyFill="1" applyBorder="1" applyProtection="1">
      <protection locked="0"/>
    </xf>
    <xf numFmtId="41" fontId="16" fillId="25" borderId="10" xfId="1021" applyNumberFormat="1" applyFont="1" applyFill="1" applyBorder="1"/>
    <xf numFmtId="41" fontId="1" fillId="25" borderId="13" xfId="1021" applyNumberFormat="1" applyFont="1" applyFill="1" applyBorder="1"/>
    <xf numFmtId="41" fontId="1" fillId="30" borderId="18" xfId="1021" applyNumberFormat="1" applyFont="1" applyFill="1" applyBorder="1" applyProtection="1">
      <protection locked="0"/>
    </xf>
    <xf numFmtId="3" fontId="1" fillId="26" borderId="12" xfId="0" applyNumberFormat="1" applyFont="1" applyFill="1" applyBorder="1" applyAlignment="1">
      <alignment horizontal="left" indent="1"/>
    </xf>
    <xf numFmtId="42" fontId="1" fillId="25" borderId="12" xfId="1021" applyNumberFormat="1" applyFont="1" applyFill="1" applyBorder="1" applyAlignment="1">
      <alignment wrapText="1"/>
    </xf>
    <xf numFmtId="42" fontId="1" fillId="30" borderId="21" xfId="0" applyNumberFormat="1" applyFont="1" applyFill="1" applyBorder="1" applyAlignment="1" applyProtection="1">
      <alignment wrapText="1"/>
      <protection locked="0"/>
    </xf>
    <xf numFmtId="41" fontId="45" fillId="30" borderId="13" xfId="1021" applyNumberFormat="1" applyFont="1" applyFill="1" applyBorder="1" applyAlignment="1" applyProtection="1">
      <alignment horizontal="center" wrapText="1"/>
      <protection locked="0"/>
    </xf>
    <xf numFmtId="41" fontId="45" fillId="30" borderId="0" xfId="1021" applyNumberFormat="1" applyFont="1" applyFill="1" applyBorder="1" applyAlignment="1" applyProtection="1">
      <alignment horizontal="center" wrapText="1"/>
      <protection locked="0"/>
    </xf>
    <xf numFmtId="41" fontId="1" fillId="30" borderId="18" xfId="0" applyNumberFormat="1" applyFont="1" applyFill="1" applyBorder="1" applyAlignment="1" applyProtection="1">
      <alignment wrapText="1"/>
      <protection locked="0"/>
    </xf>
    <xf numFmtId="41" fontId="45" fillId="30" borderId="18" xfId="0" applyNumberFormat="1" applyFont="1" applyFill="1" applyBorder="1" applyProtection="1">
      <protection locked="0"/>
    </xf>
    <xf numFmtId="0" fontId="1" fillId="0" borderId="0" xfId="0" applyFont="1" applyAlignment="1">
      <alignment horizontal="right"/>
    </xf>
    <xf numFmtId="41" fontId="1" fillId="30" borderId="11" xfId="1021" applyNumberFormat="1" applyFont="1" applyFill="1" applyBorder="1" applyProtection="1">
      <protection locked="0"/>
    </xf>
    <xf numFmtId="41" fontId="45" fillId="30" borderId="19" xfId="0" applyNumberFormat="1" applyFont="1" applyFill="1" applyBorder="1" applyProtection="1">
      <protection locked="0"/>
    </xf>
    <xf numFmtId="0" fontId="1" fillId="30" borderId="9" xfId="0" applyFont="1" applyFill="1" applyBorder="1" applyAlignment="1" applyProtection="1">
      <alignment horizontal="left" indent="1"/>
      <protection locked="0"/>
    </xf>
    <xf numFmtId="42" fontId="1" fillId="30" borderId="21" xfId="1021" applyNumberFormat="1" applyFont="1" applyFill="1" applyBorder="1" applyProtection="1">
      <protection locked="0"/>
    </xf>
    <xf numFmtId="41" fontId="45" fillId="30" borderId="0" xfId="1021" applyNumberFormat="1" applyFont="1" applyFill="1" applyBorder="1" applyProtection="1">
      <protection locked="0"/>
    </xf>
    <xf numFmtId="41" fontId="1" fillId="25" borderId="18" xfId="1021" applyNumberFormat="1" applyFont="1" applyFill="1" applyBorder="1"/>
    <xf numFmtId="0" fontId="1" fillId="30" borderId="10" xfId="0" applyFont="1" applyFill="1" applyBorder="1" applyAlignment="1" applyProtection="1">
      <alignment horizontal="left" indent="1"/>
      <protection locked="0"/>
    </xf>
    <xf numFmtId="0" fontId="1" fillId="30" borderId="16" xfId="0" applyFont="1" applyFill="1" applyBorder="1" applyAlignment="1" applyProtection="1">
      <alignment horizontal="left" indent="1"/>
      <protection locked="0"/>
    </xf>
    <xf numFmtId="41" fontId="1" fillId="30" borderId="19" xfId="1021" applyNumberFormat="1" applyFont="1" applyFill="1" applyBorder="1" applyProtection="1">
      <protection locked="0"/>
    </xf>
    <xf numFmtId="3" fontId="1" fillId="30" borderId="9" xfId="0" applyNumberFormat="1" applyFont="1" applyFill="1" applyBorder="1" applyAlignment="1" applyProtection="1">
      <alignment horizontal="left" indent="1"/>
      <protection locked="0"/>
    </xf>
    <xf numFmtId="42" fontId="1" fillId="30" borderId="9" xfId="0" applyNumberFormat="1" applyFont="1" applyFill="1" applyBorder="1" applyProtection="1">
      <protection locked="0"/>
    </xf>
    <xf numFmtId="10" fontId="1" fillId="30" borderId="12" xfId="0" applyNumberFormat="1" applyFont="1" applyFill="1" applyBorder="1" applyProtection="1">
      <protection locked="0"/>
    </xf>
    <xf numFmtId="42" fontId="1" fillId="25" borderId="21" xfId="0" applyNumberFormat="1" applyFont="1" applyFill="1" applyBorder="1"/>
    <xf numFmtId="3" fontId="1" fillId="30" borderId="10" xfId="0" applyNumberFormat="1" applyFont="1" applyFill="1" applyBorder="1" applyAlignment="1" applyProtection="1">
      <alignment horizontal="left" indent="1"/>
      <protection locked="0"/>
    </xf>
    <xf numFmtId="41" fontId="1" fillId="30" borderId="10" xfId="0" applyNumberFormat="1" applyFont="1" applyFill="1" applyBorder="1" applyProtection="1">
      <protection locked="0"/>
    </xf>
    <xf numFmtId="10" fontId="1" fillId="30" borderId="13" xfId="0" applyNumberFormat="1" applyFont="1" applyFill="1" applyBorder="1" applyProtection="1">
      <protection locked="0"/>
    </xf>
    <xf numFmtId="3" fontId="1" fillId="30" borderId="16" xfId="0" applyNumberFormat="1" applyFont="1" applyFill="1" applyBorder="1" applyAlignment="1" applyProtection="1">
      <alignment horizontal="left" indent="1"/>
      <protection locked="0"/>
    </xf>
    <xf numFmtId="41" fontId="1" fillId="30" borderId="16" xfId="0" applyNumberFormat="1" applyFont="1" applyFill="1" applyBorder="1" applyProtection="1">
      <protection locked="0"/>
    </xf>
    <xf numFmtId="10" fontId="1" fillId="30" borderId="20" xfId="0" applyNumberFormat="1" applyFont="1" applyFill="1" applyBorder="1" applyProtection="1">
      <protection locked="0"/>
    </xf>
    <xf numFmtId="0" fontId="45" fillId="30" borderId="9" xfId="0" applyFont="1" applyFill="1" applyBorder="1" applyAlignment="1" applyProtection="1">
      <alignment horizontal="center"/>
      <protection locked="0"/>
    </xf>
    <xf numFmtId="165" fontId="45" fillId="25" borderId="12" xfId="0" applyNumberFormat="1" applyFont="1" applyFill="1" applyBorder="1" applyAlignment="1">
      <alignment horizontal="center"/>
    </xf>
    <xf numFmtId="0" fontId="45" fillId="30" borderId="10" xfId="0" applyFont="1" applyFill="1" applyBorder="1" applyAlignment="1" applyProtection="1">
      <alignment horizontal="center"/>
      <protection locked="0"/>
    </xf>
    <xf numFmtId="165" fontId="45" fillId="25" borderId="13" xfId="0" applyNumberFormat="1" applyFont="1" applyFill="1" applyBorder="1" applyAlignment="1">
      <alignment horizontal="center"/>
    </xf>
    <xf numFmtId="0" fontId="45" fillId="30" borderId="20" xfId="0" applyFont="1" applyFill="1" applyBorder="1" applyAlignment="1" applyProtection="1">
      <alignment horizontal="left" indent="1"/>
      <protection locked="0"/>
    </xf>
    <xf numFmtId="0" fontId="45" fillId="30" borderId="16" xfId="0" applyFont="1" applyFill="1" applyBorder="1" applyAlignment="1" applyProtection="1">
      <alignment horizontal="center"/>
      <protection locked="0"/>
    </xf>
    <xf numFmtId="165" fontId="45" fillId="25" borderId="20" xfId="0" applyNumberFormat="1" applyFont="1" applyFill="1" applyBorder="1" applyAlignment="1">
      <alignment horizontal="center"/>
    </xf>
    <xf numFmtId="0" fontId="1" fillId="0" borderId="0" xfId="0" applyFont="1" applyAlignment="1">
      <alignment horizontal="centerContinuous"/>
    </xf>
    <xf numFmtId="42" fontId="45" fillId="25" borderId="12" xfId="1021" applyNumberFormat="1" applyFont="1" applyFill="1" applyBorder="1"/>
    <xf numFmtId="41" fontId="45" fillId="26" borderId="14" xfId="1021" applyNumberFormat="1" applyFont="1" applyFill="1" applyBorder="1"/>
    <xf numFmtId="41" fontId="45" fillId="27" borderId="8" xfId="1021" applyNumberFormat="1" applyFont="1" applyFill="1" applyBorder="1"/>
    <xf numFmtId="41" fontId="45" fillId="27" borderId="21" xfId="1021" applyNumberFormat="1" applyFont="1" applyFill="1" applyBorder="1"/>
    <xf numFmtId="0" fontId="16" fillId="26" borderId="22" xfId="0" applyFont="1" applyFill="1" applyBorder="1" applyAlignment="1">
      <alignment horizontal="left"/>
    </xf>
    <xf numFmtId="42" fontId="1" fillId="30" borderId="12" xfId="1022" applyNumberFormat="1" applyFont="1" applyFill="1" applyBorder="1" applyProtection="1">
      <protection locked="0"/>
    </xf>
    <xf numFmtId="42" fontId="1" fillId="30" borderId="21" xfId="1022" applyNumberFormat="1" applyFont="1" applyFill="1" applyBorder="1" applyProtection="1">
      <protection locked="0"/>
    </xf>
    <xf numFmtId="41" fontId="1" fillId="30" borderId="13" xfId="1022" applyNumberFormat="1" applyFont="1" applyFill="1" applyBorder="1" applyProtection="1">
      <protection locked="0"/>
    </xf>
    <xf numFmtId="41" fontId="1" fillId="30" borderId="18" xfId="1022" applyNumberFormat="1" applyFont="1" applyFill="1" applyBorder="1" applyProtection="1">
      <protection locked="0"/>
    </xf>
    <xf numFmtId="41" fontId="1" fillId="30" borderId="20" xfId="1022" applyNumberFormat="1" applyFont="1" applyFill="1" applyBorder="1" applyProtection="1">
      <protection locked="0"/>
    </xf>
    <xf numFmtId="41" fontId="1" fillId="26" borderId="22" xfId="1022" applyNumberFormat="1" applyFont="1" applyFill="1" applyBorder="1"/>
    <xf numFmtId="41" fontId="1" fillId="26" borderId="14" xfId="1022" applyNumberFormat="1" applyFont="1" applyFill="1" applyBorder="1"/>
    <xf numFmtId="41" fontId="1" fillId="30" borderId="12" xfId="1022" applyNumberFormat="1" applyFont="1" applyFill="1" applyBorder="1" applyProtection="1">
      <protection locked="0"/>
    </xf>
    <xf numFmtId="41" fontId="1" fillId="30" borderId="21" xfId="1022" applyNumberFormat="1" applyFont="1" applyFill="1" applyBorder="1" applyProtection="1">
      <protection locked="0"/>
    </xf>
    <xf numFmtId="41" fontId="1" fillId="26" borderId="17" xfId="1022" applyNumberFormat="1" applyFont="1" applyFill="1" applyBorder="1"/>
    <xf numFmtId="42" fontId="1" fillId="27" borderId="17" xfId="1022" applyNumberFormat="1" applyFont="1" applyFill="1" applyBorder="1"/>
    <xf numFmtId="42" fontId="1" fillId="27" borderId="22" xfId="1022" applyNumberFormat="1" applyFont="1" applyFill="1" applyBorder="1"/>
    <xf numFmtId="42" fontId="1" fillId="27" borderId="14" xfId="1022" applyNumberFormat="1" applyFont="1" applyFill="1" applyBorder="1"/>
    <xf numFmtId="41" fontId="1" fillId="0" borderId="0" xfId="1022" applyNumberFormat="1" applyFont="1" applyFill="1"/>
    <xf numFmtId="42" fontId="1" fillId="25" borderId="12" xfId="1022" applyNumberFormat="1" applyFont="1" applyFill="1" applyBorder="1"/>
    <xf numFmtId="41" fontId="1" fillId="25" borderId="20" xfId="1022" applyNumberFormat="1" applyFont="1" applyFill="1" applyBorder="1"/>
    <xf numFmtId="41" fontId="1" fillId="30" borderId="19" xfId="1022" applyNumberFormat="1" applyFont="1" applyFill="1" applyBorder="1" applyProtection="1">
      <protection locked="0"/>
    </xf>
    <xf numFmtId="41" fontId="1" fillId="26" borderId="15" xfId="1022" applyNumberFormat="1" applyFont="1" applyFill="1" applyBorder="1"/>
    <xf numFmtId="41" fontId="1" fillId="27" borderId="9" xfId="1022" applyNumberFormat="1" applyFont="1" applyFill="1" applyBorder="1"/>
    <xf numFmtId="41" fontId="1" fillId="27" borderId="15" xfId="1022" applyNumberFormat="1" applyFont="1" applyFill="1" applyBorder="1"/>
    <xf numFmtId="41" fontId="1" fillId="27" borderId="8" xfId="1022" applyNumberFormat="1" applyFont="1" applyFill="1" applyBorder="1"/>
    <xf numFmtId="41" fontId="1" fillId="27" borderId="21" xfId="1022" applyNumberFormat="1" applyFont="1" applyFill="1" applyBorder="1"/>
    <xf numFmtId="41" fontId="1" fillId="30" borderId="0" xfId="1022" applyNumberFormat="1" applyFont="1" applyFill="1" applyBorder="1" applyProtection="1">
      <protection locked="0"/>
    </xf>
    <xf numFmtId="41" fontId="1" fillId="30" borderId="0" xfId="0" applyNumberFormat="1" applyFont="1" applyFill="1" applyProtection="1">
      <protection locked="0"/>
    </xf>
    <xf numFmtId="168" fontId="1" fillId="0" borderId="0" xfId="1022" applyNumberFormat="1" applyFont="1"/>
    <xf numFmtId="168" fontId="1" fillId="0" borderId="0" xfId="1021" applyNumberFormat="1" applyFont="1" applyFill="1" applyBorder="1" applyProtection="1">
      <protection locked="0"/>
    </xf>
    <xf numFmtId="41" fontId="1" fillId="25" borderId="20" xfId="1021" applyNumberFormat="1" applyFont="1" applyFill="1" applyBorder="1"/>
    <xf numFmtId="168" fontId="1" fillId="0" borderId="0" xfId="1021" applyNumberFormat="1" applyFont="1" applyProtection="1">
      <protection locked="0"/>
    </xf>
    <xf numFmtId="168" fontId="1" fillId="0" borderId="0" xfId="1021" applyNumberFormat="1" applyFont="1"/>
    <xf numFmtId="165" fontId="1" fillId="0" borderId="0" xfId="1021" applyNumberFormat="1" applyFont="1" applyFill="1" applyProtection="1">
      <protection locked="0"/>
    </xf>
    <xf numFmtId="41" fontId="1" fillId="26" borderId="22" xfId="1021" applyNumberFormat="1" applyFont="1" applyFill="1" applyBorder="1"/>
    <xf numFmtId="41" fontId="1" fillId="26" borderId="14" xfId="1021" applyNumberFormat="1" applyFont="1" applyFill="1" applyBorder="1"/>
    <xf numFmtId="165" fontId="1" fillId="0" borderId="0" xfId="1021" applyNumberFormat="1" applyFont="1"/>
    <xf numFmtId="0" fontId="1" fillId="0" borderId="0" xfId="0" applyFont="1" applyAlignment="1">
      <alignment horizontal="center" wrapText="1"/>
    </xf>
    <xf numFmtId="42" fontId="1" fillId="0" borderId="0" xfId="1021" applyNumberFormat="1" applyFont="1" applyFill="1" applyBorder="1"/>
    <xf numFmtId="0" fontId="1" fillId="27" borderId="22" xfId="0" applyFont="1" applyFill="1" applyBorder="1" applyAlignment="1">
      <alignment horizontal="center" wrapText="1"/>
    </xf>
    <xf numFmtId="42" fontId="1" fillId="25" borderId="13" xfId="1021" applyNumberFormat="1" applyFont="1" applyFill="1" applyBorder="1"/>
    <xf numFmtId="42" fontId="1" fillId="30" borderId="13" xfId="1021" applyNumberFormat="1" applyFont="1" applyFill="1" applyBorder="1" applyProtection="1">
      <protection locked="0"/>
    </xf>
    <xf numFmtId="0" fontId="1" fillId="29" borderId="12" xfId="0" applyFont="1" applyFill="1" applyBorder="1"/>
    <xf numFmtId="42" fontId="1" fillId="29" borderId="12" xfId="0" applyNumberFormat="1" applyFont="1" applyFill="1" applyBorder="1"/>
    <xf numFmtId="0" fontId="1" fillId="29" borderId="13" xfId="0" applyFont="1" applyFill="1" applyBorder="1"/>
    <xf numFmtId="42" fontId="1" fillId="29" borderId="13" xfId="0" applyNumberFormat="1" applyFont="1" applyFill="1" applyBorder="1"/>
    <xf numFmtId="168" fontId="1" fillId="25" borderId="20" xfId="1021" applyNumberFormat="1" applyFont="1" applyFill="1" applyBorder="1"/>
    <xf numFmtId="0" fontId="1" fillId="29" borderId="20" xfId="0" applyFont="1" applyFill="1" applyBorder="1"/>
    <xf numFmtId="42" fontId="1" fillId="29" borderId="20" xfId="0" applyNumberFormat="1" applyFont="1" applyFill="1" applyBorder="1"/>
    <xf numFmtId="0" fontId="1" fillId="0" borderId="14" xfId="0" applyFont="1" applyBorder="1"/>
    <xf numFmtId="0" fontId="1" fillId="25" borderId="22" xfId="0" applyFont="1" applyFill="1" applyBorder="1"/>
    <xf numFmtId="0" fontId="1" fillId="29" borderId="22" xfId="0" applyFont="1" applyFill="1" applyBorder="1"/>
    <xf numFmtId="42" fontId="1" fillId="30" borderId="22" xfId="1031" applyNumberFormat="1" applyFont="1" applyFill="1" applyBorder="1" applyProtection="1">
      <protection locked="0"/>
    </xf>
    <xf numFmtId="42" fontId="1" fillId="30" borderId="14" xfId="1031" applyNumberFormat="1" applyFont="1" applyFill="1" applyBorder="1" applyProtection="1">
      <protection locked="0"/>
    </xf>
    <xf numFmtId="42" fontId="1" fillId="25" borderId="22" xfId="1031" applyNumberFormat="1" applyFont="1" applyFill="1" applyBorder="1"/>
    <xf numFmtId="0" fontId="1" fillId="0" borderId="9" xfId="0" applyFont="1" applyBorder="1" applyProtection="1">
      <protection locked="0"/>
    </xf>
    <xf numFmtId="42" fontId="1" fillId="26" borderId="22" xfId="1031" applyNumberFormat="1" applyFont="1" applyFill="1" applyBorder="1"/>
    <xf numFmtId="42" fontId="1" fillId="26" borderId="14" xfId="1031" applyNumberFormat="1" applyFont="1" applyFill="1" applyBorder="1"/>
    <xf numFmtId="168" fontId="1" fillId="0" borderId="0" xfId="1031" applyNumberFormat="1" applyFont="1"/>
    <xf numFmtId="42" fontId="1" fillId="30" borderId="12" xfId="1031" applyNumberFormat="1" applyFont="1" applyFill="1" applyBorder="1" applyProtection="1">
      <protection locked="0"/>
    </xf>
    <xf numFmtId="42" fontId="1" fillId="30" borderId="21" xfId="1031" applyNumberFormat="1" applyFont="1" applyFill="1" applyBorder="1" applyProtection="1">
      <protection locked="0"/>
    </xf>
    <xf numFmtId="42" fontId="1" fillId="25" borderId="12" xfId="1031" applyNumberFormat="1" applyFont="1" applyFill="1" applyBorder="1"/>
    <xf numFmtId="0" fontId="1" fillId="0" borderId="10" xfId="0" applyFont="1" applyBorder="1" applyProtection="1">
      <protection locked="0"/>
    </xf>
    <xf numFmtId="41" fontId="1" fillId="30" borderId="13" xfId="1031" applyNumberFormat="1" applyFont="1" applyFill="1" applyBorder="1" applyProtection="1">
      <protection locked="0"/>
    </xf>
    <xf numFmtId="41" fontId="1" fillId="30" borderId="18" xfId="1031" applyNumberFormat="1" applyFont="1" applyFill="1" applyBorder="1" applyProtection="1">
      <protection locked="0"/>
    </xf>
    <xf numFmtId="41" fontId="1" fillId="30" borderId="20" xfId="1031" applyNumberFormat="1" applyFont="1" applyFill="1" applyBorder="1" applyProtection="1">
      <protection locked="0"/>
    </xf>
    <xf numFmtId="41" fontId="1" fillId="30" borderId="19" xfId="1031" applyNumberFormat="1" applyFont="1" applyFill="1" applyBorder="1" applyProtection="1">
      <protection locked="0"/>
    </xf>
    <xf numFmtId="41" fontId="1" fillId="26" borderId="22" xfId="1031" applyNumberFormat="1" applyFont="1" applyFill="1" applyBorder="1"/>
    <xf numFmtId="41" fontId="1" fillId="26" borderId="14" xfId="1031" applyNumberFormat="1" applyFont="1" applyFill="1" applyBorder="1"/>
    <xf numFmtId="42" fontId="16" fillId="26" borderId="14" xfId="1031" applyNumberFormat="1" applyFont="1" applyFill="1" applyBorder="1"/>
    <xf numFmtId="42" fontId="16" fillId="26" borderId="17" xfId="1031" applyNumberFormat="1" applyFont="1" applyFill="1" applyBorder="1"/>
    <xf numFmtId="42" fontId="1" fillId="30" borderId="9" xfId="1021" applyNumberFormat="1" applyFont="1" applyFill="1" applyBorder="1" applyProtection="1">
      <protection locked="0"/>
    </xf>
    <xf numFmtId="42" fontId="16" fillId="25" borderId="9" xfId="1021" applyNumberFormat="1" applyFont="1" applyFill="1" applyBorder="1"/>
    <xf numFmtId="0" fontId="1" fillId="0" borderId="9" xfId="0" applyFont="1" applyBorder="1" applyAlignment="1" applyProtection="1">
      <alignment horizontal="left" indent="1"/>
      <protection locked="0"/>
    </xf>
    <xf numFmtId="41" fontId="1" fillId="30" borderId="10" xfId="1021" applyNumberFormat="1" applyFont="1" applyFill="1" applyBorder="1" applyProtection="1">
      <protection locked="0"/>
    </xf>
    <xf numFmtId="0" fontId="1" fillId="0" borderId="10" xfId="0" applyFont="1" applyBorder="1" applyAlignment="1" applyProtection="1">
      <alignment horizontal="left" indent="1"/>
      <protection locked="0"/>
    </xf>
    <xf numFmtId="41" fontId="1" fillId="30" borderId="16" xfId="1021" applyNumberFormat="1" applyFont="1" applyFill="1" applyBorder="1" applyProtection="1">
      <protection locked="0"/>
    </xf>
    <xf numFmtId="42" fontId="1" fillId="0" borderId="10" xfId="0" applyNumberFormat="1" applyFont="1" applyBorder="1" applyAlignment="1" applyProtection="1">
      <alignment horizontal="left" indent="1"/>
      <protection locked="0"/>
    </xf>
    <xf numFmtId="41" fontId="1" fillId="0" borderId="0" xfId="1021" applyNumberFormat="1" applyFont="1"/>
    <xf numFmtId="42" fontId="1" fillId="25" borderId="12" xfId="1021" applyNumberFormat="1" applyFont="1" applyFill="1" applyBorder="1" applyProtection="1">
      <protection locked="0"/>
    </xf>
    <xf numFmtId="42" fontId="1" fillId="25" borderId="21" xfId="1021" applyNumberFormat="1" applyFont="1" applyFill="1" applyBorder="1" applyProtection="1">
      <protection locked="0"/>
    </xf>
    <xf numFmtId="42" fontId="16" fillId="25" borderId="8" xfId="1021" applyNumberFormat="1" applyFont="1" applyFill="1" applyBorder="1"/>
    <xf numFmtId="42" fontId="1" fillId="25" borderId="9" xfId="1021" applyNumberFormat="1" applyFont="1" applyFill="1" applyBorder="1"/>
    <xf numFmtId="42" fontId="1" fillId="30" borderId="12" xfId="1053" applyNumberFormat="1" applyFont="1" applyFill="1" applyBorder="1" applyProtection="1">
      <protection locked="0"/>
    </xf>
    <xf numFmtId="1" fontId="1" fillId="25" borderId="22" xfId="0" applyNumberFormat="1" applyFont="1" applyFill="1" applyBorder="1"/>
    <xf numFmtId="41" fontId="1" fillId="25" borderId="10" xfId="1021" applyNumberFormat="1" applyFont="1" applyFill="1" applyBorder="1"/>
    <xf numFmtId="41" fontId="16" fillId="25" borderId="0" xfId="1021" applyNumberFormat="1" applyFont="1" applyFill="1" applyBorder="1"/>
    <xf numFmtId="41" fontId="1" fillId="30" borderId="13" xfId="1053" applyNumberFormat="1" applyFont="1" applyFill="1" applyBorder="1" applyProtection="1">
      <protection locked="0"/>
    </xf>
    <xf numFmtId="10" fontId="1" fillId="25" borderId="22" xfId="0" applyNumberFormat="1" applyFont="1" applyFill="1" applyBorder="1"/>
    <xf numFmtId="41" fontId="1" fillId="30" borderId="20" xfId="1053" applyNumberFormat="1" applyFont="1" applyFill="1" applyBorder="1" applyProtection="1">
      <protection locked="0"/>
    </xf>
    <xf numFmtId="0" fontId="1" fillId="27" borderId="17" xfId="0" applyFont="1" applyFill="1" applyBorder="1"/>
    <xf numFmtId="0" fontId="1" fillId="27" borderId="9" xfId="0" applyFont="1" applyFill="1" applyBorder="1"/>
    <xf numFmtId="0" fontId="1" fillId="27" borderId="10" xfId="0" applyFont="1" applyFill="1" applyBorder="1"/>
    <xf numFmtId="42" fontId="1" fillId="25" borderId="13" xfId="0" applyNumberFormat="1" applyFont="1" applyFill="1" applyBorder="1"/>
    <xf numFmtId="0" fontId="1" fillId="27" borderId="16" xfId="0" applyFont="1" applyFill="1" applyBorder="1"/>
    <xf numFmtId="10" fontId="1" fillId="25" borderId="20" xfId="0" applyNumberFormat="1" applyFont="1" applyFill="1" applyBorder="1" applyAlignment="1">
      <alignment horizontal="center"/>
    </xf>
    <xf numFmtId="168" fontId="1" fillId="25" borderId="13" xfId="0" applyNumberFormat="1" applyFont="1" applyFill="1" applyBorder="1"/>
    <xf numFmtId="2" fontId="1" fillId="25" borderId="20" xfId="0" applyNumberFormat="1" applyFont="1" applyFill="1" applyBorder="1" applyAlignment="1">
      <alignment horizontal="center"/>
    </xf>
    <xf numFmtId="165" fontId="1" fillId="25" borderId="12" xfId="0" applyNumberFormat="1" applyFont="1" applyFill="1" applyBorder="1" applyAlignment="1">
      <alignment horizontal="center"/>
    </xf>
    <xf numFmtId="165" fontId="1" fillId="25" borderId="13" xfId="0" applyNumberFormat="1" applyFont="1" applyFill="1" applyBorder="1" applyAlignment="1">
      <alignment horizontal="center"/>
    </xf>
    <xf numFmtId="165" fontId="1" fillId="25" borderId="20" xfId="0" applyNumberFormat="1" applyFont="1" applyFill="1" applyBorder="1" applyAlignment="1">
      <alignment horizontal="center"/>
    </xf>
    <xf numFmtId="42" fontId="1" fillId="25" borderId="13" xfId="0" applyNumberFormat="1" applyFont="1" applyFill="1" applyBorder="1" applyAlignment="1">
      <alignment horizontal="center"/>
    </xf>
    <xf numFmtId="10" fontId="1" fillId="25" borderId="12" xfId="0" applyNumberFormat="1" applyFont="1" applyFill="1" applyBorder="1" applyAlignment="1">
      <alignment horizontal="center"/>
    </xf>
    <xf numFmtId="10" fontId="1" fillId="25" borderId="13" xfId="0" applyNumberFormat="1" applyFont="1" applyFill="1" applyBorder="1" applyAlignment="1">
      <alignment horizontal="center"/>
    </xf>
    <xf numFmtId="42" fontId="1" fillId="25" borderId="20" xfId="0" applyNumberFormat="1" applyFont="1" applyFill="1" applyBorder="1"/>
    <xf numFmtId="1" fontId="66" fillId="25" borderId="55" xfId="0" applyNumberFormat="1" applyFont="1" applyFill="1" applyBorder="1" applyAlignment="1">
      <alignment horizontal="left" vertical="center"/>
    </xf>
    <xf numFmtId="0" fontId="16" fillId="27" borderId="14" xfId="0" applyFont="1" applyFill="1" applyBorder="1" applyAlignment="1">
      <alignment horizontal="center"/>
    </xf>
    <xf numFmtId="0" fontId="16" fillId="26" borderId="12" xfId="0" applyFont="1" applyFill="1" applyBorder="1" applyAlignment="1">
      <alignment horizontal="center"/>
    </xf>
    <xf numFmtId="0" fontId="16" fillId="26" borderId="20" xfId="0" applyFont="1" applyFill="1" applyBorder="1" applyAlignment="1">
      <alignment horizontal="center"/>
    </xf>
    <xf numFmtId="0" fontId="1" fillId="0" borderId="0" xfId="0" applyFont="1" applyAlignment="1">
      <alignment horizontal="left" wrapText="1"/>
    </xf>
    <xf numFmtId="0" fontId="85" fillId="25" borderId="17" xfId="0" applyFont="1" applyFill="1" applyBorder="1" applyAlignment="1">
      <alignment horizontal="center"/>
    </xf>
    <xf numFmtId="0" fontId="85" fillId="25" borderId="14" xfId="0" applyFont="1" applyFill="1" applyBorder="1" applyAlignment="1">
      <alignment horizontal="center"/>
    </xf>
    <xf numFmtId="0" fontId="75" fillId="26" borderId="17" xfId="0" applyFont="1" applyFill="1" applyBorder="1" applyAlignment="1">
      <alignment horizontal="center"/>
    </xf>
    <xf numFmtId="0" fontId="75" fillId="26" borderId="15" xfId="0" applyFont="1" applyFill="1" applyBorder="1" applyAlignment="1">
      <alignment horizontal="center"/>
    </xf>
    <xf numFmtId="0" fontId="75" fillId="26" borderId="14" xfId="0" applyFont="1" applyFill="1" applyBorder="1" applyAlignment="1">
      <alignment horizontal="center"/>
    </xf>
    <xf numFmtId="0" fontId="75" fillId="26" borderId="9" xfId="0" applyFont="1" applyFill="1" applyBorder="1" applyAlignment="1">
      <alignment horizontal="center"/>
    </xf>
    <xf numFmtId="0" fontId="75" fillId="26" borderId="8" xfId="0" applyFont="1" applyFill="1" applyBorder="1" applyAlignment="1">
      <alignment horizontal="center"/>
    </xf>
    <xf numFmtId="0" fontId="75" fillId="26" borderId="21" xfId="0" applyFont="1" applyFill="1" applyBorder="1" applyAlignment="1">
      <alignment horizontal="center"/>
    </xf>
    <xf numFmtId="0" fontId="0" fillId="25" borderId="0" xfId="0" applyFill="1" applyAlignment="1">
      <alignment horizontal="center"/>
    </xf>
    <xf numFmtId="0" fontId="61" fillId="0" borderId="0" xfId="0" applyFont="1" applyAlignment="1" applyProtection="1">
      <alignment horizontal="center" wrapText="1"/>
      <protection locked="0"/>
    </xf>
    <xf numFmtId="0" fontId="0" fillId="26" borderId="9" xfId="0" applyFill="1" applyBorder="1" applyAlignment="1">
      <alignment horizontal="center"/>
    </xf>
    <xf numFmtId="0" fontId="0" fillId="26" borderId="8" xfId="0" applyFill="1" applyBorder="1" applyAlignment="1">
      <alignment horizontal="center"/>
    </xf>
    <xf numFmtId="0" fontId="0" fillId="26" borderId="21" xfId="0" applyFill="1" applyBorder="1" applyAlignment="1">
      <alignment horizontal="center"/>
    </xf>
    <xf numFmtId="0" fontId="0" fillId="26" borderId="10" xfId="0" applyFill="1" applyBorder="1" applyAlignment="1">
      <alignment horizontal="center"/>
    </xf>
    <xf numFmtId="0" fontId="0" fillId="26" borderId="0" xfId="0" applyFill="1" applyAlignment="1">
      <alignment horizontal="center"/>
    </xf>
    <xf numFmtId="1" fontId="66" fillId="25" borderId="55" xfId="0" applyNumberFormat="1" applyFont="1" applyFill="1" applyBorder="1" applyAlignment="1">
      <alignment horizontal="left" vertical="center"/>
    </xf>
    <xf numFmtId="1" fontId="66" fillId="25" borderId="63" xfId="0" applyNumberFormat="1" applyFont="1" applyFill="1" applyBorder="1" applyAlignment="1">
      <alignment horizontal="left" vertical="center"/>
    </xf>
    <xf numFmtId="1" fontId="66" fillId="25" borderId="65" xfId="0" applyNumberFormat="1" applyFont="1" applyFill="1" applyBorder="1" applyAlignment="1">
      <alignment horizontal="left" vertical="center"/>
    </xf>
    <xf numFmtId="0" fontId="0" fillId="26" borderId="9" xfId="0" applyFill="1" applyBorder="1" applyAlignment="1">
      <alignment horizontal="right" wrapText="1"/>
    </xf>
    <xf numFmtId="0" fontId="0" fillId="26" borderId="21" xfId="0" applyFill="1" applyBorder="1" applyAlignment="1">
      <alignment horizontal="right" wrapText="1"/>
    </xf>
    <xf numFmtId="0" fontId="0" fillId="26" borderId="10" xfId="0" applyFill="1" applyBorder="1" applyAlignment="1">
      <alignment horizontal="right" wrapText="1"/>
    </xf>
    <xf numFmtId="0" fontId="0" fillId="26" borderId="18" xfId="0" applyFill="1" applyBorder="1" applyAlignment="1">
      <alignment horizontal="right" wrapText="1"/>
    </xf>
    <xf numFmtId="0" fontId="0" fillId="24" borderId="10" xfId="0" applyFill="1" applyBorder="1" applyAlignment="1" applyProtection="1">
      <alignment horizontal="left" wrapText="1"/>
      <protection locked="0"/>
    </xf>
    <xf numFmtId="0" fontId="0" fillId="24" borderId="18" xfId="0" applyFill="1" applyBorder="1" applyAlignment="1" applyProtection="1">
      <alignment horizontal="left" wrapText="1"/>
      <protection locked="0"/>
    </xf>
    <xf numFmtId="0" fontId="73" fillId="26" borderId="9" xfId="0" applyFont="1" applyFill="1" applyBorder="1" applyAlignment="1">
      <alignment horizontal="center" wrapText="1"/>
    </xf>
    <xf numFmtId="0" fontId="0" fillId="0" borderId="21" xfId="0" applyBorder="1" applyAlignment="1">
      <alignment horizontal="center" wrapText="1"/>
    </xf>
    <xf numFmtId="0" fontId="0" fillId="0" borderId="10" xfId="0" applyBorder="1" applyAlignment="1">
      <alignment horizontal="center" wrapText="1"/>
    </xf>
    <xf numFmtId="0" fontId="0" fillId="0" borderId="18" xfId="0" applyBorder="1" applyAlignment="1">
      <alignment horizontal="center" wrapText="1"/>
    </xf>
    <xf numFmtId="0" fontId="0" fillId="27" borderId="17" xfId="0" applyFill="1" applyBorder="1" applyAlignment="1">
      <alignment horizontal="center"/>
    </xf>
    <xf numFmtId="0" fontId="0" fillId="27" borderId="15" xfId="0" applyFill="1" applyBorder="1" applyAlignment="1">
      <alignment horizontal="center"/>
    </xf>
    <xf numFmtId="0" fontId="0" fillId="27" borderId="14" xfId="0" applyFill="1" applyBorder="1" applyAlignment="1">
      <alignment horizontal="center"/>
    </xf>
    <xf numFmtId="0" fontId="0" fillId="27" borderId="11" xfId="0" applyFill="1" applyBorder="1" applyAlignment="1">
      <alignment horizontal="center"/>
    </xf>
    <xf numFmtId="0" fontId="0" fillId="27" borderId="19" xfId="0" applyFill="1" applyBorder="1" applyAlignment="1">
      <alignment horizontal="center"/>
    </xf>
    <xf numFmtId="0" fontId="72" fillId="26" borderId="16" xfId="0" applyFont="1" applyFill="1" applyBorder="1" applyAlignment="1">
      <alignment horizontal="center"/>
    </xf>
    <xf numFmtId="0" fontId="72" fillId="26" borderId="11" xfId="0" applyFont="1" applyFill="1" applyBorder="1" applyAlignment="1">
      <alignment horizontal="center"/>
    </xf>
    <xf numFmtId="0" fontId="72" fillId="26" borderId="19" xfId="0" applyFont="1" applyFill="1" applyBorder="1" applyAlignment="1">
      <alignment horizontal="center"/>
    </xf>
    <xf numFmtId="0" fontId="65" fillId="26" borderId="45" xfId="0" applyFont="1" applyFill="1" applyBorder="1" applyAlignment="1">
      <alignment horizontal="center" wrapText="1"/>
    </xf>
    <xf numFmtId="0" fontId="85" fillId="26" borderId="12" xfId="0" applyFont="1" applyFill="1" applyBorder="1" applyAlignment="1">
      <alignment horizontal="center" wrapText="1"/>
    </xf>
    <xf numFmtId="0" fontId="85" fillId="26" borderId="13" xfId="0" applyFont="1" applyFill="1" applyBorder="1" applyAlignment="1">
      <alignment horizontal="center" wrapText="1"/>
    </xf>
    <xf numFmtId="0" fontId="85" fillId="26" borderId="20" xfId="0" applyFont="1" applyFill="1" applyBorder="1" applyAlignment="1">
      <alignment horizontal="center" wrapText="1"/>
    </xf>
    <xf numFmtId="0" fontId="16" fillId="26" borderId="9" xfId="0" applyFont="1" applyFill="1" applyBorder="1" applyAlignment="1">
      <alignment horizontal="center" wrapText="1"/>
    </xf>
    <xf numFmtId="0" fontId="16" fillId="26" borderId="10" xfId="0" applyFont="1" applyFill="1" applyBorder="1" applyAlignment="1">
      <alignment horizontal="center" wrapText="1"/>
    </xf>
    <xf numFmtId="0" fontId="16" fillId="26" borderId="16" xfId="0" applyFont="1" applyFill="1" applyBorder="1" applyAlignment="1">
      <alignment horizontal="center" wrapText="1"/>
    </xf>
    <xf numFmtId="0" fontId="16" fillId="26" borderId="22" xfId="0" applyFont="1" applyFill="1" applyBorder="1" applyAlignment="1">
      <alignment horizontal="center"/>
    </xf>
    <xf numFmtId="0" fontId="53" fillId="26" borderId="12" xfId="0" applyFont="1" applyFill="1" applyBorder="1" applyAlignment="1">
      <alignment horizontal="center" wrapText="1"/>
    </xf>
    <xf numFmtId="0" fontId="16" fillId="26" borderId="12" xfId="0" applyFont="1" applyFill="1" applyBorder="1" applyAlignment="1">
      <alignment horizontal="center"/>
    </xf>
    <xf numFmtId="0" fontId="16" fillId="26" borderId="20" xfId="0" applyFont="1" applyFill="1" applyBorder="1" applyAlignment="1">
      <alignment horizontal="center" wrapText="1"/>
    </xf>
    <xf numFmtId="0" fontId="16" fillId="26" borderId="20" xfId="0" applyFont="1" applyFill="1" applyBorder="1" applyAlignment="1">
      <alignment horizontal="center"/>
    </xf>
    <xf numFmtId="0" fontId="16" fillId="27" borderId="17" xfId="0" applyFont="1" applyFill="1" applyBorder="1" applyAlignment="1">
      <alignment horizontal="right"/>
    </xf>
    <xf numFmtId="0" fontId="16" fillId="27" borderId="15" xfId="0" applyFont="1" applyFill="1" applyBorder="1" applyAlignment="1">
      <alignment horizontal="right"/>
    </xf>
    <xf numFmtId="0" fontId="16" fillId="27" borderId="14" xfId="0" applyFont="1" applyFill="1" applyBorder="1" applyAlignment="1">
      <alignment horizontal="right"/>
    </xf>
    <xf numFmtId="0" fontId="16" fillId="27" borderId="17" xfId="0" applyFont="1" applyFill="1" applyBorder="1" applyAlignment="1">
      <alignment horizontal="center"/>
    </xf>
    <xf numFmtId="0" fontId="16" fillId="27" borderId="15" xfId="0" applyFont="1" applyFill="1" applyBorder="1" applyAlignment="1">
      <alignment horizontal="center"/>
    </xf>
    <xf numFmtId="0" fontId="16" fillId="27" borderId="14" xfId="0" applyFont="1" applyFill="1" applyBorder="1" applyAlignment="1">
      <alignment horizontal="center"/>
    </xf>
    <xf numFmtId="0" fontId="0" fillId="0" borderId="65" xfId="0" applyBorder="1" applyAlignment="1">
      <alignment horizontal="left"/>
    </xf>
    <xf numFmtId="0" fontId="0" fillId="0" borderId="63" xfId="0" applyBorder="1" applyAlignment="1">
      <alignment horizontal="left"/>
    </xf>
    <xf numFmtId="0" fontId="1" fillId="0" borderId="13" xfId="0" applyFont="1" applyBorder="1" applyAlignment="1">
      <alignment horizontal="center"/>
    </xf>
    <xf numFmtId="0" fontId="1" fillId="0" borderId="20" xfId="0" applyFont="1" applyBorder="1" applyAlignment="1">
      <alignment horizontal="center"/>
    </xf>
    <xf numFmtId="0" fontId="53" fillId="27" borderId="18" xfId="0" applyFont="1" applyFill="1" applyBorder="1" applyAlignment="1">
      <alignment horizontal="center" wrapText="1"/>
    </xf>
    <xf numFmtId="0" fontId="53" fillId="27" borderId="19" xfId="0" applyFont="1" applyFill="1" applyBorder="1" applyAlignment="1">
      <alignment horizontal="center" wrapText="1"/>
    </xf>
    <xf numFmtId="0" fontId="53" fillId="27" borderId="12" xfId="0" applyFont="1" applyFill="1" applyBorder="1" applyAlignment="1">
      <alignment horizontal="center" wrapText="1"/>
    </xf>
    <xf numFmtId="0" fontId="53" fillId="27" borderId="20" xfId="0" applyFont="1" applyFill="1" applyBorder="1" applyAlignment="1">
      <alignment horizontal="center" wrapText="1"/>
    </xf>
    <xf numFmtId="0" fontId="53" fillId="27" borderId="13" xfId="0" applyFont="1" applyFill="1" applyBorder="1" applyAlignment="1">
      <alignment horizontal="center" wrapText="1"/>
    </xf>
    <xf numFmtId="0" fontId="16" fillId="26" borderId="59" xfId="0" applyFont="1" applyFill="1" applyBorder="1" applyAlignment="1">
      <alignment horizontal="center"/>
    </xf>
    <xf numFmtId="0" fontId="16" fillId="26" borderId="60" xfId="0" applyFont="1" applyFill="1" applyBorder="1" applyAlignment="1">
      <alignment horizontal="center"/>
    </xf>
    <xf numFmtId="0" fontId="16" fillId="26" borderId="61" xfId="0" applyFont="1" applyFill="1" applyBorder="1" applyAlignment="1">
      <alignment horizontal="center"/>
    </xf>
    <xf numFmtId="0" fontId="6" fillId="27" borderId="9" xfId="0" applyFont="1" applyFill="1" applyBorder="1" applyAlignment="1">
      <alignment horizontal="center"/>
    </xf>
    <xf numFmtId="0" fontId="6" fillId="27" borderId="8" xfId="0" applyFont="1" applyFill="1" applyBorder="1" applyAlignment="1">
      <alignment horizontal="center"/>
    </xf>
    <xf numFmtId="0" fontId="6" fillId="27" borderId="18" xfId="0" applyFont="1" applyFill="1" applyBorder="1" applyAlignment="1">
      <alignment horizontal="center"/>
    </xf>
    <xf numFmtId="9" fontId="61" fillId="0" borderId="12" xfId="1252" applyFont="1" applyFill="1" applyBorder="1" applyAlignment="1">
      <alignment wrapText="1"/>
    </xf>
    <xf numFmtId="0" fontId="61" fillId="0" borderId="13" xfId="0" applyFont="1" applyBorder="1" applyAlignment="1">
      <alignment wrapText="1"/>
    </xf>
    <xf numFmtId="0" fontId="61" fillId="0" borderId="20" xfId="0" applyFont="1" applyBorder="1" applyAlignment="1">
      <alignment wrapText="1"/>
    </xf>
    <xf numFmtId="0" fontId="16" fillId="28" borderId="55" xfId="0" applyFont="1" applyFill="1" applyBorder="1" applyAlignment="1">
      <alignment horizontal="right" indent="1"/>
    </xf>
    <xf numFmtId="0" fontId="16" fillId="28" borderId="63" xfId="0" applyFont="1" applyFill="1" applyBorder="1" applyAlignment="1">
      <alignment horizontal="right" indent="1"/>
    </xf>
    <xf numFmtId="0" fontId="16" fillId="28" borderId="66" xfId="0" applyFont="1" applyFill="1" applyBorder="1" applyAlignment="1">
      <alignment horizontal="right" indent="1"/>
    </xf>
    <xf numFmtId="0" fontId="99" fillId="25" borderId="0" xfId="1182" applyFont="1" applyFill="1" applyAlignment="1" applyProtection="1">
      <alignment horizontal="left"/>
      <protection locked="0"/>
    </xf>
    <xf numFmtId="44" fontId="0" fillId="25" borderId="9" xfId="0" applyNumberFormat="1" applyFill="1" applyBorder="1" applyAlignment="1"/>
    <xf numFmtId="44" fontId="0" fillId="25" borderId="21" xfId="0" applyNumberFormat="1" applyFill="1" applyBorder="1" applyAlignment="1"/>
  </cellXfs>
  <cellStyles count="1283">
    <cellStyle name="20% - Accent1 2" xfId="1" xr:uid="{00000000-0005-0000-0000-000000000000}"/>
    <cellStyle name="20% - Accent1 2 10" xfId="2" xr:uid="{00000000-0005-0000-0000-000001000000}"/>
    <cellStyle name="20% - Accent1 2 2" xfId="3" xr:uid="{00000000-0005-0000-0000-000002000000}"/>
    <cellStyle name="20% - Accent1 2 2 2" xfId="4" xr:uid="{00000000-0005-0000-0000-000003000000}"/>
    <cellStyle name="20% - Accent1 2 2 3" xfId="5" xr:uid="{00000000-0005-0000-0000-000004000000}"/>
    <cellStyle name="20% - Accent1 2 2 4" xfId="6" xr:uid="{00000000-0005-0000-0000-000005000000}"/>
    <cellStyle name="20% - Accent1 2 2 5" xfId="7" xr:uid="{00000000-0005-0000-0000-000006000000}"/>
    <cellStyle name="20% - Accent1 2 2 6" xfId="8" xr:uid="{00000000-0005-0000-0000-000007000000}"/>
    <cellStyle name="20% - Accent1 2 2 7" xfId="9" xr:uid="{00000000-0005-0000-0000-000008000000}"/>
    <cellStyle name="20% - Accent1 2 2 8" xfId="10" xr:uid="{00000000-0005-0000-0000-000009000000}"/>
    <cellStyle name="20% - Accent1 2 2 9" xfId="11" xr:uid="{00000000-0005-0000-0000-00000A000000}"/>
    <cellStyle name="20% - Accent1 2 2_SCSBC_BUDGET_MASTER_Oct_19_08_ver_3(1) craig stat" xfId="12" xr:uid="{00000000-0005-0000-0000-00000B000000}"/>
    <cellStyle name="20% - Accent1 2 3" xfId="13" xr:uid="{00000000-0005-0000-0000-00000C000000}"/>
    <cellStyle name="20% - Accent1 2 4" xfId="14" xr:uid="{00000000-0005-0000-0000-00000D000000}"/>
    <cellStyle name="20% - Accent1 2 5" xfId="15" xr:uid="{00000000-0005-0000-0000-00000E000000}"/>
    <cellStyle name="20% - Accent1 2 6" xfId="16" xr:uid="{00000000-0005-0000-0000-00000F000000}"/>
    <cellStyle name="20% - Accent1 2 7" xfId="17" xr:uid="{00000000-0005-0000-0000-000010000000}"/>
    <cellStyle name="20% - Accent1 2 8" xfId="18" xr:uid="{00000000-0005-0000-0000-000011000000}"/>
    <cellStyle name="20% - Accent1 2 9" xfId="19" xr:uid="{00000000-0005-0000-0000-000012000000}"/>
    <cellStyle name="20% - Accent1 2_ENROLLMENT REVENUE" xfId="20" xr:uid="{00000000-0005-0000-0000-000013000000}"/>
    <cellStyle name="20% - Accent1 3" xfId="21" xr:uid="{00000000-0005-0000-0000-000014000000}"/>
    <cellStyle name="20% - Accent1 3 10" xfId="22" xr:uid="{00000000-0005-0000-0000-000015000000}"/>
    <cellStyle name="20% - Accent1 3 2" xfId="23" xr:uid="{00000000-0005-0000-0000-000016000000}"/>
    <cellStyle name="20% - Accent1 3 2 2" xfId="24" xr:uid="{00000000-0005-0000-0000-000017000000}"/>
    <cellStyle name="20% - Accent1 3 2 3" xfId="25" xr:uid="{00000000-0005-0000-0000-000018000000}"/>
    <cellStyle name="20% - Accent1 3 2 4" xfId="26" xr:uid="{00000000-0005-0000-0000-000019000000}"/>
    <cellStyle name="20% - Accent1 3 2 5" xfId="27" xr:uid="{00000000-0005-0000-0000-00001A000000}"/>
    <cellStyle name="20% - Accent1 3 2 6" xfId="28" xr:uid="{00000000-0005-0000-0000-00001B000000}"/>
    <cellStyle name="20% - Accent1 3 2 7" xfId="29" xr:uid="{00000000-0005-0000-0000-00001C000000}"/>
    <cellStyle name="20% - Accent1 3 2 8" xfId="30" xr:uid="{00000000-0005-0000-0000-00001D000000}"/>
    <cellStyle name="20% - Accent1 3 2 9" xfId="31" xr:uid="{00000000-0005-0000-0000-00001E000000}"/>
    <cellStyle name="20% - Accent1 3 2_SCSBC_BUDGET_MASTER_Oct_19_08_ver_3(1) craig stat" xfId="32" xr:uid="{00000000-0005-0000-0000-00001F000000}"/>
    <cellStyle name="20% - Accent1 3 3" xfId="33" xr:uid="{00000000-0005-0000-0000-000020000000}"/>
    <cellStyle name="20% - Accent1 3 4" xfId="34" xr:uid="{00000000-0005-0000-0000-000021000000}"/>
    <cellStyle name="20% - Accent1 3 5" xfId="35" xr:uid="{00000000-0005-0000-0000-000022000000}"/>
    <cellStyle name="20% - Accent1 3 6" xfId="36" xr:uid="{00000000-0005-0000-0000-000023000000}"/>
    <cellStyle name="20% - Accent1 3 7" xfId="37" xr:uid="{00000000-0005-0000-0000-000024000000}"/>
    <cellStyle name="20% - Accent1 3 8" xfId="38" xr:uid="{00000000-0005-0000-0000-000025000000}"/>
    <cellStyle name="20% - Accent1 3 9" xfId="39" xr:uid="{00000000-0005-0000-0000-000026000000}"/>
    <cellStyle name="20% - Accent1 3_ENROLLMENT REVENUE" xfId="40" xr:uid="{00000000-0005-0000-0000-000027000000}"/>
    <cellStyle name="20% - Accent1 4" xfId="41" xr:uid="{00000000-0005-0000-0000-000028000000}"/>
    <cellStyle name="20% - Accent1 4 10" xfId="42" xr:uid="{00000000-0005-0000-0000-000029000000}"/>
    <cellStyle name="20% - Accent1 4 2" xfId="43" xr:uid="{00000000-0005-0000-0000-00002A000000}"/>
    <cellStyle name="20% - Accent1 4 2 2" xfId="44" xr:uid="{00000000-0005-0000-0000-00002B000000}"/>
    <cellStyle name="20% - Accent1 4 2 3" xfId="45" xr:uid="{00000000-0005-0000-0000-00002C000000}"/>
    <cellStyle name="20% - Accent1 4 2 4" xfId="46" xr:uid="{00000000-0005-0000-0000-00002D000000}"/>
    <cellStyle name="20% - Accent1 4 2 5" xfId="47" xr:uid="{00000000-0005-0000-0000-00002E000000}"/>
    <cellStyle name="20% - Accent1 4 2 6" xfId="48" xr:uid="{00000000-0005-0000-0000-00002F000000}"/>
    <cellStyle name="20% - Accent1 4 2 7" xfId="49" xr:uid="{00000000-0005-0000-0000-000030000000}"/>
    <cellStyle name="20% - Accent1 4 2 8" xfId="50" xr:uid="{00000000-0005-0000-0000-000031000000}"/>
    <cellStyle name="20% - Accent1 4 2 9" xfId="51" xr:uid="{00000000-0005-0000-0000-000032000000}"/>
    <cellStyle name="20% - Accent1 4 2_SCSBC_BUDGET_MASTER_Oct_19_08_ver_3(1) craig stat" xfId="52" xr:uid="{00000000-0005-0000-0000-000033000000}"/>
    <cellStyle name="20% - Accent1 4 3" xfId="53" xr:uid="{00000000-0005-0000-0000-000034000000}"/>
    <cellStyle name="20% - Accent1 4 4" xfId="54" xr:uid="{00000000-0005-0000-0000-000035000000}"/>
    <cellStyle name="20% - Accent1 4 5" xfId="55" xr:uid="{00000000-0005-0000-0000-000036000000}"/>
    <cellStyle name="20% - Accent1 4 6" xfId="56" xr:uid="{00000000-0005-0000-0000-000037000000}"/>
    <cellStyle name="20% - Accent1 4 7" xfId="57" xr:uid="{00000000-0005-0000-0000-000038000000}"/>
    <cellStyle name="20% - Accent1 4 8" xfId="58" xr:uid="{00000000-0005-0000-0000-000039000000}"/>
    <cellStyle name="20% - Accent1 4 9" xfId="59" xr:uid="{00000000-0005-0000-0000-00003A000000}"/>
    <cellStyle name="20% - Accent1 4_ENROLLMENT REVENUE" xfId="60" xr:uid="{00000000-0005-0000-0000-00003B000000}"/>
    <cellStyle name="20% - Accent1 5" xfId="61" xr:uid="{00000000-0005-0000-0000-00003C000000}"/>
    <cellStyle name="20% - Accent1 5 10" xfId="62" xr:uid="{00000000-0005-0000-0000-00003D000000}"/>
    <cellStyle name="20% - Accent1 5 2" xfId="63" xr:uid="{00000000-0005-0000-0000-00003E000000}"/>
    <cellStyle name="20% - Accent1 5 2 2" xfId="64" xr:uid="{00000000-0005-0000-0000-00003F000000}"/>
    <cellStyle name="20% - Accent1 5 2 3" xfId="65" xr:uid="{00000000-0005-0000-0000-000040000000}"/>
    <cellStyle name="20% - Accent1 5 2 4" xfId="66" xr:uid="{00000000-0005-0000-0000-000041000000}"/>
    <cellStyle name="20% - Accent1 5 2 5" xfId="67" xr:uid="{00000000-0005-0000-0000-000042000000}"/>
    <cellStyle name="20% - Accent1 5 2 6" xfId="68" xr:uid="{00000000-0005-0000-0000-000043000000}"/>
    <cellStyle name="20% - Accent1 5 2 7" xfId="69" xr:uid="{00000000-0005-0000-0000-000044000000}"/>
    <cellStyle name="20% - Accent1 5 2 8" xfId="70" xr:uid="{00000000-0005-0000-0000-000045000000}"/>
    <cellStyle name="20% - Accent1 5 2 9" xfId="71" xr:uid="{00000000-0005-0000-0000-000046000000}"/>
    <cellStyle name="20% - Accent1 5 2_SCSBC_BUDGET_MASTER_Oct_19_08_ver_3(1) craig stat" xfId="72" xr:uid="{00000000-0005-0000-0000-000047000000}"/>
    <cellStyle name="20% - Accent1 5 3" xfId="73" xr:uid="{00000000-0005-0000-0000-000048000000}"/>
    <cellStyle name="20% - Accent1 5 4" xfId="74" xr:uid="{00000000-0005-0000-0000-000049000000}"/>
    <cellStyle name="20% - Accent1 5 5" xfId="75" xr:uid="{00000000-0005-0000-0000-00004A000000}"/>
    <cellStyle name="20% - Accent1 5 6" xfId="76" xr:uid="{00000000-0005-0000-0000-00004B000000}"/>
    <cellStyle name="20% - Accent1 5 7" xfId="77" xr:uid="{00000000-0005-0000-0000-00004C000000}"/>
    <cellStyle name="20% - Accent1 5 8" xfId="78" xr:uid="{00000000-0005-0000-0000-00004D000000}"/>
    <cellStyle name="20% - Accent1 5 9" xfId="79" xr:uid="{00000000-0005-0000-0000-00004E000000}"/>
    <cellStyle name="20% - Accent1 5_ENROLLMENT REVENUE" xfId="80" xr:uid="{00000000-0005-0000-0000-00004F000000}"/>
    <cellStyle name="20% - Accent2 2" xfId="81" xr:uid="{00000000-0005-0000-0000-000050000000}"/>
    <cellStyle name="20% - Accent2 2 10" xfId="82" xr:uid="{00000000-0005-0000-0000-000051000000}"/>
    <cellStyle name="20% - Accent2 2 2" xfId="83" xr:uid="{00000000-0005-0000-0000-000052000000}"/>
    <cellStyle name="20% - Accent2 2 2 2" xfId="84" xr:uid="{00000000-0005-0000-0000-000053000000}"/>
    <cellStyle name="20% - Accent2 2 2 3" xfId="85" xr:uid="{00000000-0005-0000-0000-000054000000}"/>
    <cellStyle name="20% - Accent2 2 2 4" xfId="86" xr:uid="{00000000-0005-0000-0000-000055000000}"/>
    <cellStyle name="20% - Accent2 2 2 5" xfId="87" xr:uid="{00000000-0005-0000-0000-000056000000}"/>
    <cellStyle name="20% - Accent2 2 2 6" xfId="88" xr:uid="{00000000-0005-0000-0000-000057000000}"/>
    <cellStyle name="20% - Accent2 2 2 7" xfId="89" xr:uid="{00000000-0005-0000-0000-000058000000}"/>
    <cellStyle name="20% - Accent2 2 2 8" xfId="90" xr:uid="{00000000-0005-0000-0000-000059000000}"/>
    <cellStyle name="20% - Accent2 2 2 9" xfId="91" xr:uid="{00000000-0005-0000-0000-00005A000000}"/>
    <cellStyle name="20% - Accent2 2 2_SCSBC_BUDGET_MASTER_Oct_19_08_ver_3(1) craig stat" xfId="92" xr:uid="{00000000-0005-0000-0000-00005B000000}"/>
    <cellStyle name="20% - Accent2 2 3" xfId="93" xr:uid="{00000000-0005-0000-0000-00005C000000}"/>
    <cellStyle name="20% - Accent2 2 4" xfId="94" xr:uid="{00000000-0005-0000-0000-00005D000000}"/>
    <cellStyle name="20% - Accent2 2 5" xfId="95" xr:uid="{00000000-0005-0000-0000-00005E000000}"/>
    <cellStyle name="20% - Accent2 2 6" xfId="96" xr:uid="{00000000-0005-0000-0000-00005F000000}"/>
    <cellStyle name="20% - Accent2 2 7" xfId="97" xr:uid="{00000000-0005-0000-0000-000060000000}"/>
    <cellStyle name="20% - Accent2 2 8" xfId="98" xr:uid="{00000000-0005-0000-0000-000061000000}"/>
    <cellStyle name="20% - Accent2 2 9" xfId="99" xr:uid="{00000000-0005-0000-0000-000062000000}"/>
    <cellStyle name="20% - Accent2 2_ENROLLMENT REVENUE" xfId="100" xr:uid="{00000000-0005-0000-0000-000063000000}"/>
    <cellStyle name="20% - Accent2 3" xfId="101" xr:uid="{00000000-0005-0000-0000-000064000000}"/>
    <cellStyle name="20% - Accent2 3 10" xfId="102" xr:uid="{00000000-0005-0000-0000-000065000000}"/>
    <cellStyle name="20% - Accent2 3 2" xfId="103" xr:uid="{00000000-0005-0000-0000-000066000000}"/>
    <cellStyle name="20% - Accent2 3 2 2" xfId="104" xr:uid="{00000000-0005-0000-0000-000067000000}"/>
    <cellStyle name="20% - Accent2 3 2 3" xfId="105" xr:uid="{00000000-0005-0000-0000-000068000000}"/>
    <cellStyle name="20% - Accent2 3 2 4" xfId="106" xr:uid="{00000000-0005-0000-0000-000069000000}"/>
    <cellStyle name="20% - Accent2 3 2 5" xfId="107" xr:uid="{00000000-0005-0000-0000-00006A000000}"/>
    <cellStyle name="20% - Accent2 3 2 6" xfId="108" xr:uid="{00000000-0005-0000-0000-00006B000000}"/>
    <cellStyle name="20% - Accent2 3 2 7" xfId="109" xr:uid="{00000000-0005-0000-0000-00006C000000}"/>
    <cellStyle name="20% - Accent2 3 2 8" xfId="110" xr:uid="{00000000-0005-0000-0000-00006D000000}"/>
    <cellStyle name="20% - Accent2 3 2 9" xfId="111" xr:uid="{00000000-0005-0000-0000-00006E000000}"/>
    <cellStyle name="20% - Accent2 3 2_SCSBC_BUDGET_MASTER_Oct_19_08_ver_3(1) craig stat" xfId="112" xr:uid="{00000000-0005-0000-0000-00006F000000}"/>
    <cellStyle name="20% - Accent2 3 3" xfId="113" xr:uid="{00000000-0005-0000-0000-000070000000}"/>
    <cellStyle name="20% - Accent2 3 4" xfId="114" xr:uid="{00000000-0005-0000-0000-000071000000}"/>
    <cellStyle name="20% - Accent2 3 5" xfId="115" xr:uid="{00000000-0005-0000-0000-000072000000}"/>
    <cellStyle name="20% - Accent2 3 6" xfId="116" xr:uid="{00000000-0005-0000-0000-000073000000}"/>
    <cellStyle name="20% - Accent2 3 7" xfId="117" xr:uid="{00000000-0005-0000-0000-000074000000}"/>
    <cellStyle name="20% - Accent2 3 8" xfId="118" xr:uid="{00000000-0005-0000-0000-000075000000}"/>
    <cellStyle name="20% - Accent2 3 9" xfId="119" xr:uid="{00000000-0005-0000-0000-000076000000}"/>
    <cellStyle name="20% - Accent2 3_ENROLLMENT REVENUE" xfId="120" xr:uid="{00000000-0005-0000-0000-000077000000}"/>
    <cellStyle name="20% - Accent2 4" xfId="121" xr:uid="{00000000-0005-0000-0000-000078000000}"/>
    <cellStyle name="20% - Accent2 4 10" xfId="122" xr:uid="{00000000-0005-0000-0000-000079000000}"/>
    <cellStyle name="20% - Accent2 4 2" xfId="123" xr:uid="{00000000-0005-0000-0000-00007A000000}"/>
    <cellStyle name="20% - Accent2 4 2 2" xfId="124" xr:uid="{00000000-0005-0000-0000-00007B000000}"/>
    <cellStyle name="20% - Accent2 4 2 3" xfId="125" xr:uid="{00000000-0005-0000-0000-00007C000000}"/>
    <cellStyle name="20% - Accent2 4 2 4" xfId="126" xr:uid="{00000000-0005-0000-0000-00007D000000}"/>
    <cellStyle name="20% - Accent2 4 2 5" xfId="127" xr:uid="{00000000-0005-0000-0000-00007E000000}"/>
    <cellStyle name="20% - Accent2 4 2 6" xfId="128" xr:uid="{00000000-0005-0000-0000-00007F000000}"/>
    <cellStyle name="20% - Accent2 4 2 7" xfId="129" xr:uid="{00000000-0005-0000-0000-000080000000}"/>
    <cellStyle name="20% - Accent2 4 2 8" xfId="130" xr:uid="{00000000-0005-0000-0000-000081000000}"/>
    <cellStyle name="20% - Accent2 4 2 9" xfId="131" xr:uid="{00000000-0005-0000-0000-000082000000}"/>
    <cellStyle name="20% - Accent2 4 2_SCSBC_BUDGET_MASTER_Oct_19_08_ver_3(1) craig stat" xfId="132" xr:uid="{00000000-0005-0000-0000-000083000000}"/>
    <cellStyle name="20% - Accent2 4 3" xfId="133" xr:uid="{00000000-0005-0000-0000-000084000000}"/>
    <cellStyle name="20% - Accent2 4 4" xfId="134" xr:uid="{00000000-0005-0000-0000-000085000000}"/>
    <cellStyle name="20% - Accent2 4 5" xfId="135" xr:uid="{00000000-0005-0000-0000-000086000000}"/>
    <cellStyle name="20% - Accent2 4 6" xfId="136" xr:uid="{00000000-0005-0000-0000-000087000000}"/>
    <cellStyle name="20% - Accent2 4 7" xfId="137" xr:uid="{00000000-0005-0000-0000-000088000000}"/>
    <cellStyle name="20% - Accent2 4 8" xfId="138" xr:uid="{00000000-0005-0000-0000-000089000000}"/>
    <cellStyle name="20% - Accent2 4 9" xfId="139" xr:uid="{00000000-0005-0000-0000-00008A000000}"/>
    <cellStyle name="20% - Accent2 4_ENROLLMENT REVENUE" xfId="140" xr:uid="{00000000-0005-0000-0000-00008B000000}"/>
    <cellStyle name="20% - Accent2 5" xfId="141" xr:uid="{00000000-0005-0000-0000-00008C000000}"/>
    <cellStyle name="20% - Accent2 5 10" xfId="142" xr:uid="{00000000-0005-0000-0000-00008D000000}"/>
    <cellStyle name="20% - Accent2 5 2" xfId="143" xr:uid="{00000000-0005-0000-0000-00008E000000}"/>
    <cellStyle name="20% - Accent2 5 2 2" xfId="144" xr:uid="{00000000-0005-0000-0000-00008F000000}"/>
    <cellStyle name="20% - Accent2 5 2 3" xfId="145" xr:uid="{00000000-0005-0000-0000-000090000000}"/>
    <cellStyle name="20% - Accent2 5 2 4" xfId="146" xr:uid="{00000000-0005-0000-0000-000091000000}"/>
    <cellStyle name="20% - Accent2 5 2 5" xfId="147" xr:uid="{00000000-0005-0000-0000-000092000000}"/>
    <cellStyle name="20% - Accent2 5 2 6" xfId="148" xr:uid="{00000000-0005-0000-0000-000093000000}"/>
    <cellStyle name="20% - Accent2 5 2 7" xfId="149" xr:uid="{00000000-0005-0000-0000-000094000000}"/>
    <cellStyle name="20% - Accent2 5 2 8" xfId="150" xr:uid="{00000000-0005-0000-0000-000095000000}"/>
    <cellStyle name="20% - Accent2 5 2 9" xfId="151" xr:uid="{00000000-0005-0000-0000-000096000000}"/>
    <cellStyle name="20% - Accent2 5 2_SCSBC_BUDGET_MASTER_Oct_19_08_ver_3(1) craig stat" xfId="152" xr:uid="{00000000-0005-0000-0000-000097000000}"/>
    <cellStyle name="20% - Accent2 5 3" xfId="153" xr:uid="{00000000-0005-0000-0000-000098000000}"/>
    <cellStyle name="20% - Accent2 5 4" xfId="154" xr:uid="{00000000-0005-0000-0000-000099000000}"/>
    <cellStyle name="20% - Accent2 5 5" xfId="155" xr:uid="{00000000-0005-0000-0000-00009A000000}"/>
    <cellStyle name="20% - Accent2 5 6" xfId="156" xr:uid="{00000000-0005-0000-0000-00009B000000}"/>
    <cellStyle name="20% - Accent2 5 7" xfId="157" xr:uid="{00000000-0005-0000-0000-00009C000000}"/>
    <cellStyle name="20% - Accent2 5 8" xfId="158" xr:uid="{00000000-0005-0000-0000-00009D000000}"/>
    <cellStyle name="20% - Accent2 5 9" xfId="159" xr:uid="{00000000-0005-0000-0000-00009E000000}"/>
    <cellStyle name="20% - Accent2 5_ENROLLMENT REVENUE" xfId="160" xr:uid="{00000000-0005-0000-0000-00009F000000}"/>
    <cellStyle name="20% - Accent3 2" xfId="161" xr:uid="{00000000-0005-0000-0000-0000A0000000}"/>
    <cellStyle name="20% - Accent3 2 10" xfId="162" xr:uid="{00000000-0005-0000-0000-0000A1000000}"/>
    <cellStyle name="20% - Accent3 2 2" xfId="163" xr:uid="{00000000-0005-0000-0000-0000A2000000}"/>
    <cellStyle name="20% - Accent3 2 2 2" xfId="164" xr:uid="{00000000-0005-0000-0000-0000A3000000}"/>
    <cellStyle name="20% - Accent3 2 2 3" xfId="165" xr:uid="{00000000-0005-0000-0000-0000A4000000}"/>
    <cellStyle name="20% - Accent3 2 2 4" xfId="166" xr:uid="{00000000-0005-0000-0000-0000A5000000}"/>
    <cellStyle name="20% - Accent3 2 2 5" xfId="167" xr:uid="{00000000-0005-0000-0000-0000A6000000}"/>
    <cellStyle name="20% - Accent3 2 2 6" xfId="168" xr:uid="{00000000-0005-0000-0000-0000A7000000}"/>
    <cellStyle name="20% - Accent3 2 2 7" xfId="169" xr:uid="{00000000-0005-0000-0000-0000A8000000}"/>
    <cellStyle name="20% - Accent3 2 2 8" xfId="170" xr:uid="{00000000-0005-0000-0000-0000A9000000}"/>
    <cellStyle name="20% - Accent3 2 2 9" xfId="171" xr:uid="{00000000-0005-0000-0000-0000AA000000}"/>
    <cellStyle name="20% - Accent3 2 2_SCSBC_BUDGET_MASTER_Oct_19_08_ver_3(1) craig stat" xfId="172" xr:uid="{00000000-0005-0000-0000-0000AB000000}"/>
    <cellStyle name="20% - Accent3 2 3" xfId="173" xr:uid="{00000000-0005-0000-0000-0000AC000000}"/>
    <cellStyle name="20% - Accent3 2 4" xfId="174" xr:uid="{00000000-0005-0000-0000-0000AD000000}"/>
    <cellStyle name="20% - Accent3 2 5" xfId="175" xr:uid="{00000000-0005-0000-0000-0000AE000000}"/>
    <cellStyle name="20% - Accent3 2 6" xfId="176" xr:uid="{00000000-0005-0000-0000-0000AF000000}"/>
    <cellStyle name="20% - Accent3 2 7" xfId="177" xr:uid="{00000000-0005-0000-0000-0000B0000000}"/>
    <cellStyle name="20% - Accent3 2 8" xfId="178" xr:uid="{00000000-0005-0000-0000-0000B1000000}"/>
    <cellStyle name="20% - Accent3 2 9" xfId="179" xr:uid="{00000000-0005-0000-0000-0000B2000000}"/>
    <cellStyle name="20% - Accent3 2_ENROLLMENT REVENUE" xfId="180" xr:uid="{00000000-0005-0000-0000-0000B3000000}"/>
    <cellStyle name="20% - Accent3 3" xfId="181" xr:uid="{00000000-0005-0000-0000-0000B4000000}"/>
    <cellStyle name="20% - Accent3 3 10" xfId="182" xr:uid="{00000000-0005-0000-0000-0000B5000000}"/>
    <cellStyle name="20% - Accent3 3 2" xfId="183" xr:uid="{00000000-0005-0000-0000-0000B6000000}"/>
    <cellStyle name="20% - Accent3 3 2 2" xfId="184" xr:uid="{00000000-0005-0000-0000-0000B7000000}"/>
    <cellStyle name="20% - Accent3 3 2 3" xfId="185" xr:uid="{00000000-0005-0000-0000-0000B8000000}"/>
    <cellStyle name="20% - Accent3 3 2 4" xfId="186" xr:uid="{00000000-0005-0000-0000-0000B9000000}"/>
    <cellStyle name="20% - Accent3 3 2 5" xfId="187" xr:uid="{00000000-0005-0000-0000-0000BA000000}"/>
    <cellStyle name="20% - Accent3 3 2 6" xfId="188" xr:uid="{00000000-0005-0000-0000-0000BB000000}"/>
    <cellStyle name="20% - Accent3 3 2 7" xfId="189" xr:uid="{00000000-0005-0000-0000-0000BC000000}"/>
    <cellStyle name="20% - Accent3 3 2 8" xfId="190" xr:uid="{00000000-0005-0000-0000-0000BD000000}"/>
    <cellStyle name="20% - Accent3 3 2 9" xfId="191" xr:uid="{00000000-0005-0000-0000-0000BE000000}"/>
    <cellStyle name="20% - Accent3 3 2_SCSBC_BUDGET_MASTER_Oct_19_08_ver_3(1) craig stat" xfId="192" xr:uid="{00000000-0005-0000-0000-0000BF000000}"/>
    <cellStyle name="20% - Accent3 3 3" xfId="193" xr:uid="{00000000-0005-0000-0000-0000C0000000}"/>
    <cellStyle name="20% - Accent3 3 4" xfId="194" xr:uid="{00000000-0005-0000-0000-0000C1000000}"/>
    <cellStyle name="20% - Accent3 3 5" xfId="195" xr:uid="{00000000-0005-0000-0000-0000C2000000}"/>
    <cellStyle name="20% - Accent3 3 6" xfId="196" xr:uid="{00000000-0005-0000-0000-0000C3000000}"/>
    <cellStyle name="20% - Accent3 3 7" xfId="197" xr:uid="{00000000-0005-0000-0000-0000C4000000}"/>
    <cellStyle name="20% - Accent3 3 8" xfId="198" xr:uid="{00000000-0005-0000-0000-0000C5000000}"/>
    <cellStyle name="20% - Accent3 3 9" xfId="199" xr:uid="{00000000-0005-0000-0000-0000C6000000}"/>
    <cellStyle name="20% - Accent3 3_ENROLLMENT REVENUE" xfId="200" xr:uid="{00000000-0005-0000-0000-0000C7000000}"/>
    <cellStyle name="20% - Accent3 4" xfId="201" xr:uid="{00000000-0005-0000-0000-0000C8000000}"/>
    <cellStyle name="20% - Accent3 4 10" xfId="202" xr:uid="{00000000-0005-0000-0000-0000C9000000}"/>
    <cellStyle name="20% - Accent3 4 2" xfId="203" xr:uid="{00000000-0005-0000-0000-0000CA000000}"/>
    <cellStyle name="20% - Accent3 4 2 2" xfId="204" xr:uid="{00000000-0005-0000-0000-0000CB000000}"/>
    <cellStyle name="20% - Accent3 4 2 3" xfId="205" xr:uid="{00000000-0005-0000-0000-0000CC000000}"/>
    <cellStyle name="20% - Accent3 4 2 4" xfId="206" xr:uid="{00000000-0005-0000-0000-0000CD000000}"/>
    <cellStyle name="20% - Accent3 4 2 5" xfId="207" xr:uid="{00000000-0005-0000-0000-0000CE000000}"/>
    <cellStyle name="20% - Accent3 4 2 6" xfId="208" xr:uid="{00000000-0005-0000-0000-0000CF000000}"/>
    <cellStyle name="20% - Accent3 4 2 7" xfId="209" xr:uid="{00000000-0005-0000-0000-0000D0000000}"/>
    <cellStyle name="20% - Accent3 4 2 8" xfId="210" xr:uid="{00000000-0005-0000-0000-0000D1000000}"/>
    <cellStyle name="20% - Accent3 4 2 9" xfId="211" xr:uid="{00000000-0005-0000-0000-0000D2000000}"/>
    <cellStyle name="20% - Accent3 4 2_SCSBC_BUDGET_MASTER_Oct_19_08_ver_3(1) craig stat" xfId="212" xr:uid="{00000000-0005-0000-0000-0000D3000000}"/>
    <cellStyle name="20% - Accent3 4 3" xfId="213" xr:uid="{00000000-0005-0000-0000-0000D4000000}"/>
    <cellStyle name="20% - Accent3 4 4" xfId="214" xr:uid="{00000000-0005-0000-0000-0000D5000000}"/>
    <cellStyle name="20% - Accent3 4 5" xfId="215" xr:uid="{00000000-0005-0000-0000-0000D6000000}"/>
    <cellStyle name="20% - Accent3 4 6" xfId="216" xr:uid="{00000000-0005-0000-0000-0000D7000000}"/>
    <cellStyle name="20% - Accent3 4 7" xfId="217" xr:uid="{00000000-0005-0000-0000-0000D8000000}"/>
    <cellStyle name="20% - Accent3 4 8" xfId="218" xr:uid="{00000000-0005-0000-0000-0000D9000000}"/>
    <cellStyle name="20% - Accent3 4 9" xfId="219" xr:uid="{00000000-0005-0000-0000-0000DA000000}"/>
    <cellStyle name="20% - Accent3 4_ENROLLMENT REVENUE" xfId="220" xr:uid="{00000000-0005-0000-0000-0000DB000000}"/>
    <cellStyle name="20% - Accent3 5" xfId="221" xr:uid="{00000000-0005-0000-0000-0000DC000000}"/>
    <cellStyle name="20% - Accent3 5 10" xfId="222" xr:uid="{00000000-0005-0000-0000-0000DD000000}"/>
    <cellStyle name="20% - Accent3 5 2" xfId="223" xr:uid="{00000000-0005-0000-0000-0000DE000000}"/>
    <cellStyle name="20% - Accent3 5 2 2" xfId="224" xr:uid="{00000000-0005-0000-0000-0000DF000000}"/>
    <cellStyle name="20% - Accent3 5 2 3" xfId="225" xr:uid="{00000000-0005-0000-0000-0000E0000000}"/>
    <cellStyle name="20% - Accent3 5 2 4" xfId="226" xr:uid="{00000000-0005-0000-0000-0000E1000000}"/>
    <cellStyle name="20% - Accent3 5 2 5" xfId="227" xr:uid="{00000000-0005-0000-0000-0000E2000000}"/>
    <cellStyle name="20% - Accent3 5 2 6" xfId="228" xr:uid="{00000000-0005-0000-0000-0000E3000000}"/>
    <cellStyle name="20% - Accent3 5 2 7" xfId="229" xr:uid="{00000000-0005-0000-0000-0000E4000000}"/>
    <cellStyle name="20% - Accent3 5 2 8" xfId="230" xr:uid="{00000000-0005-0000-0000-0000E5000000}"/>
    <cellStyle name="20% - Accent3 5 2 9" xfId="231" xr:uid="{00000000-0005-0000-0000-0000E6000000}"/>
    <cellStyle name="20% - Accent3 5 2_SCSBC_BUDGET_MASTER_Oct_19_08_ver_3(1) craig stat" xfId="232" xr:uid="{00000000-0005-0000-0000-0000E7000000}"/>
    <cellStyle name="20% - Accent3 5 3" xfId="233" xr:uid="{00000000-0005-0000-0000-0000E8000000}"/>
    <cellStyle name="20% - Accent3 5 4" xfId="234" xr:uid="{00000000-0005-0000-0000-0000E9000000}"/>
    <cellStyle name="20% - Accent3 5 5" xfId="235" xr:uid="{00000000-0005-0000-0000-0000EA000000}"/>
    <cellStyle name="20% - Accent3 5 6" xfId="236" xr:uid="{00000000-0005-0000-0000-0000EB000000}"/>
    <cellStyle name="20% - Accent3 5 7" xfId="237" xr:uid="{00000000-0005-0000-0000-0000EC000000}"/>
    <cellStyle name="20% - Accent3 5 8" xfId="238" xr:uid="{00000000-0005-0000-0000-0000ED000000}"/>
    <cellStyle name="20% - Accent3 5 9" xfId="239" xr:uid="{00000000-0005-0000-0000-0000EE000000}"/>
    <cellStyle name="20% - Accent3 5_ENROLLMENT REVENUE" xfId="240" xr:uid="{00000000-0005-0000-0000-0000EF000000}"/>
    <cellStyle name="20% - Accent4 2" xfId="241" xr:uid="{00000000-0005-0000-0000-0000F0000000}"/>
    <cellStyle name="20% - Accent4 2 10" xfId="242" xr:uid="{00000000-0005-0000-0000-0000F1000000}"/>
    <cellStyle name="20% - Accent4 2 2" xfId="243" xr:uid="{00000000-0005-0000-0000-0000F2000000}"/>
    <cellStyle name="20% - Accent4 2 2 2" xfId="244" xr:uid="{00000000-0005-0000-0000-0000F3000000}"/>
    <cellStyle name="20% - Accent4 2 2 3" xfId="245" xr:uid="{00000000-0005-0000-0000-0000F4000000}"/>
    <cellStyle name="20% - Accent4 2 2 4" xfId="246" xr:uid="{00000000-0005-0000-0000-0000F5000000}"/>
    <cellStyle name="20% - Accent4 2 2 5" xfId="247" xr:uid="{00000000-0005-0000-0000-0000F6000000}"/>
    <cellStyle name="20% - Accent4 2 2 6" xfId="248" xr:uid="{00000000-0005-0000-0000-0000F7000000}"/>
    <cellStyle name="20% - Accent4 2 2 7" xfId="249" xr:uid="{00000000-0005-0000-0000-0000F8000000}"/>
    <cellStyle name="20% - Accent4 2 2 8" xfId="250" xr:uid="{00000000-0005-0000-0000-0000F9000000}"/>
    <cellStyle name="20% - Accent4 2 2 9" xfId="251" xr:uid="{00000000-0005-0000-0000-0000FA000000}"/>
    <cellStyle name="20% - Accent4 2 2_SCSBC_BUDGET_MASTER_Oct_19_08_ver_3(1) craig stat" xfId="252" xr:uid="{00000000-0005-0000-0000-0000FB000000}"/>
    <cellStyle name="20% - Accent4 2 3" xfId="253" xr:uid="{00000000-0005-0000-0000-0000FC000000}"/>
    <cellStyle name="20% - Accent4 2 4" xfId="254" xr:uid="{00000000-0005-0000-0000-0000FD000000}"/>
    <cellStyle name="20% - Accent4 2 5" xfId="255" xr:uid="{00000000-0005-0000-0000-0000FE000000}"/>
    <cellStyle name="20% - Accent4 2 6" xfId="256" xr:uid="{00000000-0005-0000-0000-0000FF000000}"/>
    <cellStyle name="20% - Accent4 2 7" xfId="257" xr:uid="{00000000-0005-0000-0000-000000010000}"/>
    <cellStyle name="20% - Accent4 2 8" xfId="258" xr:uid="{00000000-0005-0000-0000-000001010000}"/>
    <cellStyle name="20% - Accent4 2 9" xfId="259" xr:uid="{00000000-0005-0000-0000-000002010000}"/>
    <cellStyle name="20% - Accent4 2_ENROLLMENT REVENUE" xfId="260" xr:uid="{00000000-0005-0000-0000-000003010000}"/>
    <cellStyle name="20% - Accent4 3" xfId="261" xr:uid="{00000000-0005-0000-0000-000004010000}"/>
    <cellStyle name="20% - Accent4 3 10" xfId="262" xr:uid="{00000000-0005-0000-0000-000005010000}"/>
    <cellStyle name="20% - Accent4 3 2" xfId="263" xr:uid="{00000000-0005-0000-0000-000006010000}"/>
    <cellStyle name="20% - Accent4 3 2 2" xfId="264" xr:uid="{00000000-0005-0000-0000-000007010000}"/>
    <cellStyle name="20% - Accent4 3 2 3" xfId="265" xr:uid="{00000000-0005-0000-0000-000008010000}"/>
    <cellStyle name="20% - Accent4 3 2 4" xfId="266" xr:uid="{00000000-0005-0000-0000-000009010000}"/>
    <cellStyle name="20% - Accent4 3 2 5" xfId="267" xr:uid="{00000000-0005-0000-0000-00000A010000}"/>
    <cellStyle name="20% - Accent4 3 2 6" xfId="268" xr:uid="{00000000-0005-0000-0000-00000B010000}"/>
    <cellStyle name="20% - Accent4 3 2 7" xfId="269" xr:uid="{00000000-0005-0000-0000-00000C010000}"/>
    <cellStyle name="20% - Accent4 3 2 8" xfId="270" xr:uid="{00000000-0005-0000-0000-00000D010000}"/>
    <cellStyle name="20% - Accent4 3 2 9" xfId="271" xr:uid="{00000000-0005-0000-0000-00000E010000}"/>
    <cellStyle name="20% - Accent4 3 2_SCSBC_BUDGET_MASTER_Oct_19_08_ver_3(1) craig stat" xfId="272" xr:uid="{00000000-0005-0000-0000-00000F010000}"/>
    <cellStyle name="20% - Accent4 3 3" xfId="273" xr:uid="{00000000-0005-0000-0000-000010010000}"/>
    <cellStyle name="20% - Accent4 3 4" xfId="274" xr:uid="{00000000-0005-0000-0000-000011010000}"/>
    <cellStyle name="20% - Accent4 3 5" xfId="275" xr:uid="{00000000-0005-0000-0000-000012010000}"/>
    <cellStyle name="20% - Accent4 3 6" xfId="276" xr:uid="{00000000-0005-0000-0000-000013010000}"/>
    <cellStyle name="20% - Accent4 3 7" xfId="277" xr:uid="{00000000-0005-0000-0000-000014010000}"/>
    <cellStyle name="20% - Accent4 3 8" xfId="278" xr:uid="{00000000-0005-0000-0000-000015010000}"/>
    <cellStyle name="20% - Accent4 3 9" xfId="279" xr:uid="{00000000-0005-0000-0000-000016010000}"/>
    <cellStyle name="20% - Accent4 3_ENROLLMENT REVENUE" xfId="280" xr:uid="{00000000-0005-0000-0000-000017010000}"/>
    <cellStyle name="20% - Accent4 4" xfId="281" xr:uid="{00000000-0005-0000-0000-000018010000}"/>
    <cellStyle name="20% - Accent4 4 10" xfId="282" xr:uid="{00000000-0005-0000-0000-000019010000}"/>
    <cellStyle name="20% - Accent4 4 2" xfId="283" xr:uid="{00000000-0005-0000-0000-00001A010000}"/>
    <cellStyle name="20% - Accent4 4 2 2" xfId="284" xr:uid="{00000000-0005-0000-0000-00001B010000}"/>
    <cellStyle name="20% - Accent4 4 2 3" xfId="285" xr:uid="{00000000-0005-0000-0000-00001C010000}"/>
    <cellStyle name="20% - Accent4 4 2 4" xfId="286" xr:uid="{00000000-0005-0000-0000-00001D010000}"/>
    <cellStyle name="20% - Accent4 4 2 5" xfId="287" xr:uid="{00000000-0005-0000-0000-00001E010000}"/>
    <cellStyle name="20% - Accent4 4 2 6" xfId="288" xr:uid="{00000000-0005-0000-0000-00001F010000}"/>
    <cellStyle name="20% - Accent4 4 2 7" xfId="289" xr:uid="{00000000-0005-0000-0000-000020010000}"/>
    <cellStyle name="20% - Accent4 4 2 8" xfId="290" xr:uid="{00000000-0005-0000-0000-000021010000}"/>
    <cellStyle name="20% - Accent4 4 2 9" xfId="291" xr:uid="{00000000-0005-0000-0000-000022010000}"/>
    <cellStyle name="20% - Accent4 4 2_SCSBC_BUDGET_MASTER_Oct_19_08_ver_3(1) craig stat" xfId="292" xr:uid="{00000000-0005-0000-0000-000023010000}"/>
    <cellStyle name="20% - Accent4 4 3" xfId="293" xr:uid="{00000000-0005-0000-0000-000024010000}"/>
    <cellStyle name="20% - Accent4 4 4" xfId="294" xr:uid="{00000000-0005-0000-0000-000025010000}"/>
    <cellStyle name="20% - Accent4 4 5" xfId="295" xr:uid="{00000000-0005-0000-0000-000026010000}"/>
    <cellStyle name="20% - Accent4 4 6" xfId="296" xr:uid="{00000000-0005-0000-0000-000027010000}"/>
    <cellStyle name="20% - Accent4 4 7" xfId="297" xr:uid="{00000000-0005-0000-0000-000028010000}"/>
    <cellStyle name="20% - Accent4 4 8" xfId="298" xr:uid="{00000000-0005-0000-0000-000029010000}"/>
    <cellStyle name="20% - Accent4 4 9" xfId="299" xr:uid="{00000000-0005-0000-0000-00002A010000}"/>
    <cellStyle name="20% - Accent4 4_ENROLLMENT REVENUE" xfId="300" xr:uid="{00000000-0005-0000-0000-00002B010000}"/>
    <cellStyle name="20% - Accent4 5" xfId="301" xr:uid="{00000000-0005-0000-0000-00002C010000}"/>
    <cellStyle name="20% - Accent4 5 10" xfId="302" xr:uid="{00000000-0005-0000-0000-00002D010000}"/>
    <cellStyle name="20% - Accent4 5 2" xfId="303" xr:uid="{00000000-0005-0000-0000-00002E010000}"/>
    <cellStyle name="20% - Accent4 5 2 2" xfId="304" xr:uid="{00000000-0005-0000-0000-00002F010000}"/>
    <cellStyle name="20% - Accent4 5 2 3" xfId="305" xr:uid="{00000000-0005-0000-0000-000030010000}"/>
    <cellStyle name="20% - Accent4 5 2 4" xfId="306" xr:uid="{00000000-0005-0000-0000-000031010000}"/>
    <cellStyle name="20% - Accent4 5 2 5" xfId="307" xr:uid="{00000000-0005-0000-0000-000032010000}"/>
    <cellStyle name="20% - Accent4 5 2 6" xfId="308" xr:uid="{00000000-0005-0000-0000-000033010000}"/>
    <cellStyle name="20% - Accent4 5 2 7" xfId="309" xr:uid="{00000000-0005-0000-0000-000034010000}"/>
    <cellStyle name="20% - Accent4 5 2 8" xfId="310" xr:uid="{00000000-0005-0000-0000-000035010000}"/>
    <cellStyle name="20% - Accent4 5 2 9" xfId="311" xr:uid="{00000000-0005-0000-0000-000036010000}"/>
    <cellStyle name="20% - Accent4 5 2_SCSBC_BUDGET_MASTER_Oct_19_08_ver_3(1) craig stat" xfId="312" xr:uid="{00000000-0005-0000-0000-000037010000}"/>
    <cellStyle name="20% - Accent4 5 3" xfId="313" xr:uid="{00000000-0005-0000-0000-000038010000}"/>
    <cellStyle name="20% - Accent4 5 4" xfId="314" xr:uid="{00000000-0005-0000-0000-000039010000}"/>
    <cellStyle name="20% - Accent4 5 5" xfId="315" xr:uid="{00000000-0005-0000-0000-00003A010000}"/>
    <cellStyle name="20% - Accent4 5 6" xfId="316" xr:uid="{00000000-0005-0000-0000-00003B010000}"/>
    <cellStyle name="20% - Accent4 5 7" xfId="317" xr:uid="{00000000-0005-0000-0000-00003C010000}"/>
    <cellStyle name="20% - Accent4 5 8" xfId="318" xr:uid="{00000000-0005-0000-0000-00003D010000}"/>
    <cellStyle name="20% - Accent4 5 9" xfId="319" xr:uid="{00000000-0005-0000-0000-00003E010000}"/>
    <cellStyle name="20% - Accent4 5_ENROLLMENT REVENUE" xfId="320" xr:uid="{00000000-0005-0000-0000-00003F010000}"/>
    <cellStyle name="20% - Accent5 2" xfId="321" xr:uid="{00000000-0005-0000-0000-000040010000}"/>
    <cellStyle name="20% - Accent5 2 10" xfId="322" xr:uid="{00000000-0005-0000-0000-000041010000}"/>
    <cellStyle name="20% - Accent5 2 2" xfId="323" xr:uid="{00000000-0005-0000-0000-000042010000}"/>
    <cellStyle name="20% - Accent5 2 2 2" xfId="324" xr:uid="{00000000-0005-0000-0000-000043010000}"/>
    <cellStyle name="20% - Accent5 2 2 3" xfId="325" xr:uid="{00000000-0005-0000-0000-000044010000}"/>
    <cellStyle name="20% - Accent5 2 2 4" xfId="326" xr:uid="{00000000-0005-0000-0000-000045010000}"/>
    <cellStyle name="20% - Accent5 2 2 5" xfId="327" xr:uid="{00000000-0005-0000-0000-000046010000}"/>
    <cellStyle name="20% - Accent5 2 2 6" xfId="328" xr:uid="{00000000-0005-0000-0000-000047010000}"/>
    <cellStyle name="20% - Accent5 2 2 7" xfId="329" xr:uid="{00000000-0005-0000-0000-000048010000}"/>
    <cellStyle name="20% - Accent5 2 2 8" xfId="330" xr:uid="{00000000-0005-0000-0000-000049010000}"/>
    <cellStyle name="20% - Accent5 2 2 9" xfId="331" xr:uid="{00000000-0005-0000-0000-00004A010000}"/>
    <cellStyle name="20% - Accent5 2 2_SCSBC_BUDGET_MASTER_Oct_19_08_ver_3(1) craig stat" xfId="332" xr:uid="{00000000-0005-0000-0000-00004B010000}"/>
    <cellStyle name="20% - Accent5 2 3" xfId="333" xr:uid="{00000000-0005-0000-0000-00004C010000}"/>
    <cellStyle name="20% - Accent5 2 4" xfId="334" xr:uid="{00000000-0005-0000-0000-00004D010000}"/>
    <cellStyle name="20% - Accent5 2 5" xfId="335" xr:uid="{00000000-0005-0000-0000-00004E010000}"/>
    <cellStyle name="20% - Accent5 2 6" xfId="336" xr:uid="{00000000-0005-0000-0000-00004F010000}"/>
    <cellStyle name="20% - Accent5 2 7" xfId="337" xr:uid="{00000000-0005-0000-0000-000050010000}"/>
    <cellStyle name="20% - Accent5 2 8" xfId="338" xr:uid="{00000000-0005-0000-0000-000051010000}"/>
    <cellStyle name="20% - Accent5 2 9" xfId="339" xr:uid="{00000000-0005-0000-0000-000052010000}"/>
    <cellStyle name="20% - Accent5 2_ENROLLMENT REVENUE" xfId="340" xr:uid="{00000000-0005-0000-0000-000053010000}"/>
    <cellStyle name="20% - Accent5 3" xfId="341" xr:uid="{00000000-0005-0000-0000-000054010000}"/>
    <cellStyle name="20% - Accent5 3 10" xfId="342" xr:uid="{00000000-0005-0000-0000-000055010000}"/>
    <cellStyle name="20% - Accent5 3 2" xfId="343" xr:uid="{00000000-0005-0000-0000-000056010000}"/>
    <cellStyle name="20% - Accent5 3 2 2" xfId="344" xr:uid="{00000000-0005-0000-0000-000057010000}"/>
    <cellStyle name="20% - Accent5 3 2 3" xfId="345" xr:uid="{00000000-0005-0000-0000-000058010000}"/>
    <cellStyle name="20% - Accent5 3 2 4" xfId="346" xr:uid="{00000000-0005-0000-0000-000059010000}"/>
    <cellStyle name="20% - Accent5 3 2 5" xfId="347" xr:uid="{00000000-0005-0000-0000-00005A010000}"/>
    <cellStyle name="20% - Accent5 3 2 6" xfId="348" xr:uid="{00000000-0005-0000-0000-00005B010000}"/>
    <cellStyle name="20% - Accent5 3 2 7" xfId="349" xr:uid="{00000000-0005-0000-0000-00005C010000}"/>
    <cellStyle name="20% - Accent5 3 2 8" xfId="350" xr:uid="{00000000-0005-0000-0000-00005D010000}"/>
    <cellStyle name="20% - Accent5 3 2 9" xfId="351" xr:uid="{00000000-0005-0000-0000-00005E010000}"/>
    <cellStyle name="20% - Accent5 3 2_SCSBC_BUDGET_MASTER_Oct_19_08_ver_3(1) craig stat" xfId="352" xr:uid="{00000000-0005-0000-0000-00005F010000}"/>
    <cellStyle name="20% - Accent5 3 3" xfId="353" xr:uid="{00000000-0005-0000-0000-000060010000}"/>
    <cellStyle name="20% - Accent5 3 4" xfId="354" xr:uid="{00000000-0005-0000-0000-000061010000}"/>
    <cellStyle name="20% - Accent5 3 5" xfId="355" xr:uid="{00000000-0005-0000-0000-000062010000}"/>
    <cellStyle name="20% - Accent5 3 6" xfId="356" xr:uid="{00000000-0005-0000-0000-000063010000}"/>
    <cellStyle name="20% - Accent5 3 7" xfId="357" xr:uid="{00000000-0005-0000-0000-000064010000}"/>
    <cellStyle name="20% - Accent5 3 8" xfId="358" xr:uid="{00000000-0005-0000-0000-000065010000}"/>
    <cellStyle name="20% - Accent5 3 9" xfId="359" xr:uid="{00000000-0005-0000-0000-000066010000}"/>
    <cellStyle name="20% - Accent5 3_ENROLLMENT REVENUE" xfId="360" xr:uid="{00000000-0005-0000-0000-000067010000}"/>
    <cellStyle name="20% - Accent5 4" xfId="361" xr:uid="{00000000-0005-0000-0000-000068010000}"/>
    <cellStyle name="20% - Accent5 4 10" xfId="362" xr:uid="{00000000-0005-0000-0000-000069010000}"/>
    <cellStyle name="20% - Accent5 4 2" xfId="363" xr:uid="{00000000-0005-0000-0000-00006A010000}"/>
    <cellStyle name="20% - Accent5 4 2 2" xfId="364" xr:uid="{00000000-0005-0000-0000-00006B010000}"/>
    <cellStyle name="20% - Accent5 4 2 3" xfId="365" xr:uid="{00000000-0005-0000-0000-00006C010000}"/>
    <cellStyle name="20% - Accent5 4 2 4" xfId="366" xr:uid="{00000000-0005-0000-0000-00006D010000}"/>
    <cellStyle name="20% - Accent5 4 2 5" xfId="367" xr:uid="{00000000-0005-0000-0000-00006E010000}"/>
    <cellStyle name="20% - Accent5 4 2 6" xfId="368" xr:uid="{00000000-0005-0000-0000-00006F010000}"/>
    <cellStyle name="20% - Accent5 4 2 7" xfId="369" xr:uid="{00000000-0005-0000-0000-000070010000}"/>
    <cellStyle name="20% - Accent5 4 2 8" xfId="370" xr:uid="{00000000-0005-0000-0000-000071010000}"/>
    <cellStyle name="20% - Accent5 4 2 9" xfId="371" xr:uid="{00000000-0005-0000-0000-000072010000}"/>
    <cellStyle name="20% - Accent5 4 2_SCSBC_BUDGET_MASTER_Oct_19_08_ver_3(1) craig stat" xfId="372" xr:uid="{00000000-0005-0000-0000-000073010000}"/>
    <cellStyle name="20% - Accent5 4 3" xfId="373" xr:uid="{00000000-0005-0000-0000-000074010000}"/>
    <cellStyle name="20% - Accent5 4 4" xfId="374" xr:uid="{00000000-0005-0000-0000-000075010000}"/>
    <cellStyle name="20% - Accent5 4 5" xfId="375" xr:uid="{00000000-0005-0000-0000-000076010000}"/>
    <cellStyle name="20% - Accent5 4 6" xfId="376" xr:uid="{00000000-0005-0000-0000-000077010000}"/>
    <cellStyle name="20% - Accent5 4 7" xfId="377" xr:uid="{00000000-0005-0000-0000-000078010000}"/>
    <cellStyle name="20% - Accent5 4 8" xfId="378" xr:uid="{00000000-0005-0000-0000-000079010000}"/>
    <cellStyle name="20% - Accent5 4 9" xfId="379" xr:uid="{00000000-0005-0000-0000-00007A010000}"/>
    <cellStyle name="20% - Accent5 4_ENROLLMENT REVENUE" xfId="380" xr:uid="{00000000-0005-0000-0000-00007B010000}"/>
    <cellStyle name="20% - Accent5 5" xfId="381" xr:uid="{00000000-0005-0000-0000-00007C010000}"/>
    <cellStyle name="20% - Accent5 5 10" xfId="382" xr:uid="{00000000-0005-0000-0000-00007D010000}"/>
    <cellStyle name="20% - Accent5 5 2" xfId="383" xr:uid="{00000000-0005-0000-0000-00007E010000}"/>
    <cellStyle name="20% - Accent5 5 2 2" xfId="384" xr:uid="{00000000-0005-0000-0000-00007F010000}"/>
    <cellStyle name="20% - Accent5 5 2 3" xfId="385" xr:uid="{00000000-0005-0000-0000-000080010000}"/>
    <cellStyle name="20% - Accent5 5 2 4" xfId="386" xr:uid="{00000000-0005-0000-0000-000081010000}"/>
    <cellStyle name="20% - Accent5 5 2 5" xfId="387" xr:uid="{00000000-0005-0000-0000-000082010000}"/>
    <cellStyle name="20% - Accent5 5 2 6" xfId="388" xr:uid="{00000000-0005-0000-0000-000083010000}"/>
    <cellStyle name="20% - Accent5 5 2 7" xfId="389" xr:uid="{00000000-0005-0000-0000-000084010000}"/>
    <cellStyle name="20% - Accent5 5 2 8" xfId="390" xr:uid="{00000000-0005-0000-0000-000085010000}"/>
    <cellStyle name="20% - Accent5 5 2 9" xfId="391" xr:uid="{00000000-0005-0000-0000-000086010000}"/>
    <cellStyle name="20% - Accent5 5 2_SCSBC_BUDGET_MASTER_Oct_19_08_ver_3(1) craig stat" xfId="392" xr:uid="{00000000-0005-0000-0000-000087010000}"/>
    <cellStyle name="20% - Accent5 5 3" xfId="393" xr:uid="{00000000-0005-0000-0000-000088010000}"/>
    <cellStyle name="20% - Accent5 5 4" xfId="394" xr:uid="{00000000-0005-0000-0000-000089010000}"/>
    <cellStyle name="20% - Accent5 5 5" xfId="395" xr:uid="{00000000-0005-0000-0000-00008A010000}"/>
    <cellStyle name="20% - Accent5 5 6" xfId="396" xr:uid="{00000000-0005-0000-0000-00008B010000}"/>
    <cellStyle name="20% - Accent5 5 7" xfId="397" xr:uid="{00000000-0005-0000-0000-00008C010000}"/>
    <cellStyle name="20% - Accent5 5 8" xfId="398" xr:uid="{00000000-0005-0000-0000-00008D010000}"/>
    <cellStyle name="20% - Accent5 5 9" xfId="399" xr:uid="{00000000-0005-0000-0000-00008E010000}"/>
    <cellStyle name="20% - Accent5 5_ENROLLMENT REVENUE" xfId="400" xr:uid="{00000000-0005-0000-0000-00008F010000}"/>
    <cellStyle name="20% - Accent6 2" xfId="401" xr:uid="{00000000-0005-0000-0000-000090010000}"/>
    <cellStyle name="20% - Accent6 2 10" xfId="402" xr:uid="{00000000-0005-0000-0000-000091010000}"/>
    <cellStyle name="20% - Accent6 2 2" xfId="403" xr:uid="{00000000-0005-0000-0000-000092010000}"/>
    <cellStyle name="20% - Accent6 2 2 2" xfId="404" xr:uid="{00000000-0005-0000-0000-000093010000}"/>
    <cellStyle name="20% - Accent6 2 2 3" xfId="405" xr:uid="{00000000-0005-0000-0000-000094010000}"/>
    <cellStyle name="20% - Accent6 2 2 4" xfId="406" xr:uid="{00000000-0005-0000-0000-000095010000}"/>
    <cellStyle name="20% - Accent6 2 2 5" xfId="407" xr:uid="{00000000-0005-0000-0000-000096010000}"/>
    <cellStyle name="20% - Accent6 2 2 6" xfId="408" xr:uid="{00000000-0005-0000-0000-000097010000}"/>
    <cellStyle name="20% - Accent6 2 2 7" xfId="409" xr:uid="{00000000-0005-0000-0000-000098010000}"/>
    <cellStyle name="20% - Accent6 2 2 8" xfId="410" xr:uid="{00000000-0005-0000-0000-000099010000}"/>
    <cellStyle name="20% - Accent6 2 2 9" xfId="411" xr:uid="{00000000-0005-0000-0000-00009A010000}"/>
    <cellStyle name="20% - Accent6 2 2_SCSBC_BUDGET_MASTER_Oct_19_08_ver_3(1) craig stat" xfId="412" xr:uid="{00000000-0005-0000-0000-00009B010000}"/>
    <cellStyle name="20% - Accent6 2 3" xfId="413" xr:uid="{00000000-0005-0000-0000-00009C010000}"/>
    <cellStyle name="20% - Accent6 2 4" xfId="414" xr:uid="{00000000-0005-0000-0000-00009D010000}"/>
    <cellStyle name="20% - Accent6 2 5" xfId="415" xr:uid="{00000000-0005-0000-0000-00009E010000}"/>
    <cellStyle name="20% - Accent6 2 6" xfId="416" xr:uid="{00000000-0005-0000-0000-00009F010000}"/>
    <cellStyle name="20% - Accent6 2 7" xfId="417" xr:uid="{00000000-0005-0000-0000-0000A0010000}"/>
    <cellStyle name="20% - Accent6 2 8" xfId="418" xr:uid="{00000000-0005-0000-0000-0000A1010000}"/>
    <cellStyle name="20% - Accent6 2 9" xfId="419" xr:uid="{00000000-0005-0000-0000-0000A2010000}"/>
    <cellStyle name="20% - Accent6 2_ENROLLMENT REVENUE" xfId="420" xr:uid="{00000000-0005-0000-0000-0000A3010000}"/>
    <cellStyle name="20% - Accent6 3" xfId="421" xr:uid="{00000000-0005-0000-0000-0000A4010000}"/>
    <cellStyle name="20% - Accent6 3 10" xfId="422" xr:uid="{00000000-0005-0000-0000-0000A5010000}"/>
    <cellStyle name="20% - Accent6 3 2" xfId="423" xr:uid="{00000000-0005-0000-0000-0000A6010000}"/>
    <cellStyle name="20% - Accent6 3 2 2" xfId="424" xr:uid="{00000000-0005-0000-0000-0000A7010000}"/>
    <cellStyle name="20% - Accent6 3 2 3" xfId="425" xr:uid="{00000000-0005-0000-0000-0000A8010000}"/>
    <cellStyle name="20% - Accent6 3 2 4" xfId="426" xr:uid="{00000000-0005-0000-0000-0000A9010000}"/>
    <cellStyle name="20% - Accent6 3 2 5" xfId="427" xr:uid="{00000000-0005-0000-0000-0000AA010000}"/>
    <cellStyle name="20% - Accent6 3 2 6" xfId="428" xr:uid="{00000000-0005-0000-0000-0000AB010000}"/>
    <cellStyle name="20% - Accent6 3 2 7" xfId="429" xr:uid="{00000000-0005-0000-0000-0000AC010000}"/>
    <cellStyle name="20% - Accent6 3 2 8" xfId="430" xr:uid="{00000000-0005-0000-0000-0000AD010000}"/>
    <cellStyle name="20% - Accent6 3 2 9" xfId="431" xr:uid="{00000000-0005-0000-0000-0000AE010000}"/>
    <cellStyle name="20% - Accent6 3 2_SCSBC_BUDGET_MASTER_Oct_19_08_ver_3(1) craig stat" xfId="432" xr:uid="{00000000-0005-0000-0000-0000AF010000}"/>
    <cellStyle name="20% - Accent6 3 3" xfId="433" xr:uid="{00000000-0005-0000-0000-0000B0010000}"/>
    <cellStyle name="20% - Accent6 3 4" xfId="434" xr:uid="{00000000-0005-0000-0000-0000B1010000}"/>
    <cellStyle name="20% - Accent6 3 5" xfId="435" xr:uid="{00000000-0005-0000-0000-0000B2010000}"/>
    <cellStyle name="20% - Accent6 3 6" xfId="436" xr:uid="{00000000-0005-0000-0000-0000B3010000}"/>
    <cellStyle name="20% - Accent6 3 7" xfId="437" xr:uid="{00000000-0005-0000-0000-0000B4010000}"/>
    <cellStyle name="20% - Accent6 3 8" xfId="438" xr:uid="{00000000-0005-0000-0000-0000B5010000}"/>
    <cellStyle name="20% - Accent6 3 9" xfId="439" xr:uid="{00000000-0005-0000-0000-0000B6010000}"/>
    <cellStyle name="20% - Accent6 3_ENROLLMENT REVENUE" xfId="440" xr:uid="{00000000-0005-0000-0000-0000B7010000}"/>
    <cellStyle name="20% - Accent6 4" xfId="441" xr:uid="{00000000-0005-0000-0000-0000B8010000}"/>
    <cellStyle name="20% - Accent6 4 10" xfId="442" xr:uid="{00000000-0005-0000-0000-0000B9010000}"/>
    <cellStyle name="20% - Accent6 4 2" xfId="443" xr:uid="{00000000-0005-0000-0000-0000BA010000}"/>
    <cellStyle name="20% - Accent6 4 2 2" xfId="444" xr:uid="{00000000-0005-0000-0000-0000BB010000}"/>
    <cellStyle name="20% - Accent6 4 2 3" xfId="445" xr:uid="{00000000-0005-0000-0000-0000BC010000}"/>
    <cellStyle name="20% - Accent6 4 2 4" xfId="446" xr:uid="{00000000-0005-0000-0000-0000BD010000}"/>
    <cellStyle name="20% - Accent6 4 2 5" xfId="447" xr:uid="{00000000-0005-0000-0000-0000BE010000}"/>
    <cellStyle name="20% - Accent6 4 2 6" xfId="448" xr:uid="{00000000-0005-0000-0000-0000BF010000}"/>
    <cellStyle name="20% - Accent6 4 2 7" xfId="449" xr:uid="{00000000-0005-0000-0000-0000C0010000}"/>
    <cellStyle name="20% - Accent6 4 2 8" xfId="450" xr:uid="{00000000-0005-0000-0000-0000C1010000}"/>
    <cellStyle name="20% - Accent6 4 2 9" xfId="451" xr:uid="{00000000-0005-0000-0000-0000C2010000}"/>
    <cellStyle name="20% - Accent6 4 2_SCSBC_BUDGET_MASTER_Oct_19_08_ver_3(1) craig stat" xfId="452" xr:uid="{00000000-0005-0000-0000-0000C3010000}"/>
    <cellStyle name="20% - Accent6 4 3" xfId="453" xr:uid="{00000000-0005-0000-0000-0000C4010000}"/>
    <cellStyle name="20% - Accent6 4 4" xfId="454" xr:uid="{00000000-0005-0000-0000-0000C5010000}"/>
    <cellStyle name="20% - Accent6 4 5" xfId="455" xr:uid="{00000000-0005-0000-0000-0000C6010000}"/>
    <cellStyle name="20% - Accent6 4 6" xfId="456" xr:uid="{00000000-0005-0000-0000-0000C7010000}"/>
    <cellStyle name="20% - Accent6 4 7" xfId="457" xr:uid="{00000000-0005-0000-0000-0000C8010000}"/>
    <cellStyle name="20% - Accent6 4 8" xfId="458" xr:uid="{00000000-0005-0000-0000-0000C9010000}"/>
    <cellStyle name="20% - Accent6 4 9" xfId="459" xr:uid="{00000000-0005-0000-0000-0000CA010000}"/>
    <cellStyle name="20% - Accent6 4_ENROLLMENT REVENUE" xfId="460" xr:uid="{00000000-0005-0000-0000-0000CB010000}"/>
    <cellStyle name="20% - Accent6 5" xfId="461" xr:uid="{00000000-0005-0000-0000-0000CC010000}"/>
    <cellStyle name="20% - Accent6 5 10" xfId="462" xr:uid="{00000000-0005-0000-0000-0000CD010000}"/>
    <cellStyle name="20% - Accent6 5 2" xfId="463" xr:uid="{00000000-0005-0000-0000-0000CE010000}"/>
    <cellStyle name="20% - Accent6 5 2 2" xfId="464" xr:uid="{00000000-0005-0000-0000-0000CF010000}"/>
    <cellStyle name="20% - Accent6 5 2 3" xfId="465" xr:uid="{00000000-0005-0000-0000-0000D0010000}"/>
    <cellStyle name="20% - Accent6 5 2 4" xfId="466" xr:uid="{00000000-0005-0000-0000-0000D1010000}"/>
    <cellStyle name="20% - Accent6 5 2 5" xfId="467" xr:uid="{00000000-0005-0000-0000-0000D2010000}"/>
    <cellStyle name="20% - Accent6 5 2 6" xfId="468" xr:uid="{00000000-0005-0000-0000-0000D3010000}"/>
    <cellStyle name="20% - Accent6 5 2 7" xfId="469" xr:uid="{00000000-0005-0000-0000-0000D4010000}"/>
    <cellStyle name="20% - Accent6 5 2 8" xfId="470" xr:uid="{00000000-0005-0000-0000-0000D5010000}"/>
    <cellStyle name="20% - Accent6 5 2 9" xfId="471" xr:uid="{00000000-0005-0000-0000-0000D6010000}"/>
    <cellStyle name="20% - Accent6 5 2_SCSBC_BUDGET_MASTER_Oct_19_08_ver_3(1) craig stat" xfId="472" xr:uid="{00000000-0005-0000-0000-0000D7010000}"/>
    <cellStyle name="20% - Accent6 5 3" xfId="473" xr:uid="{00000000-0005-0000-0000-0000D8010000}"/>
    <cellStyle name="20% - Accent6 5 4" xfId="474" xr:uid="{00000000-0005-0000-0000-0000D9010000}"/>
    <cellStyle name="20% - Accent6 5 5" xfId="475" xr:uid="{00000000-0005-0000-0000-0000DA010000}"/>
    <cellStyle name="20% - Accent6 5 6" xfId="476" xr:uid="{00000000-0005-0000-0000-0000DB010000}"/>
    <cellStyle name="20% - Accent6 5 7" xfId="477" xr:uid="{00000000-0005-0000-0000-0000DC010000}"/>
    <cellStyle name="20% - Accent6 5 8" xfId="478" xr:uid="{00000000-0005-0000-0000-0000DD010000}"/>
    <cellStyle name="20% - Accent6 5 9" xfId="479" xr:uid="{00000000-0005-0000-0000-0000DE010000}"/>
    <cellStyle name="20% - Accent6 5_ENROLLMENT REVENUE" xfId="480" xr:uid="{00000000-0005-0000-0000-0000DF010000}"/>
    <cellStyle name="40% - Accent1 2" xfId="481" xr:uid="{00000000-0005-0000-0000-0000E0010000}"/>
    <cellStyle name="40% - Accent1 2 10" xfId="482" xr:uid="{00000000-0005-0000-0000-0000E1010000}"/>
    <cellStyle name="40% - Accent1 2 2" xfId="483" xr:uid="{00000000-0005-0000-0000-0000E2010000}"/>
    <cellStyle name="40% - Accent1 2 2 2" xfId="484" xr:uid="{00000000-0005-0000-0000-0000E3010000}"/>
    <cellStyle name="40% - Accent1 2 2 3" xfId="485" xr:uid="{00000000-0005-0000-0000-0000E4010000}"/>
    <cellStyle name="40% - Accent1 2 2 4" xfId="486" xr:uid="{00000000-0005-0000-0000-0000E5010000}"/>
    <cellStyle name="40% - Accent1 2 2 5" xfId="487" xr:uid="{00000000-0005-0000-0000-0000E6010000}"/>
    <cellStyle name="40% - Accent1 2 2 6" xfId="488" xr:uid="{00000000-0005-0000-0000-0000E7010000}"/>
    <cellStyle name="40% - Accent1 2 2 7" xfId="489" xr:uid="{00000000-0005-0000-0000-0000E8010000}"/>
    <cellStyle name="40% - Accent1 2 2 8" xfId="490" xr:uid="{00000000-0005-0000-0000-0000E9010000}"/>
    <cellStyle name="40% - Accent1 2 2 9" xfId="491" xr:uid="{00000000-0005-0000-0000-0000EA010000}"/>
    <cellStyle name="40% - Accent1 2 2_SCSBC_BUDGET_MASTER_Oct_19_08_ver_3(1) craig stat" xfId="492" xr:uid="{00000000-0005-0000-0000-0000EB010000}"/>
    <cellStyle name="40% - Accent1 2 3" xfId="493" xr:uid="{00000000-0005-0000-0000-0000EC010000}"/>
    <cellStyle name="40% - Accent1 2 4" xfId="494" xr:uid="{00000000-0005-0000-0000-0000ED010000}"/>
    <cellStyle name="40% - Accent1 2 5" xfId="495" xr:uid="{00000000-0005-0000-0000-0000EE010000}"/>
    <cellStyle name="40% - Accent1 2 6" xfId="496" xr:uid="{00000000-0005-0000-0000-0000EF010000}"/>
    <cellStyle name="40% - Accent1 2 7" xfId="497" xr:uid="{00000000-0005-0000-0000-0000F0010000}"/>
    <cellStyle name="40% - Accent1 2 8" xfId="498" xr:uid="{00000000-0005-0000-0000-0000F1010000}"/>
    <cellStyle name="40% - Accent1 2 9" xfId="499" xr:uid="{00000000-0005-0000-0000-0000F2010000}"/>
    <cellStyle name="40% - Accent1 2_ENROLLMENT REVENUE" xfId="500" xr:uid="{00000000-0005-0000-0000-0000F3010000}"/>
    <cellStyle name="40% - Accent1 3" xfId="501" xr:uid="{00000000-0005-0000-0000-0000F4010000}"/>
    <cellStyle name="40% - Accent1 3 10" xfId="502" xr:uid="{00000000-0005-0000-0000-0000F5010000}"/>
    <cellStyle name="40% - Accent1 3 2" xfId="503" xr:uid="{00000000-0005-0000-0000-0000F6010000}"/>
    <cellStyle name="40% - Accent1 3 2 2" xfId="504" xr:uid="{00000000-0005-0000-0000-0000F7010000}"/>
    <cellStyle name="40% - Accent1 3 2 3" xfId="505" xr:uid="{00000000-0005-0000-0000-0000F8010000}"/>
    <cellStyle name="40% - Accent1 3 2 4" xfId="506" xr:uid="{00000000-0005-0000-0000-0000F9010000}"/>
    <cellStyle name="40% - Accent1 3 2 5" xfId="507" xr:uid="{00000000-0005-0000-0000-0000FA010000}"/>
    <cellStyle name="40% - Accent1 3 2 6" xfId="508" xr:uid="{00000000-0005-0000-0000-0000FB010000}"/>
    <cellStyle name="40% - Accent1 3 2 7" xfId="509" xr:uid="{00000000-0005-0000-0000-0000FC010000}"/>
    <cellStyle name="40% - Accent1 3 2 8" xfId="510" xr:uid="{00000000-0005-0000-0000-0000FD010000}"/>
    <cellStyle name="40% - Accent1 3 2 9" xfId="511" xr:uid="{00000000-0005-0000-0000-0000FE010000}"/>
    <cellStyle name="40% - Accent1 3 2_SCSBC_BUDGET_MASTER_Oct_19_08_ver_3(1) craig stat" xfId="512" xr:uid="{00000000-0005-0000-0000-0000FF010000}"/>
    <cellStyle name="40% - Accent1 3 3" xfId="513" xr:uid="{00000000-0005-0000-0000-000000020000}"/>
    <cellStyle name="40% - Accent1 3 4" xfId="514" xr:uid="{00000000-0005-0000-0000-000001020000}"/>
    <cellStyle name="40% - Accent1 3 5" xfId="515" xr:uid="{00000000-0005-0000-0000-000002020000}"/>
    <cellStyle name="40% - Accent1 3 6" xfId="516" xr:uid="{00000000-0005-0000-0000-000003020000}"/>
    <cellStyle name="40% - Accent1 3 7" xfId="517" xr:uid="{00000000-0005-0000-0000-000004020000}"/>
    <cellStyle name="40% - Accent1 3 8" xfId="518" xr:uid="{00000000-0005-0000-0000-000005020000}"/>
    <cellStyle name="40% - Accent1 3 9" xfId="519" xr:uid="{00000000-0005-0000-0000-000006020000}"/>
    <cellStyle name="40% - Accent1 3_ENROLLMENT REVENUE" xfId="520" xr:uid="{00000000-0005-0000-0000-000007020000}"/>
    <cellStyle name="40% - Accent1 4" xfId="521" xr:uid="{00000000-0005-0000-0000-000008020000}"/>
    <cellStyle name="40% - Accent1 4 10" xfId="522" xr:uid="{00000000-0005-0000-0000-000009020000}"/>
    <cellStyle name="40% - Accent1 4 2" xfId="523" xr:uid="{00000000-0005-0000-0000-00000A020000}"/>
    <cellStyle name="40% - Accent1 4 2 2" xfId="524" xr:uid="{00000000-0005-0000-0000-00000B020000}"/>
    <cellStyle name="40% - Accent1 4 2 3" xfId="525" xr:uid="{00000000-0005-0000-0000-00000C020000}"/>
    <cellStyle name="40% - Accent1 4 2 4" xfId="526" xr:uid="{00000000-0005-0000-0000-00000D020000}"/>
    <cellStyle name="40% - Accent1 4 2 5" xfId="527" xr:uid="{00000000-0005-0000-0000-00000E020000}"/>
    <cellStyle name="40% - Accent1 4 2 6" xfId="528" xr:uid="{00000000-0005-0000-0000-00000F020000}"/>
    <cellStyle name="40% - Accent1 4 2 7" xfId="529" xr:uid="{00000000-0005-0000-0000-000010020000}"/>
    <cellStyle name="40% - Accent1 4 2 8" xfId="530" xr:uid="{00000000-0005-0000-0000-000011020000}"/>
    <cellStyle name="40% - Accent1 4 2 9" xfId="531" xr:uid="{00000000-0005-0000-0000-000012020000}"/>
    <cellStyle name="40% - Accent1 4 2_SCSBC_BUDGET_MASTER_Oct_19_08_ver_3(1) craig stat" xfId="532" xr:uid="{00000000-0005-0000-0000-000013020000}"/>
    <cellStyle name="40% - Accent1 4 3" xfId="533" xr:uid="{00000000-0005-0000-0000-000014020000}"/>
    <cellStyle name="40% - Accent1 4 4" xfId="534" xr:uid="{00000000-0005-0000-0000-000015020000}"/>
    <cellStyle name="40% - Accent1 4 5" xfId="535" xr:uid="{00000000-0005-0000-0000-000016020000}"/>
    <cellStyle name="40% - Accent1 4 6" xfId="536" xr:uid="{00000000-0005-0000-0000-000017020000}"/>
    <cellStyle name="40% - Accent1 4 7" xfId="537" xr:uid="{00000000-0005-0000-0000-000018020000}"/>
    <cellStyle name="40% - Accent1 4 8" xfId="538" xr:uid="{00000000-0005-0000-0000-000019020000}"/>
    <cellStyle name="40% - Accent1 4 9" xfId="539" xr:uid="{00000000-0005-0000-0000-00001A020000}"/>
    <cellStyle name="40% - Accent1 4_ENROLLMENT REVENUE" xfId="540" xr:uid="{00000000-0005-0000-0000-00001B020000}"/>
    <cellStyle name="40% - Accent1 5" xfId="541" xr:uid="{00000000-0005-0000-0000-00001C020000}"/>
    <cellStyle name="40% - Accent1 5 10" xfId="542" xr:uid="{00000000-0005-0000-0000-00001D020000}"/>
    <cellStyle name="40% - Accent1 5 2" xfId="543" xr:uid="{00000000-0005-0000-0000-00001E020000}"/>
    <cellStyle name="40% - Accent1 5 2 2" xfId="544" xr:uid="{00000000-0005-0000-0000-00001F020000}"/>
    <cellStyle name="40% - Accent1 5 2 3" xfId="545" xr:uid="{00000000-0005-0000-0000-000020020000}"/>
    <cellStyle name="40% - Accent1 5 2 4" xfId="546" xr:uid="{00000000-0005-0000-0000-000021020000}"/>
    <cellStyle name="40% - Accent1 5 2 5" xfId="547" xr:uid="{00000000-0005-0000-0000-000022020000}"/>
    <cellStyle name="40% - Accent1 5 2 6" xfId="548" xr:uid="{00000000-0005-0000-0000-000023020000}"/>
    <cellStyle name="40% - Accent1 5 2 7" xfId="549" xr:uid="{00000000-0005-0000-0000-000024020000}"/>
    <cellStyle name="40% - Accent1 5 2 8" xfId="550" xr:uid="{00000000-0005-0000-0000-000025020000}"/>
    <cellStyle name="40% - Accent1 5 2 9" xfId="551" xr:uid="{00000000-0005-0000-0000-000026020000}"/>
    <cellStyle name="40% - Accent1 5 2_SCSBC_BUDGET_MASTER_Oct_19_08_ver_3(1) craig stat" xfId="552" xr:uid="{00000000-0005-0000-0000-000027020000}"/>
    <cellStyle name="40% - Accent1 5 3" xfId="553" xr:uid="{00000000-0005-0000-0000-000028020000}"/>
    <cellStyle name="40% - Accent1 5 4" xfId="554" xr:uid="{00000000-0005-0000-0000-000029020000}"/>
    <cellStyle name="40% - Accent1 5 5" xfId="555" xr:uid="{00000000-0005-0000-0000-00002A020000}"/>
    <cellStyle name="40% - Accent1 5 6" xfId="556" xr:uid="{00000000-0005-0000-0000-00002B020000}"/>
    <cellStyle name="40% - Accent1 5 7" xfId="557" xr:uid="{00000000-0005-0000-0000-00002C020000}"/>
    <cellStyle name="40% - Accent1 5 8" xfId="558" xr:uid="{00000000-0005-0000-0000-00002D020000}"/>
    <cellStyle name="40% - Accent1 5 9" xfId="559" xr:uid="{00000000-0005-0000-0000-00002E020000}"/>
    <cellStyle name="40% - Accent1 5_ENROLLMENT REVENUE" xfId="560" xr:uid="{00000000-0005-0000-0000-00002F020000}"/>
    <cellStyle name="40% - Accent2 2" xfId="561" xr:uid="{00000000-0005-0000-0000-000030020000}"/>
    <cellStyle name="40% - Accent2 2 10" xfId="562" xr:uid="{00000000-0005-0000-0000-000031020000}"/>
    <cellStyle name="40% - Accent2 2 2" xfId="563" xr:uid="{00000000-0005-0000-0000-000032020000}"/>
    <cellStyle name="40% - Accent2 2 2 2" xfId="564" xr:uid="{00000000-0005-0000-0000-000033020000}"/>
    <cellStyle name="40% - Accent2 2 2 3" xfId="565" xr:uid="{00000000-0005-0000-0000-000034020000}"/>
    <cellStyle name="40% - Accent2 2 2 4" xfId="566" xr:uid="{00000000-0005-0000-0000-000035020000}"/>
    <cellStyle name="40% - Accent2 2 2 5" xfId="567" xr:uid="{00000000-0005-0000-0000-000036020000}"/>
    <cellStyle name="40% - Accent2 2 2 6" xfId="568" xr:uid="{00000000-0005-0000-0000-000037020000}"/>
    <cellStyle name="40% - Accent2 2 2 7" xfId="569" xr:uid="{00000000-0005-0000-0000-000038020000}"/>
    <cellStyle name="40% - Accent2 2 2 8" xfId="570" xr:uid="{00000000-0005-0000-0000-000039020000}"/>
    <cellStyle name="40% - Accent2 2 2 9" xfId="571" xr:uid="{00000000-0005-0000-0000-00003A020000}"/>
    <cellStyle name="40% - Accent2 2 2_SCSBC_BUDGET_MASTER_Oct_19_08_ver_3(1) craig stat" xfId="572" xr:uid="{00000000-0005-0000-0000-00003B020000}"/>
    <cellStyle name="40% - Accent2 2 3" xfId="573" xr:uid="{00000000-0005-0000-0000-00003C020000}"/>
    <cellStyle name="40% - Accent2 2 4" xfId="574" xr:uid="{00000000-0005-0000-0000-00003D020000}"/>
    <cellStyle name="40% - Accent2 2 5" xfId="575" xr:uid="{00000000-0005-0000-0000-00003E020000}"/>
    <cellStyle name="40% - Accent2 2 6" xfId="576" xr:uid="{00000000-0005-0000-0000-00003F020000}"/>
    <cellStyle name="40% - Accent2 2 7" xfId="577" xr:uid="{00000000-0005-0000-0000-000040020000}"/>
    <cellStyle name="40% - Accent2 2 8" xfId="578" xr:uid="{00000000-0005-0000-0000-000041020000}"/>
    <cellStyle name="40% - Accent2 2 9" xfId="579" xr:uid="{00000000-0005-0000-0000-000042020000}"/>
    <cellStyle name="40% - Accent2 2_ENROLLMENT REVENUE" xfId="580" xr:uid="{00000000-0005-0000-0000-000043020000}"/>
    <cellStyle name="40% - Accent2 3" xfId="581" xr:uid="{00000000-0005-0000-0000-000044020000}"/>
    <cellStyle name="40% - Accent2 3 10" xfId="582" xr:uid="{00000000-0005-0000-0000-000045020000}"/>
    <cellStyle name="40% - Accent2 3 2" xfId="583" xr:uid="{00000000-0005-0000-0000-000046020000}"/>
    <cellStyle name="40% - Accent2 3 2 2" xfId="584" xr:uid="{00000000-0005-0000-0000-000047020000}"/>
    <cellStyle name="40% - Accent2 3 2 3" xfId="585" xr:uid="{00000000-0005-0000-0000-000048020000}"/>
    <cellStyle name="40% - Accent2 3 2 4" xfId="586" xr:uid="{00000000-0005-0000-0000-000049020000}"/>
    <cellStyle name="40% - Accent2 3 2 5" xfId="587" xr:uid="{00000000-0005-0000-0000-00004A020000}"/>
    <cellStyle name="40% - Accent2 3 2 6" xfId="588" xr:uid="{00000000-0005-0000-0000-00004B020000}"/>
    <cellStyle name="40% - Accent2 3 2 7" xfId="589" xr:uid="{00000000-0005-0000-0000-00004C020000}"/>
    <cellStyle name="40% - Accent2 3 2 8" xfId="590" xr:uid="{00000000-0005-0000-0000-00004D020000}"/>
    <cellStyle name="40% - Accent2 3 2 9" xfId="591" xr:uid="{00000000-0005-0000-0000-00004E020000}"/>
    <cellStyle name="40% - Accent2 3 2_SCSBC_BUDGET_MASTER_Oct_19_08_ver_3(1) craig stat" xfId="592" xr:uid="{00000000-0005-0000-0000-00004F020000}"/>
    <cellStyle name="40% - Accent2 3 3" xfId="593" xr:uid="{00000000-0005-0000-0000-000050020000}"/>
    <cellStyle name="40% - Accent2 3 4" xfId="594" xr:uid="{00000000-0005-0000-0000-000051020000}"/>
    <cellStyle name="40% - Accent2 3 5" xfId="595" xr:uid="{00000000-0005-0000-0000-000052020000}"/>
    <cellStyle name="40% - Accent2 3 6" xfId="596" xr:uid="{00000000-0005-0000-0000-000053020000}"/>
    <cellStyle name="40% - Accent2 3 7" xfId="597" xr:uid="{00000000-0005-0000-0000-000054020000}"/>
    <cellStyle name="40% - Accent2 3 8" xfId="598" xr:uid="{00000000-0005-0000-0000-000055020000}"/>
    <cellStyle name="40% - Accent2 3 9" xfId="599" xr:uid="{00000000-0005-0000-0000-000056020000}"/>
    <cellStyle name="40% - Accent2 3_ENROLLMENT REVENUE" xfId="600" xr:uid="{00000000-0005-0000-0000-000057020000}"/>
    <cellStyle name="40% - Accent2 4" xfId="601" xr:uid="{00000000-0005-0000-0000-000058020000}"/>
    <cellStyle name="40% - Accent2 4 10" xfId="602" xr:uid="{00000000-0005-0000-0000-000059020000}"/>
    <cellStyle name="40% - Accent2 4 2" xfId="603" xr:uid="{00000000-0005-0000-0000-00005A020000}"/>
    <cellStyle name="40% - Accent2 4 2 2" xfId="604" xr:uid="{00000000-0005-0000-0000-00005B020000}"/>
    <cellStyle name="40% - Accent2 4 2 3" xfId="605" xr:uid="{00000000-0005-0000-0000-00005C020000}"/>
    <cellStyle name="40% - Accent2 4 2 4" xfId="606" xr:uid="{00000000-0005-0000-0000-00005D020000}"/>
    <cellStyle name="40% - Accent2 4 2 5" xfId="607" xr:uid="{00000000-0005-0000-0000-00005E020000}"/>
    <cellStyle name="40% - Accent2 4 2 6" xfId="608" xr:uid="{00000000-0005-0000-0000-00005F020000}"/>
    <cellStyle name="40% - Accent2 4 2 7" xfId="609" xr:uid="{00000000-0005-0000-0000-000060020000}"/>
    <cellStyle name="40% - Accent2 4 2 8" xfId="610" xr:uid="{00000000-0005-0000-0000-000061020000}"/>
    <cellStyle name="40% - Accent2 4 2 9" xfId="611" xr:uid="{00000000-0005-0000-0000-000062020000}"/>
    <cellStyle name="40% - Accent2 4 2_SCSBC_BUDGET_MASTER_Oct_19_08_ver_3(1) craig stat" xfId="612" xr:uid="{00000000-0005-0000-0000-000063020000}"/>
    <cellStyle name="40% - Accent2 4 3" xfId="613" xr:uid="{00000000-0005-0000-0000-000064020000}"/>
    <cellStyle name="40% - Accent2 4 4" xfId="614" xr:uid="{00000000-0005-0000-0000-000065020000}"/>
    <cellStyle name="40% - Accent2 4 5" xfId="615" xr:uid="{00000000-0005-0000-0000-000066020000}"/>
    <cellStyle name="40% - Accent2 4 6" xfId="616" xr:uid="{00000000-0005-0000-0000-000067020000}"/>
    <cellStyle name="40% - Accent2 4 7" xfId="617" xr:uid="{00000000-0005-0000-0000-000068020000}"/>
    <cellStyle name="40% - Accent2 4 8" xfId="618" xr:uid="{00000000-0005-0000-0000-000069020000}"/>
    <cellStyle name="40% - Accent2 4 9" xfId="619" xr:uid="{00000000-0005-0000-0000-00006A020000}"/>
    <cellStyle name="40% - Accent2 4_ENROLLMENT REVENUE" xfId="620" xr:uid="{00000000-0005-0000-0000-00006B020000}"/>
    <cellStyle name="40% - Accent2 5" xfId="621" xr:uid="{00000000-0005-0000-0000-00006C020000}"/>
    <cellStyle name="40% - Accent2 5 10" xfId="622" xr:uid="{00000000-0005-0000-0000-00006D020000}"/>
    <cellStyle name="40% - Accent2 5 2" xfId="623" xr:uid="{00000000-0005-0000-0000-00006E020000}"/>
    <cellStyle name="40% - Accent2 5 2 2" xfId="624" xr:uid="{00000000-0005-0000-0000-00006F020000}"/>
    <cellStyle name="40% - Accent2 5 2 3" xfId="625" xr:uid="{00000000-0005-0000-0000-000070020000}"/>
    <cellStyle name="40% - Accent2 5 2 4" xfId="626" xr:uid="{00000000-0005-0000-0000-000071020000}"/>
    <cellStyle name="40% - Accent2 5 2 5" xfId="627" xr:uid="{00000000-0005-0000-0000-000072020000}"/>
    <cellStyle name="40% - Accent2 5 2 6" xfId="628" xr:uid="{00000000-0005-0000-0000-000073020000}"/>
    <cellStyle name="40% - Accent2 5 2 7" xfId="629" xr:uid="{00000000-0005-0000-0000-000074020000}"/>
    <cellStyle name="40% - Accent2 5 2 8" xfId="630" xr:uid="{00000000-0005-0000-0000-000075020000}"/>
    <cellStyle name="40% - Accent2 5 2 9" xfId="631" xr:uid="{00000000-0005-0000-0000-000076020000}"/>
    <cellStyle name="40% - Accent2 5 2_SCSBC_BUDGET_MASTER_Oct_19_08_ver_3(1) craig stat" xfId="632" xr:uid="{00000000-0005-0000-0000-000077020000}"/>
    <cellStyle name="40% - Accent2 5 3" xfId="633" xr:uid="{00000000-0005-0000-0000-000078020000}"/>
    <cellStyle name="40% - Accent2 5 4" xfId="634" xr:uid="{00000000-0005-0000-0000-000079020000}"/>
    <cellStyle name="40% - Accent2 5 5" xfId="635" xr:uid="{00000000-0005-0000-0000-00007A020000}"/>
    <cellStyle name="40% - Accent2 5 6" xfId="636" xr:uid="{00000000-0005-0000-0000-00007B020000}"/>
    <cellStyle name="40% - Accent2 5 7" xfId="637" xr:uid="{00000000-0005-0000-0000-00007C020000}"/>
    <cellStyle name="40% - Accent2 5 8" xfId="638" xr:uid="{00000000-0005-0000-0000-00007D020000}"/>
    <cellStyle name="40% - Accent2 5 9" xfId="639" xr:uid="{00000000-0005-0000-0000-00007E020000}"/>
    <cellStyle name="40% - Accent2 5_ENROLLMENT REVENUE" xfId="640" xr:uid="{00000000-0005-0000-0000-00007F020000}"/>
    <cellStyle name="40% - Accent3 2" xfId="641" xr:uid="{00000000-0005-0000-0000-000080020000}"/>
    <cellStyle name="40% - Accent3 2 10" xfId="642" xr:uid="{00000000-0005-0000-0000-000081020000}"/>
    <cellStyle name="40% - Accent3 2 2" xfId="643" xr:uid="{00000000-0005-0000-0000-000082020000}"/>
    <cellStyle name="40% - Accent3 2 2 2" xfId="644" xr:uid="{00000000-0005-0000-0000-000083020000}"/>
    <cellStyle name="40% - Accent3 2 2 3" xfId="645" xr:uid="{00000000-0005-0000-0000-000084020000}"/>
    <cellStyle name="40% - Accent3 2 2 4" xfId="646" xr:uid="{00000000-0005-0000-0000-000085020000}"/>
    <cellStyle name="40% - Accent3 2 2 5" xfId="647" xr:uid="{00000000-0005-0000-0000-000086020000}"/>
    <cellStyle name="40% - Accent3 2 2 6" xfId="648" xr:uid="{00000000-0005-0000-0000-000087020000}"/>
    <cellStyle name="40% - Accent3 2 2 7" xfId="649" xr:uid="{00000000-0005-0000-0000-000088020000}"/>
    <cellStyle name="40% - Accent3 2 2 8" xfId="650" xr:uid="{00000000-0005-0000-0000-000089020000}"/>
    <cellStyle name="40% - Accent3 2 2 9" xfId="651" xr:uid="{00000000-0005-0000-0000-00008A020000}"/>
    <cellStyle name="40% - Accent3 2 2_SCSBC_BUDGET_MASTER_Oct_19_08_ver_3(1) craig stat" xfId="652" xr:uid="{00000000-0005-0000-0000-00008B020000}"/>
    <cellStyle name="40% - Accent3 2 3" xfId="653" xr:uid="{00000000-0005-0000-0000-00008C020000}"/>
    <cellStyle name="40% - Accent3 2 4" xfId="654" xr:uid="{00000000-0005-0000-0000-00008D020000}"/>
    <cellStyle name="40% - Accent3 2 5" xfId="655" xr:uid="{00000000-0005-0000-0000-00008E020000}"/>
    <cellStyle name="40% - Accent3 2 6" xfId="656" xr:uid="{00000000-0005-0000-0000-00008F020000}"/>
    <cellStyle name="40% - Accent3 2 7" xfId="657" xr:uid="{00000000-0005-0000-0000-000090020000}"/>
    <cellStyle name="40% - Accent3 2 8" xfId="658" xr:uid="{00000000-0005-0000-0000-000091020000}"/>
    <cellStyle name="40% - Accent3 2 9" xfId="659" xr:uid="{00000000-0005-0000-0000-000092020000}"/>
    <cellStyle name="40% - Accent3 2_ENROLLMENT REVENUE" xfId="660" xr:uid="{00000000-0005-0000-0000-000093020000}"/>
    <cellStyle name="40% - Accent3 3" xfId="661" xr:uid="{00000000-0005-0000-0000-000094020000}"/>
    <cellStyle name="40% - Accent3 3 10" xfId="662" xr:uid="{00000000-0005-0000-0000-000095020000}"/>
    <cellStyle name="40% - Accent3 3 2" xfId="663" xr:uid="{00000000-0005-0000-0000-000096020000}"/>
    <cellStyle name="40% - Accent3 3 2 2" xfId="664" xr:uid="{00000000-0005-0000-0000-000097020000}"/>
    <cellStyle name="40% - Accent3 3 2 3" xfId="665" xr:uid="{00000000-0005-0000-0000-000098020000}"/>
    <cellStyle name="40% - Accent3 3 2 4" xfId="666" xr:uid="{00000000-0005-0000-0000-000099020000}"/>
    <cellStyle name="40% - Accent3 3 2 5" xfId="667" xr:uid="{00000000-0005-0000-0000-00009A020000}"/>
    <cellStyle name="40% - Accent3 3 2 6" xfId="668" xr:uid="{00000000-0005-0000-0000-00009B020000}"/>
    <cellStyle name="40% - Accent3 3 2 7" xfId="669" xr:uid="{00000000-0005-0000-0000-00009C020000}"/>
    <cellStyle name="40% - Accent3 3 2 8" xfId="670" xr:uid="{00000000-0005-0000-0000-00009D020000}"/>
    <cellStyle name="40% - Accent3 3 2 9" xfId="671" xr:uid="{00000000-0005-0000-0000-00009E020000}"/>
    <cellStyle name="40% - Accent3 3 2_SCSBC_BUDGET_MASTER_Oct_19_08_ver_3(1) craig stat" xfId="672" xr:uid="{00000000-0005-0000-0000-00009F020000}"/>
    <cellStyle name="40% - Accent3 3 3" xfId="673" xr:uid="{00000000-0005-0000-0000-0000A0020000}"/>
    <cellStyle name="40% - Accent3 3 4" xfId="674" xr:uid="{00000000-0005-0000-0000-0000A1020000}"/>
    <cellStyle name="40% - Accent3 3 5" xfId="675" xr:uid="{00000000-0005-0000-0000-0000A2020000}"/>
    <cellStyle name="40% - Accent3 3 6" xfId="676" xr:uid="{00000000-0005-0000-0000-0000A3020000}"/>
    <cellStyle name="40% - Accent3 3 7" xfId="677" xr:uid="{00000000-0005-0000-0000-0000A4020000}"/>
    <cellStyle name="40% - Accent3 3 8" xfId="678" xr:uid="{00000000-0005-0000-0000-0000A5020000}"/>
    <cellStyle name="40% - Accent3 3 9" xfId="679" xr:uid="{00000000-0005-0000-0000-0000A6020000}"/>
    <cellStyle name="40% - Accent3 3_ENROLLMENT REVENUE" xfId="680" xr:uid="{00000000-0005-0000-0000-0000A7020000}"/>
    <cellStyle name="40% - Accent3 4" xfId="681" xr:uid="{00000000-0005-0000-0000-0000A8020000}"/>
    <cellStyle name="40% - Accent3 4 10" xfId="682" xr:uid="{00000000-0005-0000-0000-0000A9020000}"/>
    <cellStyle name="40% - Accent3 4 2" xfId="683" xr:uid="{00000000-0005-0000-0000-0000AA020000}"/>
    <cellStyle name="40% - Accent3 4 2 2" xfId="684" xr:uid="{00000000-0005-0000-0000-0000AB020000}"/>
    <cellStyle name="40% - Accent3 4 2 3" xfId="685" xr:uid="{00000000-0005-0000-0000-0000AC020000}"/>
    <cellStyle name="40% - Accent3 4 2 4" xfId="686" xr:uid="{00000000-0005-0000-0000-0000AD020000}"/>
    <cellStyle name="40% - Accent3 4 2 5" xfId="687" xr:uid="{00000000-0005-0000-0000-0000AE020000}"/>
    <cellStyle name="40% - Accent3 4 2 6" xfId="688" xr:uid="{00000000-0005-0000-0000-0000AF020000}"/>
    <cellStyle name="40% - Accent3 4 2 7" xfId="689" xr:uid="{00000000-0005-0000-0000-0000B0020000}"/>
    <cellStyle name="40% - Accent3 4 2 8" xfId="690" xr:uid="{00000000-0005-0000-0000-0000B1020000}"/>
    <cellStyle name="40% - Accent3 4 2 9" xfId="691" xr:uid="{00000000-0005-0000-0000-0000B2020000}"/>
    <cellStyle name="40% - Accent3 4 2_SCSBC_BUDGET_MASTER_Oct_19_08_ver_3(1) craig stat" xfId="692" xr:uid="{00000000-0005-0000-0000-0000B3020000}"/>
    <cellStyle name="40% - Accent3 4 3" xfId="693" xr:uid="{00000000-0005-0000-0000-0000B4020000}"/>
    <cellStyle name="40% - Accent3 4 4" xfId="694" xr:uid="{00000000-0005-0000-0000-0000B5020000}"/>
    <cellStyle name="40% - Accent3 4 5" xfId="695" xr:uid="{00000000-0005-0000-0000-0000B6020000}"/>
    <cellStyle name="40% - Accent3 4 6" xfId="696" xr:uid="{00000000-0005-0000-0000-0000B7020000}"/>
    <cellStyle name="40% - Accent3 4 7" xfId="697" xr:uid="{00000000-0005-0000-0000-0000B8020000}"/>
    <cellStyle name="40% - Accent3 4 8" xfId="698" xr:uid="{00000000-0005-0000-0000-0000B9020000}"/>
    <cellStyle name="40% - Accent3 4 9" xfId="699" xr:uid="{00000000-0005-0000-0000-0000BA020000}"/>
    <cellStyle name="40% - Accent3 4_ENROLLMENT REVENUE" xfId="700" xr:uid="{00000000-0005-0000-0000-0000BB020000}"/>
    <cellStyle name="40% - Accent3 5" xfId="701" xr:uid="{00000000-0005-0000-0000-0000BC020000}"/>
    <cellStyle name="40% - Accent3 5 10" xfId="702" xr:uid="{00000000-0005-0000-0000-0000BD020000}"/>
    <cellStyle name="40% - Accent3 5 2" xfId="703" xr:uid="{00000000-0005-0000-0000-0000BE020000}"/>
    <cellStyle name="40% - Accent3 5 2 2" xfId="704" xr:uid="{00000000-0005-0000-0000-0000BF020000}"/>
    <cellStyle name="40% - Accent3 5 2 3" xfId="705" xr:uid="{00000000-0005-0000-0000-0000C0020000}"/>
    <cellStyle name="40% - Accent3 5 2 4" xfId="706" xr:uid="{00000000-0005-0000-0000-0000C1020000}"/>
    <cellStyle name="40% - Accent3 5 2 5" xfId="707" xr:uid="{00000000-0005-0000-0000-0000C2020000}"/>
    <cellStyle name="40% - Accent3 5 2 6" xfId="708" xr:uid="{00000000-0005-0000-0000-0000C3020000}"/>
    <cellStyle name="40% - Accent3 5 2 7" xfId="709" xr:uid="{00000000-0005-0000-0000-0000C4020000}"/>
    <cellStyle name="40% - Accent3 5 2 8" xfId="710" xr:uid="{00000000-0005-0000-0000-0000C5020000}"/>
    <cellStyle name="40% - Accent3 5 2 9" xfId="711" xr:uid="{00000000-0005-0000-0000-0000C6020000}"/>
    <cellStyle name="40% - Accent3 5 2_SCSBC_BUDGET_MASTER_Oct_19_08_ver_3(1) craig stat" xfId="712" xr:uid="{00000000-0005-0000-0000-0000C7020000}"/>
    <cellStyle name="40% - Accent3 5 3" xfId="713" xr:uid="{00000000-0005-0000-0000-0000C8020000}"/>
    <cellStyle name="40% - Accent3 5 4" xfId="714" xr:uid="{00000000-0005-0000-0000-0000C9020000}"/>
    <cellStyle name="40% - Accent3 5 5" xfId="715" xr:uid="{00000000-0005-0000-0000-0000CA020000}"/>
    <cellStyle name="40% - Accent3 5 6" xfId="716" xr:uid="{00000000-0005-0000-0000-0000CB020000}"/>
    <cellStyle name="40% - Accent3 5 7" xfId="717" xr:uid="{00000000-0005-0000-0000-0000CC020000}"/>
    <cellStyle name="40% - Accent3 5 8" xfId="718" xr:uid="{00000000-0005-0000-0000-0000CD020000}"/>
    <cellStyle name="40% - Accent3 5 9" xfId="719" xr:uid="{00000000-0005-0000-0000-0000CE020000}"/>
    <cellStyle name="40% - Accent3 5_ENROLLMENT REVENUE" xfId="720" xr:uid="{00000000-0005-0000-0000-0000CF020000}"/>
    <cellStyle name="40% - Accent4 2" xfId="721" xr:uid="{00000000-0005-0000-0000-0000D0020000}"/>
    <cellStyle name="40% - Accent4 2 10" xfId="722" xr:uid="{00000000-0005-0000-0000-0000D1020000}"/>
    <cellStyle name="40% - Accent4 2 2" xfId="723" xr:uid="{00000000-0005-0000-0000-0000D2020000}"/>
    <cellStyle name="40% - Accent4 2 2 2" xfId="724" xr:uid="{00000000-0005-0000-0000-0000D3020000}"/>
    <cellStyle name="40% - Accent4 2 2 3" xfId="725" xr:uid="{00000000-0005-0000-0000-0000D4020000}"/>
    <cellStyle name="40% - Accent4 2 2 4" xfId="726" xr:uid="{00000000-0005-0000-0000-0000D5020000}"/>
    <cellStyle name="40% - Accent4 2 2 5" xfId="727" xr:uid="{00000000-0005-0000-0000-0000D6020000}"/>
    <cellStyle name="40% - Accent4 2 2 6" xfId="728" xr:uid="{00000000-0005-0000-0000-0000D7020000}"/>
    <cellStyle name="40% - Accent4 2 2 7" xfId="729" xr:uid="{00000000-0005-0000-0000-0000D8020000}"/>
    <cellStyle name="40% - Accent4 2 2 8" xfId="730" xr:uid="{00000000-0005-0000-0000-0000D9020000}"/>
    <cellStyle name="40% - Accent4 2 2 9" xfId="731" xr:uid="{00000000-0005-0000-0000-0000DA020000}"/>
    <cellStyle name="40% - Accent4 2 2_SCSBC_BUDGET_MASTER_Oct_19_08_ver_3(1) craig stat" xfId="732" xr:uid="{00000000-0005-0000-0000-0000DB020000}"/>
    <cellStyle name="40% - Accent4 2 3" xfId="733" xr:uid="{00000000-0005-0000-0000-0000DC020000}"/>
    <cellStyle name="40% - Accent4 2 4" xfId="734" xr:uid="{00000000-0005-0000-0000-0000DD020000}"/>
    <cellStyle name="40% - Accent4 2 5" xfId="735" xr:uid="{00000000-0005-0000-0000-0000DE020000}"/>
    <cellStyle name="40% - Accent4 2 6" xfId="736" xr:uid="{00000000-0005-0000-0000-0000DF020000}"/>
    <cellStyle name="40% - Accent4 2 7" xfId="737" xr:uid="{00000000-0005-0000-0000-0000E0020000}"/>
    <cellStyle name="40% - Accent4 2 8" xfId="738" xr:uid="{00000000-0005-0000-0000-0000E1020000}"/>
    <cellStyle name="40% - Accent4 2 9" xfId="739" xr:uid="{00000000-0005-0000-0000-0000E2020000}"/>
    <cellStyle name="40% - Accent4 2_ENROLLMENT REVENUE" xfId="740" xr:uid="{00000000-0005-0000-0000-0000E3020000}"/>
    <cellStyle name="40% - Accent4 3" xfId="741" xr:uid="{00000000-0005-0000-0000-0000E4020000}"/>
    <cellStyle name="40% - Accent4 3 10" xfId="742" xr:uid="{00000000-0005-0000-0000-0000E5020000}"/>
    <cellStyle name="40% - Accent4 3 2" xfId="743" xr:uid="{00000000-0005-0000-0000-0000E6020000}"/>
    <cellStyle name="40% - Accent4 3 2 2" xfId="744" xr:uid="{00000000-0005-0000-0000-0000E7020000}"/>
    <cellStyle name="40% - Accent4 3 2 3" xfId="745" xr:uid="{00000000-0005-0000-0000-0000E8020000}"/>
    <cellStyle name="40% - Accent4 3 2 4" xfId="746" xr:uid="{00000000-0005-0000-0000-0000E9020000}"/>
    <cellStyle name="40% - Accent4 3 2 5" xfId="747" xr:uid="{00000000-0005-0000-0000-0000EA020000}"/>
    <cellStyle name="40% - Accent4 3 2 6" xfId="748" xr:uid="{00000000-0005-0000-0000-0000EB020000}"/>
    <cellStyle name="40% - Accent4 3 2 7" xfId="749" xr:uid="{00000000-0005-0000-0000-0000EC020000}"/>
    <cellStyle name="40% - Accent4 3 2 8" xfId="750" xr:uid="{00000000-0005-0000-0000-0000ED020000}"/>
    <cellStyle name="40% - Accent4 3 2 9" xfId="751" xr:uid="{00000000-0005-0000-0000-0000EE020000}"/>
    <cellStyle name="40% - Accent4 3 2_SCSBC_BUDGET_MASTER_Oct_19_08_ver_3(1) craig stat" xfId="752" xr:uid="{00000000-0005-0000-0000-0000EF020000}"/>
    <cellStyle name="40% - Accent4 3 3" xfId="753" xr:uid="{00000000-0005-0000-0000-0000F0020000}"/>
    <cellStyle name="40% - Accent4 3 4" xfId="754" xr:uid="{00000000-0005-0000-0000-0000F1020000}"/>
    <cellStyle name="40% - Accent4 3 5" xfId="755" xr:uid="{00000000-0005-0000-0000-0000F2020000}"/>
    <cellStyle name="40% - Accent4 3 6" xfId="756" xr:uid="{00000000-0005-0000-0000-0000F3020000}"/>
    <cellStyle name="40% - Accent4 3 7" xfId="757" xr:uid="{00000000-0005-0000-0000-0000F4020000}"/>
    <cellStyle name="40% - Accent4 3 8" xfId="758" xr:uid="{00000000-0005-0000-0000-0000F5020000}"/>
    <cellStyle name="40% - Accent4 3 9" xfId="759" xr:uid="{00000000-0005-0000-0000-0000F6020000}"/>
    <cellStyle name="40% - Accent4 3_ENROLLMENT REVENUE" xfId="760" xr:uid="{00000000-0005-0000-0000-0000F7020000}"/>
    <cellStyle name="40% - Accent4 4" xfId="761" xr:uid="{00000000-0005-0000-0000-0000F8020000}"/>
    <cellStyle name="40% - Accent4 4 10" xfId="762" xr:uid="{00000000-0005-0000-0000-0000F9020000}"/>
    <cellStyle name="40% - Accent4 4 2" xfId="763" xr:uid="{00000000-0005-0000-0000-0000FA020000}"/>
    <cellStyle name="40% - Accent4 4 2 2" xfId="764" xr:uid="{00000000-0005-0000-0000-0000FB020000}"/>
    <cellStyle name="40% - Accent4 4 2 3" xfId="765" xr:uid="{00000000-0005-0000-0000-0000FC020000}"/>
    <cellStyle name="40% - Accent4 4 2 4" xfId="766" xr:uid="{00000000-0005-0000-0000-0000FD020000}"/>
    <cellStyle name="40% - Accent4 4 2 5" xfId="767" xr:uid="{00000000-0005-0000-0000-0000FE020000}"/>
    <cellStyle name="40% - Accent4 4 2 6" xfId="768" xr:uid="{00000000-0005-0000-0000-0000FF020000}"/>
    <cellStyle name="40% - Accent4 4 2 7" xfId="769" xr:uid="{00000000-0005-0000-0000-000000030000}"/>
    <cellStyle name="40% - Accent4 4 2 8" xfId="770" xr:uid="{00000000-0005-0000-0000-000001030000}"/>
    <cellStyle name="40% - Accent4 4 2 9" xfId="771" xr:uid="{00000000-0005-0000-0000-000002030000}"/>
    <cellStyle name="40% - Accent4 4 2_SCSBC_BUDGET_MASTER_Oct_19_08_ver_3(1) craig stat" xfId="772" xr:uid="{00000000-0005-0000-0000-000003030000}"/>
    <cellStyle name="40% - Accent4 4 3" xfId="773" xr:uid="{00000000-0005-0000-0000-000004030000}"/>
    <cellStyle name="40% - Accent4 4 4" xfId="774" xr:uid="{00000000-0005-0000-0000-000005030000}"/>
    <cellStyle name="40% - Accent4 4 5" xfId="775" xr:uid="{00000000-0005-0000-0000-000006030000}"/>
    <cellStyle name="40% - Accent4 4 6" xfId="776" xr:uid="{00000000-0005-0000-0000-000007030000}"/>
    <cellStyle name="40% - Accent4 4 7" xfId="777" xr:uid="{00000000-0005-0000-0000-000008030000}"/>
    <cellStyle name="40% - Accent4 4 8" xfId="778" xr:uid="{00000000-0005-0000-0000-000009030000}"/>
    <cellStyle name="40% - Accent4 4 9" xfId="779" xr:uid="{00000000-0005-0000-0000-00000A030000}"/>
    <cellStyle name="40% - Accent4 4_ENROLLMENT REVENUE" xfId="780" xr:uid="{00000000-0005-0000-0000-00000B030000}"/>
    <cellStyle name="40% - Accent4 5" xfId="781" xr:uid="{00000000-0005-0000-0000-00000C030000}"/>
    <cellStyle name="40% - Accent4 5 10" xfId="782" xr:uid="{00000000-0005-0000-0000-00000D030000}"/>
    <cellStyle name="40% - Accent4 5 2" xfId="783" xr:uid="{00000000-0005-0000-0000-00000E030000}"/>
    <cellStyle name="40% - Accent4 5 2 2" xfId="784" xr:uid="{00000000-0005-0000-0000-00000F030000}"/>
    <cellStyle name="40% - Accent4 5 2 3" xfId="785" xr:uid="{00000000-0005-0000-0000-000010030000}"/>
    <cellStyle name="40% - Accent4 5 2 4" xfId="786" xr:uid="{00000000-0005-0000-0000-000011030000}"/>
    <cellStyle name="40% - Accent4 5 2 5" xfId="787" xr:uid="{00000000-0005-0000-0000-000012030000}"/>
    <cellStyle name="40% - Accent4 5 2 6" xfId="788" xr:uid="{00000000-0005-0000-0000-000013030000}"/>
    <cellStyle name="40% - Accent4 5 2 7" xfId="789" xr:uid="{00000000-0005-0000-0000-000014030000}"/>
    <cellStyle name="40% - Accent4 5 2 8" xfId="790" xr:uid="{00000000-0005-0000-0000-000015030000}"/>
    <cellStyle name="40% - Accent4 5 2 9" xfId="791" xr:uid="{00000000-0005-0000-0000-000016030000}"/>
    <cellStyle name="40% - Accent4 5 2_SCSBC_BUDGET_MASTER_Oct_19_08_ver_3(1) craig stat" xfId="792" xr:uid="{00000000-0005-0000-0000-000017030000}"/>
    <cellStyle name="40% - Accent4 5 3" xfId="793" xr:uid="{00000000-0005-0000-0000-000018030000}"/>
    <cellStyle name="40% - Accent4 5 4" xfId="794" xr:uid="{00000000-0005-0000-0000-000019030000}"/>
    <cellStyle name="40% - Accent4 5 5" xfId="795" xr:uid="{00000000-0005-0000-0000-00001A030000}"/>
    <cellStyle name="40% - Accent4 5 6" xfId="796" xr:uid="{00000000-0005-0000-0000-00001B030000}"/>
    <cellStyle name="40% - Accent4 5 7" xfId="797" xr:uid="{00000000-0005-0000-0000-00001C030000}"/>
    <cellStyle name="40% - Accent4 5 8" xfId="798" xr:uid="{00000000-0005-0000-0000-00001D030000}"/>
    <cellStyle name="40% - Accent4 5 9" xfId="799" xr:uid="{00000000-0005-0000-0000-00001E030000}"/>
    <cellStyle name="40% - Accent4 5_ENROLLMENT REVENUE" xfId="800" xr:uid="{00000000-0005-0000-0000-00001F030000}"/>
    <cellStyle name="40% - Accent5 2" xfId="801" xr:uid="{00000000-0005-0000-0000-000020030000}"/>
    <cellStyle name="40% - Accent5 2 10" xfId="802" xr:uid="{00000000-0005-0000-0000-000021030000}"/>
    <cellStyle name="40% - Accent5 2 2" xfId="803" xr:uid="{00000000-0005-0000-0000-000022030000}"/>
    <cellStyle name="40% - Accent5 2 2 2" xfId="804" xr:uid="{00000000-0005-0000-0000-000023030000}"/>
    <cellStyle name="40% - Accent5 2 2 3" xfId="805" xr:uid="{00000000-0005-0000-0000-000024030000}"/>
    <cellStyle name="40% - Accent5 2 2 4" xfId="806" xr:uid="{00000000-0005-0000-0000-000025030000}"/>
    <cellStyle name="40% - Accent5 2 2 5" xfId="807" xr:uid="{00000000-0005-0000-0000-000026030000}"/>
    <cellStyle name="40% - Accent5 2 2 6" xfId="808" xr:uid="{00000000-0005-0000-0000-000027030000}"/>
    <cellStyle name="40% - Accent5 2 2 7" xfId="809" xr:uid="{00000000-0005-0000-0000-000028030000}"/>
    <cellStyle name="40% - Accent5 2 2 8" xfId="810" xr:uid="{00000000-0005-0000-0000-000029030000}"/>
    <cellStyle name="40% - Accent5 2 2 9" xfId="811" xr:uid="{00000000-0005-0000-0000-00002A030000}"/>
    <cellStyle name="40% - Accent5 2 2_SCSBC_BUDGET_MASTER_Oct_19_08_ver_3(1) craig stat" xfId="812" xr:uid="{00000000-0005-0000-0000-00002B030000}"/>
    <cellStyle name="40% - Accent5 2 3" xfId="813" xr:uid="{00000000-0005-0000-0000-00002C030000}"/>
    <cellStyle name="40% - Accent5 2 4" xfId="814" xr:uid="{00000000-0005-0000-0000-00002D030000}"/>
    <cellStyle name="40% - Accent5 2 5" xfId="815" xr:uid="{00000000-0005-0000-0000-00002E030000}"/>
    <cellStyle name="40% - Accent5 2 6" xfId="816" xr:uid="{00000000-0005-0000-0000-00002F030000}"/>
    <cellStyle name="40% - Accent5 2 7" xfId="817" xr:uid="{00000000-0005-0000-0000-000030030000}"/>
    <cellStyle name="40% - Accent5 2 8" xfId="818" xr:uid="{00000000-0005-0000-0000-000031030000}"/>
    <cellStyle name="40% - Accent5 2 9" xfId="819" xr:uid="{00000000-0005-0000-0000-000032030000}"/>
    <cellStyle name="40% - Accent5 2_ENROLLMENT REVENUE" xfId="820" xr:uid="{00000000-0005-0000-0000-000033030000}"/>
    <cellStyle name="40% - Accent5 3" xfId="821" xr:uid="{00000000-0005-0000-0000-000034030000}"/>
    <cellStyle name="40% - Accent5 3 10" xfId="822" xr:uid="{00000000-0005-0000-0000-000035030000}"/>
    <cellStyle name="40% - Accent5 3 2" xfId="823" xr:uid="{00000000-0005-0000-0000-000036030000}"/>
    <cellStyle name="40% - Accent5 3 2 2" xfId="824" xr:uid="{00000000-0005-0000-0000-000037030000}"/>
    <cellStyle name="40% - Accent5 3 2 3" xfId="825" xr:uid="{00000000-0005-0000-0000-000038030000}"/>
    <cellStyle name="40% - Accent5 3 2 4" xfId="826" xr:uid="{00000000-0005-0000-0000-000039030000}"/>
    <cellStyle name="40% - Accent5 3 2 5" xfId="827" xr:uid="{00000000-0005-0000-0000-00003A030000}"/>
    <cellStyle name="40% - Accent5 3 2 6" xfId="828" xr:uid="{00000000-0005-0000-0000-00003B030000}"/>
    <cellStyle name="40% - Accent5 3 2 7" xfId="829" xr:uid="{00000000-0005-0000-0000-00003C030000}"/>
    <cellStyle name="40% - Accent5 3 2 8" xfId="830" xr:uid="{00000000-0005-0000-0000-00003D030000}"/>
    <cellStyle name="40% - Accent5 3 2 9" xfId="831" xr:uid="{00000000-0005-0000-0000-00003E030000}"/>
    <cellStyle name="40% - Accent5 3 2_SCSBC_BUDGET_MASTER_Oct_19_08_ver_3(1) craig stat" xfId="832" xr:uid="{00000000-0005-0000-0000-00003F030000}"/>
    <cellStyle name="40% - Accent5 3 3" xfId="833" xr:uid="{00000000-0005-0000-0000-000040030000}"/>
    <cellStyle name="40% - Accent5 3 4" xfId="834" xr:uid="{00000000-0005-0000-0000-000041030000}"/>
    <cellStyle name="40% - Accent5 3 5" xfId="835" xr:uid="{00000000-0005-0000-0000-000042030000}"/>
    <cellStyle name="40% - Accent5 3 6" xfId="836" xr:uid="{00000000-0005-0000-0000-000043030000}"/>
    <cellStyle name="40% - Accent5 3 7" xfId="837" xr:uid="{00000000-0005-0000-0000-000044030000}"/>
    <cellStyle name="40% - Accent5 3 8" xfId="838" xr:uid="{00000000-0005-0000-0000-000045030000}"/>
    <cellStyle name="40% - Accent5 3 9" xfId="839" xr:uid="{00000000-0005-0000-0000-000046030000}"/>
    <cellStyle name="40% - Accent5 3_ENROLLMENT REVENUE" xfId="840" xr:uid="{00000000-0005-0000-0000-000047030000}"/>
    <cellStyle name="40% - Accent5 4" xfId="841" xr:uid="{00000000-0005-0000-0000-000048030000}"/>
    <cellStyle name="40% - Accent5 4 10" xfId="842" xr:uid="{00000000-0005-0000-0000-000049030000}"/>
    <cellStyle name="40% - Accent5 4 2" xfId="843" xr:uid="{00000000-0005-0000-0000-00004A030000}"/>
    <cellStyle name="40% - Accent5 4 2 2" xfId="844" xr:uid="{00000000-0005-0000-0000-00004B030000}"/>
    <cellStyle name="40% - Accent5 4 2 3" xfId="845" xr:uid="{00000000-0005-0000-0000-00004C030000}"/>
    <cellStyle name="40% - Accent5 4 2 4" xfId="846" xr:uid="{00000000-0005-0000-0000-00004D030000}"/>
    <cellStyle name="40% - Accent5 4 2 5" xfId="847" xr:uid="{00000000-0005-0000-0000-00004E030000}"/>
    <cellStyle name="40% - Accent5 4 2 6" xfId="848" xr:uid="{00000000-0005-0000-0000-00004F030000}"/>
    <cellStyle name="40% - Accent5 4 2 7" xfId="849" xr:uid="{00000000-0005-0000-0000-000050030000}"/>
    <cellStyle name="40% - Accent5 4 2 8" xfId="850" xr:uid="{00000000-0005-0000-0000-000051030000}"/>
    <cellStyle name="40% - Accent5 4 2 9" xfId="851" xr:uid="{00000000-0005-0000-0000-000052030000}"/>
    <cellStyle name="40% - Accent5 4 2_SCSBC_BUDGET_MASTER_Oct_19_08_ver_3(1) craig stat" xfId="852" xr:uid="{00000000-0005-0000-0000-000053030000}"/>
    <cellStyle name="40% - Accent5 4 3" xfId="853" xr:uid="{00000000-0005-0000-0000-000054030000}"/>
    <cellStyle name="40% - Accent5 4 4" xfId="854" xr:uid="{00000000-0005-0000-0000-000055030000}"/>
    <cellStyle name="40% - Accent5 4 5" xfId="855" xr:uid="{00000000-0005-0000-0000-000056030000}"/>
    <cellStyle name="40% - Accent5 4 6" xfId="856" xr:uid="{00000000-0005-0000-0000-000057030000}"/>
    <cellStyle name="40% - Accent5 4 7" xfId="857" xr:uid="{00000000-0005-0000-0000-000058030000}"/>
    <cellStyle name="40% - Accent5 4 8" xfId="858" xr:uid="{00000000-0005-0000-0000-000059030000}"/>
    <cellStyle name="40% - Accent5 4 9" xfId="859" xr:uid="{00000000-0005-0000-0000-00005A030000}"/>
    <cellStyle name="40% - Accent5 4_ENROLLMENT REVENUE" xfId="860" xr:uid="{00000000-0005-0000-0000-00005B030000}"/>
    <cellStyle name="40% - Accent5 5" xfId="861" xr:uid="{00000000-0005-0000-0000-00005C030000}"/>
    <cellStyle name="40% - Accent5 5 10" xfId="862" xr:uid="{00000000-0005-0000-0000-00005D030000}"/>
    <cellStyle name="40% - Accent5 5 2" xfId="863" xr:uid="{00000000-0005-0000-0000-00005E030000}"/>
    <cellStyle name="40% - Accent5 5 2 2" xfId="864" xr:uid="{00000000-0005-0000-0000-00005F030000}"/>
    <cellStyle name="40% - Accent5 5 2 3" xfId="865" xr:uid="{00000000-0005-0000-0000-000060030000}"/>
    <cellStyle name="40% - Accent5 5 2 4" xfId="866" xr:uid="{00000000-0005-0000-0000-000061030000}"/>
    <cellStyle name="40% - Accent5 5 2 5" xfId="867" xr:uid="{00000000-0005-0000-0000-000062030000}"/>
    <cellStyle name="40% - Accent5 5 2 6" xfId="868" xr:uid="{00000000-0005-0000-0000-000063030000}"/>
    <cellStyle name="40% - Accent5 5 2 7" xfId="869" xr:uid="{00000000-0005-0000-0000-000064030000}"/>
    <cellStyle name="40% - Accent5 5 2 8" xfId="870" xr:uid="{00000000-0005-0000-0000-000065030000}"/>
    <cellStyle name="40% - Accent5 5 2 9" xfId="871" xr:uid="{00000000-0005-0000-0000-000066030000}"/>
    <cellStyle name="40% - Accent5 5 2_SCSBC_BUDGET_MASTER_Oct_19_08_ver_3(1) craig stat" xfId="872" xr:uid="{00000000-0005-0000-0000-000067030000}"/>
    <cellStyle name="40% - Accent5 5 3" xfId="873" xr:uid="{00000000-0005-0000-0000-000068030000}"/>
    <cellStyle name="40% - Accent5 5 4" xfId="874" xr:uid="{00000000-0005-0000-0000-000069030000}"/>
    <cellStyle name="40% - Accent5 5 5" xfId="875" xr:uid="{00000000-0005-0000-0000-00006A030000}"/>
    <cellStyle name="40% - Accent5 5 6" xfId="876" xr:uid="{00000000-0005-0000-0000-00006B030000}"/>
    <cellStyle name="40% - Accent5 5 7" xfId="877" xr:uid="{00000000-0005-0000-0000-00006C030000}"/>
    <cellStyle name="40% - Accent5 5 8" xfId="878" xr:uid="{00000000-0005-0000-0000-00006D030000}"/>
    <cellStyle name="40% - Accent5 5 9" xfId="879" xr:uid="{00000000-0005-0000-0000-00006E030000}"/>
    <cellStyle name="40% - Accent5 5_ENROLLMENT REVENUE" xfId="880" xr:uid="{00000000-0005-0000-0000-00006F030000}"/>
    <cellStyle name="40% - Accent6 2" xfId="881" xr:uid="{00000000-0005-0000-0000-000070030000}"/>
    <cellStyle name="40% - Accent6 2 10" xfId="882" xr:uid="{00000000-0005-0000-0000-000071030000}"/>
    <cellStyle name="40% - Accent6 2 2" xfId="883" xr:uid="{00000000-0005-0000-0000-000072030000}"/>
    <cellStyle name="40% - Accent6 2 2 2" xfId="884" xr:uid="{00000000-0005-0000-0000-000073030000}"/>
    <cellStyle name="40% - Accent6 2 2 3" xfId="885" xr:uid="{00000000-0005-0000-0000-000074030000}"/>
    <cellStyle name="40% - Accent6 2 2 4" xfId="886" xr:uid="{00000000-0005-0000-0000-000075030000}"/>
    <cellStyle name="40% - Accent6 2 2 5" xfId="887" xr:uid="{00000000-0005-0000-0000-000076030000}"/>
    <cellStyle name="40% - Accent6 2 2 6" xfId="888" xr:uid="{00000000-0005-0000-0000-000077030000}"/>
    <cellStyle name="40% - Accent6 2 2 7" xfId="889" xr:uid="{00000000-0005-0000-0000-000078030000}"/>
    <cellStyle name="40% - Accent6 2 2 8" xfId="890" xr:uid="{00000000-0005-0000-0000-000079030000}"/>
    <cellStyle name="40% - Accent6 2 2 9" xfId="891" xr:uid="{00000000-0005-0000-0000-00007A030000}"/>
    <cellStyle name="40% - Accent6 2 2_SCSBC_BUDGET_MASTER_Oct_19_08_ver_3(1) craig stat" xfId="892" xr:uid="{00000000-0005-0000-0000-00007B030000}"/>
    <cellStyle name="40% - Accent6 2 3" xfId="893" xr:uid="{00000000-0005-0000-0000-00007C030000}"/>
    <cellStyle name="40% - Accent6 2 4" xfId="894" xr:uid="{00000000-0005-0000-0000-00007D030000}"/>
    <cellStyle name="40% - Accent6 2 5" xfId="895" xr:uid="{00000000-0005-0000-0000-00007E030000}"/>
    <cellStyle name="40% - Accent6 2 6" xfId="896" xr:uid="{00000000-0005-0000-0000-00007F030000}"/>
    <cellStyle name="40% - Accent6 2 7" xfId="897" xr:uid="{00000000-0005-0000-0000-000080030000}"/>
    <cellStyle name="40% - Accent6 2 8" xfId="898" xr:uid="{00000000-0005-0000-0000-000081030000}"/>
    <cellStyle name="40% - Accent6 2 9" xfId="899" xr:uid="{00000000-0005-0000-0000-000082030000}"/>
    <cellStyle name="40% - Accent6 2_ENROLLMENT REVENUE" xfId="900" xr:uid="{00000000-0005-0000-0000-000083030000}"/>
    <cellStyle name="40% - Accent6 3" xfId="901" xr:uid="{00000000-0005-0000-0000-000084030000}"/>
    <cellStyle name="40% - Accent6 3 10" xfId="902" xr:uid="{00000000-0005-0000-0000-000085030000}"/>
    <cellStyle name="40% - Accent6 3 2" xfId="903" xr:uid="{00000000-0005-0000-0000-000086030000}"/>
    <cellStyle name="40% - Accent6 3 2 2" xfId="904" xr:uid="{00000000-0005-0000-0000-000087030000}"/>
    <cellStyle name="40% - Accent6 3 2 3" xfId="905" xr:uid="{00000000-0005-0000-0000-000088030000}"/>
    <cellStyle name="40% - Accent6 3 2 4" xfId="906" xr:uid="{00000000-0005-0000-0000-000089030000}"/>
    <cellStyle name="40% - Accent6 3 2 5" xfId="907" xr:uid="{00000000-0005-0000-0000-00008A030000}"/>
    <cellStyle name="40% - Accent6 3 2 6" xfId="908" xr:uid="{00000000-0005-0000-0000-00008B030000}"/>
    <cellStyle name="40% - Accent6 3 2 7" xfId="909" xr:uid="{00000000-0005-0000-0000-00008C030000}"/>
    <cellStyle name="40% - Accent6 3 2 8" xfId="910" xr:uid="{00000000-0005-0000-0000-00008D030000}"/>
    <cellStyle name="40% - Accent6 3 2 9" xfId="911" xr:uid="{00000000-0005-0000-0000-00008E030000}"/>
    <cellStyle name="40% - Accent6 3 2_SCSBC_BUDGET_MASTER_Oct_19_08_ver_3(1) craig stat" xfId="912" xr:uid="{00000000-0005-0000-0000-00008F030000}"/>
    <cellStyle name="40% - Accent6 3 3" xfId="913" xr:uid="{00000000-0005-0000-0000-000090030000}"/>
    <cellStyle name="40% - Accent6 3 4" xfId="914" xr:uid="{00000000-0005-0000-0000-000091030000}"/>
    <cellStyle name="40% - Accent6 3 5" xfId="915" xr:uid="{00000000-0005-0000-0000-000092030000}"/>
    <cellStyle name="40% - Accent6 3 6" xfId="916" xr:uid="{00000000-0005-0000-0000-000093030000}"/>
    <cellStyle name="40% - Accent6 3 7" xfId="917" xr:uid="{00000000-0005-0000-0000-000094030000}"/>
    <cellStyle name="40% - Accent6 3 8" xfId="918" xr:uid="{00000000-0005-0000-0000-000095030000}"/>
    <cellStyle name="40% - Accent6 3 9" xfId="919" xr:uid="{00000000-0005-0000-0000-000096030000}"/>
    <cellStyle name="40% - Accent6 3_ENROLLMENT REVENUE" xfId="920" xr:uid="{00000000-0005-0000-0000-000097030000}"/>
    <cellStyle name="40% - Accent6 4" xfId="921" xr:uid="{00000000-0005-0000-0000-000098030000}"/>
    <cellStyle name="40% - Accent6 4 10" xfId="922" xr:uid="{00000000-0005-0000-0000-000099030000}"/>
    <cellStyle name="40% - Accent6 4 2" xfId="923" xr:uid="{00000000-0005-0000-0000-00009A030000}"/>
    <cellStyle name="40% - Accent6 4 2 2" xfId="924" xr:uid="{00000000-0005-0000-0000-00009B030000}"/>
    <cellStyle name="40% - Accent6 4 2 3" xfId="925" xr:uid="{00000000-0005-0000-0000-00009C030000}"/>
    <cellStyle name="40% - Accent6 4 2 4" xfId="926" xr:uid="{00000000-0005-0000-0000-00009D030000}"/>
    <cellStyle name="40% - Accent6 4 2 5" xfId="927" xr:uid="{00000000-0005-0000-0000-00009E030000}"/>
    <cellStyle name="40% - Accent6 4 2 6" xfId="928" xr:uid="{00000000-0005-0000-0000-00009F030000}"/>
    <cellStyle name="40% - Accent6 4 2 7" xfId="929" xr:uid="{00000000-0005-0000-0000-0000A0030000}"/>
    <cellStyle name="40% - Accent6 4 2 8" xfId="930" xr:uid="{00000000-0005-0000-0000-0000A1030000}"/>
    <cellStyle name="40% - Accent6 4 2 9" xfId="931" xr:uid="{00000000-0005-0000-0000-0000A2030000}"/>
    <cellStyle name="40% - Accent6 4 2_SCSBC_BUDGET_MASTER_Oct_19_08_ver_3(1) craig stat" xfId="932" xr:uid="{00000000-0005-0000-0000-0000A3030000}"/>
    <cellStyle name="40% - Accent6 4 3" xfId="933" xr:uid="{00000000-0005-0000-0000-0000A4030000}"/>
    <cellStyle name="40% - Accent6 4 4" xfId="934" xr:uid="{00000000-0005-0000-0000-0000A5030000}"/>
    <cellStyle name="40% - Accent6 4 5" xfId="935" xr:uid="{00000000-0005-0000-0000-0000A6030000}"/>
    <cellStyle name="40% - Accent6 4 6" xfId="936" xr:uid="{00000000-0005-0000-0000-0000A7030000}"/>
    <cellStyle name="40% - Accent6 4 7" xfId="937" xr:uid="{00000000-0005-0000-0000-0000A8030000}"/>
    <cellStyle name="40% - Accent6 4 8" xfId="938" xr:uid="{00000000-0005-0000-0000-0000A9030000}"/>
    <cellStyle name="40% - Accent6 4 9" xfId="939" xr:uid="{00000000-0005-0000-0000-0000AA030000}"/>
    <cellStyle name="40% - Accent6 4_ENROLLMENT REVENUE" xfId="940" xr:uid="{00000000-0005-0000-0000-0000AB030000}"/>
    <cellStyle name="40% - Accent6 5" xfId="941" xr:uid="{00000000-0005-0000-0000-0000AC030000}"/>
    <cellStyle name="40% - Accent6 5 10" xfId="942" xr:uid="{00000000-0005-0000-0000-0000AD030000}"/>
    <cellStyle name="40% - Accent6 5 2" xfId="943" xr:uid="{00000000-0005-0000-0000-0000AE030000}"/>
    <cellStyle name="40% - Accent6 5 2 2" xfId="944" xr:uid="{00000000-0005-0000-0000-0000AF030000}"/>
    <cellStyle name="40% - Accent6 5 2 3" xfId="945" xr:uid="{00000000-0005-0000-0000-0000B0030000}"/>
    <cellStyle name="40% - Accent6 5 2 4" xfId="946" xr:uid="{00000000-0005-0000-0000-0000B1030000}"/>
    <cellStyle name="40% - Accent6 5 2 5" xfId="947" xr:uid="{00000000-0005-0000-0000-0000B2030000}"/>
    <cellStyle name="40% - Accent6 5 2 6" xfId="948" xr:uid="{00000000-0005-0000-0000-0000B3030000}"/>
    <cellStyle name="40% - Accent6 5 2 7" xfId="949" xr:uid="{00000000-0005-0000-0000-0000B4030000}"/>
    <cellStyle name="40% - Accent6 5 2 8" xfId="950" xr:uid="{00000000-0005-0000-0000-0000B5030000}"/>
    <cellStyle name="40% - Accent6 5 2 9" xfId="951" xr:uid="{00000000-0005-0000-0000-0000B6030000}"/>
    <cellStyle name="40% - Accent6 5 2_SCSBC_BUDGET_MASTER_Oct_19_08_ver_3(1) craig stat" xfId="952" xr:uid="{00000000-0005-0000-0000-0000B7030000}"/>
    <cellStyle name="40% - Accent6 5 3" xfId="953" xr:uid="{00000000-0005-0000-0000-0000B8030000}"/>
    <cellStyle name="40% - Accent6 5 4" xfId="954" xr:uid="{00000000-0005-0000-0000-0000B9030000}"/>
    <cellStyle name="40% - Accent6 5 5" xfId="955" xr:uid="{00000000-0005-0000-0000-0000BA030000}"/>
    <cellStyle name="40% - Accent6 5 6" xfId="956" xr:uid="{00000000-0005-0000-0000-0000BB030000}"/>
    <cellStyle name="40% - Accent6 5 7" xfId="957" xr:uid="{00000000-0005-0000-0000-0000BC030000}"/>
    <cellStyle name="40% - Accent6 5 8" xfId="958" xr:uid="{00000000-0005-0000-0000-0000BD030000}"/>
    <cellStyle name="40% - Accent6 5 9" xfId="959" xr:uid="{00000000-0005-0000-0000-0000BE030000}"/>
    <cellStyle name="40% - Accent6 5_ENROLLMENT REVENUE" xfId="960" xr:uid="{00000000-0005-0000-0000-0000BF030000}"/>
    <cellStyle name="60% - Accent1 2" xfId="961" xr:uid="{00000000-0005-0000-0000-0000C0030000}"/>
    <cellStyle name="60% - Accent1 3" xfId="962" xr:uid="{00000000-0005-0000-0000-0000C1030000}"/>
    <cellStyle name="60% - Accent1 4" xfId="963" xr:uid="{00000000-0005-0000-0000-0000C2030000}"/>
    <cellStyle name="60% - Accent1 5" xfId="964" xr:uid="{00000000-0005-0000-0000-0000C3030000}"/>
    <cellStyle name="60% - Accent2 2" xfId="965" xr:uid="{00000000-0005-0000-0000-0000C4030000}"/>
    <cellStyle name="60% - Accent2 3" xfId="966" xr:uid="{00000000-0005-0000-0000-0000C5030000}"/>
    <cellStyle name="60% - Accent2 4" xfId="967" xr:uid="{00000000-0005-0000-0000-0000C6030000}"/>
    <cellStyle name="60% - Accent2 5" xfId="968" xr:uid="{00000000-0005-0000-0000-0000C7030000}"/>
    <cellStyle name="60% - Accent3 2" xfId="969" xr:uid="{00000000-0005-0000-0000-0000C8030000}"/>
    <cellStyle name="60% - Accent3 3" xfId="970" xr:uid="{00000000-0005-0000-0000-0000C9030000}"/>
    <cellStyle name="60% - Accent3 4" xfId="971" xr:uid="{00000000-0005-0000-0000-0000CA030000}"/>
    <cellStyle name="60% - Accent3 5" xfId="972" xr:uid="{00000000-0005-0000-0000-0000CB030000}"/>
    <cellStyle name="60% - Accent4 2" xfId="973" xr:uid="{00000000-0005-0000-0000-0000CC030000}"/>
    <cellStyle name="60% - Accent4 3" xfId="974" xr:uid="{00000000-0005-0000-0000-0000CD030000}"/>
    <cellStyle name="60% - Accent4 4" xfId="975" xr:uid="{00000000-0005-0000-0000-0000CE030000}"/>
    <cellStyle name="60% - Accent4 5" xfId="976" xr:uid="{00000000-0005-0000-0000-0000CF030000}"/>
    <cellStyle name="60% - Accent5 2" xfId="977" xr:uid="{00000000-0005-0000-0000-0000D0030000}"/>
    <cellStyle name="60% - Accent5 3" xfId="978" xr:uid="{00000000-0005-0000-0000-0000D1030000}"/>
    <cellStyle name="60% - Accent5 4" xfId="979" xr:uid="{00000000-0005-0000-0000-0000D2030000}"/>
    <cellStyle name="60% - Accent5 5" xfId="980" xr:uid="{00000000-0005-0000-0000-0000D3030000}"/>
    <cellStyle name="60% - Accent6 2" xfId="981" xr:uid="{00000000-0005-0000-0000-0000D4030000}"/>
    <cellStyle name="60% - Accent6 3" xfId="982" xr:uid="{00000000-0005-0000-0000-0000D5030000}"/>
    <cellStyle name="60% - Accent6 4" xfId="983" xr:uid="{00000000-0005-0000-0000-0000D6030000}"/>
    <cellStyle name="60% - Accent6 5" xfId="984" xr:uid="{00000000-0005-0000-0000-0000D7030000}"/>
    <cellStyle name="Accent1 2" xfId="985" xr:uid="{00000000-0005-0000-0000-0000D8030000}"/>
    <cellStyle name="Accent1 3" xfId="986" xr:uid="{00000000-0005-0000-0000-0000D9030000}"/>
    <cellStyle name="Accent1 4" xfId="987" xr:uid="{00000000-0005-0000-0000-0000DA030000}"/>
    <cellStyle name="Accent1 5" xfId="988" xr:uid="{00000000-0005-0000-0000-0000DB030000}"/>
    <cellStyle name="Accent2 2" xfId="989" xr:uid="{00000000-0005-0000-0000-0000DC030000}"/>
    <cellStyle name="Accent2 3" xfId="990" xr:uid="{00000000-0005-0000-0000-0000DD030000}"/>
    <cellStyle name="Accent2 4" xfId="991" xr:uid="{00000000-0005-0000-0000-0000DE030000}"/>
    <cellStyle name="Accent2 5" xfId="992" xr:uid="{00000000-0005-0000-0000-0000DF030000}"/>
    <cellStyle name="Accent3 2" xfId="993" xr:uid="{00000000-0005-0000-0000-0000E0030000}"/>
    <cellStyle name="Accent3 3" xfId="994" xr:uid="{00000000-0005-0000-0000-0000E1030000}"/>
    <cellStyle name="Accent3 4" xfId="995" xr:uid="{00000000-0005-0000-0000-0000E2030000}"/>
    <cellStyle name="Accent3 5" xfId="996" xr:uid="{00000000-0005-0000-0000-0000E3030000}"/>
    <cellStyle name="Accent4 2" xfId="997" xr:uid="{00000000-0005-0000-0000-0000E4030000}"/>
    <cellStyle name="Accent4 3" xfId="998" xr:uid="{00000000-0005-0000-0000-0000E5030000}"/>
    <cellStyle name="Accent4 4" xfId="999" xr:uid="{00000000-0005-0000-0000-0000E6030000}"/>
    <cellStyle name="Accent4 5" xfId="1000" xr:uid="{00000000-0005-0000-0000-0000E7030000}"/>
    <cellStyle name="Accent5 2" xfId="1001" xr:uid="{00000000-0005-0000-0000-0000E8030000}"/>
    <cellStyle name="Accent5 3" xfId="1002" xr:uid="{00000000-0005-0000-0000-0000E9030000}"/>
    <cellStyle name="Accent5 4" xfId="1003" xr:uid="{00000000-0005-0000-0000-0000EA030000}"/>
    <cellStyle name="Accent5 5" xfId="1004" xr:uid="{00000000-0005-0000-0000-0000EB030000}"/>
    <cellStyle name="Accent6 2" xfId="1005" xr:uid="{00000000-0005-0000-0000-0000EC030000}"/>
    <cellStyle name="Accent6 3" xfId="1006" xr:uid="{00000000-0005-0000-0000-0000ED030000}"/>
    <cellStyle name="Accent6 4" xfId="1007" xr:uid="{00000000-0005-0000-0000-0000EE030000}"/>
    <cellStyle name="Accent6 5" xfId="1008" xr:uid="{00000000-0005-0000-0000-0000EF030000}"/>
    <cellStyle name="Bad 2" xfId="1009" xr:uid="{00000000-0005-0000-0000-0000F0030000}"/>
    <cellStyle name="Bad 3" xfId="1010" xr:uid="{00000000-0005-0000-0000-0000F1030000}"/>
    <cellStyle name="Bad 4" xfId="1011" xr:uid="{00000000-0005-0000-0000-0000F2030000}"/>
    <cellStyle name="Bad 5" xfId="1012" xr:uid="{00000000-0005-0000-0000-0000F3030000}"/>
    <cellStyle name="Calculation 2" xfId="1013" xr:uid="{00000000-0005-0000-0000-0000F4030000}"/>
    <cellStyle name="Calculation 3" xfId="1014" xr:uid="{00000000-0005-0000-0000-0000F5030000}"/>
    <cellStyle name="Calculation 4" xfId="1015" xr:uid="{00000000-0005-0000-0000-0000F6030000}"/>
    <cellStyle name="Calculation 5" xfId="1016" xr:uid="{00000000-0005-0000-0000-0000F7030000}"/>
    <cellStyle name="Check Cell 2" xfId="1017" xr:uid="{00000000-0005-0000-0000-0000F8030000}"/>
    <cellStyle name="Check Cell 3" xfId="1018" xr:uid="{00000000-0005-0000-0000-0000F9030000}"/>
    <cellStyle name="Check Cell 4" xfId="1019" xr:uid="{00000000-0005-0000-0000-0000FA030000}"/>
    <cellStyle name="Check Cell 5" xfId="1020" xr:uid="{00000000-0005-0000-0000-0000FB030000}"/>
    <cellStyle name="Comma" xfId="1021" builtinId="3"/>
    <cellStyle name="Comma 2" xfId="1022" xr:uid="{00000000-0005-0000-0000-0000FD030000}"/>
    <cellStyle name="Comma 2 2" xfId="1023" xr:uid="{00000000-0005-0000-0000-0000FE030000}"/>
    <cellStyle name="Comma 2 3" xfId="1024" xr:uid="{00000000-0005-0000-0000-0000FF030000}"/>
    <cellStyle name="Comma 2 4" xfId="1025" xr:uid="{00000000-0005-0000-0000-000000040000}"/>
    <cellStyle name="Comma 2 5" xfId="1026" xr:uid="{00000000-0005-0000-0000-000001040000}"/>
    <cellStyle name="Comma 2 6" xfId="1027" xr:uid="{00000000-0005-0000-0000-000002040000}"/>
    <cellStyle name="Comma 2 7" xfId="1028" xr:uid="{00000000-0005-0000-0000-000003040000}"/>
    <cellStyle name="Comma 2 8" xfId="1029" xr:uid="{00000000-0005-0000-0000-000004040000}"/>
    <cellStyle name="Comma 2 9" xfId="1030" xr:uid="{00000000-0005-0000-0000-000005040000}"/>
    <cellStyle name="Comma 3" xfId="1031" xr:uid="{00000000-0005-0000-0000-000006040000}"/>
    <cellStyle name="Comma0" xfId="1032" xr:uid="{00000000-0005-0000-0000-000007040000}"/>
    <cellStyle name="Comma0 2" xfId="1033" xr:uid="{00000000-0005-0000-0000-000008040000}"/>
    <cellStyle name="Comma0 2 10" xfId="1034" xr:uid="{00000000-0005-0000-0000-000009040000}"/>
    <cellStyle name="Comma0 2 2" xfId="1035" xr:uid="{00000000-0005-0000-0000-00000A040000}"/>
    <cellStyle name="Comma0 2 3" xfId="1036" xr:uid="{00000000-0005-0000-0000-00000B040000}"/>
    <cellStyle name="Comma0 2 4" xfId="1037" xr:uid="{00000000-0005-0000-0000-00000C040000}"/>
    <cellStyle name="Comma0 2 5" xfId="1038" xr:uid="{00000000-0005-0000-0000-00000D040000}"/>
    <cellStyle name="Comma0 2 6" xfId="1039" xr:uid="{00000000-0005-0000-0000-00000E040000}"/>
    <cellStyle name="Comma0 2 7" xfId="1040" xr:uid="{00000000-0005-0000-0000-00000F040000}"/>
    <cellStyle name="Comma0 2 8" xfId="1041" xr:uid="{00000000-0005-0000-0000-000010040000}"/>
    <cellStyle name="Comma0 2 9" xfId="1042" xr:uid="{00000000-0005-0000-0000-000011040000}"/>
    <cellStyle name="Comma0 3" xfId="1043" xr:uid="{00000000-0005-0000-0000-000012040000}"/>
    <cellStyle name="Comma0 3 10" xfId="1044" xr:uid="{00000000-0005-0000-0000-000013040000}"/>
    <cellStyle name="Comma0 3 2" xfId="1045" xr:uid="{00000000-0005-0000-0000-000014040000}"/>
    <cellStyle name="Comma0 3 3" xfId="1046" xr:uid="{00000000-0005-0000-0000-000015040000}"/>
    <cellStyle name="Comma0 3 4" xfId="1047" xr:uid="{00000000-0005-0000-0000-000016040000}"/>
    <cellStyle name="Comma0 3 5" xfId="1048" xr:uid="{00000000-0005-0000-0000-000017040000}"/>
    <cellStyle name="Comma0 3 6" xfId="1049" xr:uid="{00000000-0005-0000-0000-000018040000}"/>
    <cellStyle name="Comma0 3 7" xfId="1050" xr:uid="{00000000-0005-0000-0000-000019040000}"/>
    <cellStyle name="Comma0 3 8" xfId="1051" xr:uid="{00000000-0005-0000-0000-00001A040000}"/>
    <cellStyle name="Comma0 3 9" xfId="1052" xr:uid="{00000000-0005-0000-0000-00001B040000}"/>
    <cellStyle name="Currency" xfId="1053" builtinId="4"/>
    <cellStyle name="Currency 2" xfId="1054" xr:uid="{00000000-0005-0000-0000-00001D040000}"/>
    <cellStyle name="Currency0" xfId="1055" xr:uid="{00000000-0005-0000-0000-00001E040000}"/>
    <cellStyle name="Currency0 2" xfId="1056" xr:uid="{00000000-0005-0000-0000-00001F040000}"/>
    <cellStyle name="Currency0 2 10" xfId="1057" xr:uid="{00000000-0005-0000-0000-000020040000}"/>
    <cellStyle name="Currency0 2 2" xfId="1058" xr:uid="{00000000-0005-0000-0000-000021040000}"/>
    <cellStyle name="Currency0 2 3" xfId="1059" xr:uid="{00000000-0005-0000-0000-000022040000}"/>
    <cellStyle name="Currency0 2 4" xfId="1060" xr:uid="{00000000-0005-0000-0000-000023040000}"/>
    <cellStyle name="Currency0 2 5" xfId="1061" xr:uid="{00000000-0005-0000-0000-000024040000}"/>
    <cellStyle name="Currency0 2 6" xfId="1062" xr:uid="{00000000-0005-0000-0000-000025040000}"/>
    <cellStyle name="Currency0 2 7" xfId="1063" xr:uid="{00000000-0005-0000-0000-000026040000}"/>
    <cellStyle name="Currency0 2 8" xfId="1064" xr:uid="{00000000-0005-0000-0000-000027040000}"/>
    <cellStyle name="Currency0 2 9" xfId="1065" xr:uid="{00000000-0005-0000-0000-000028040000}"/>
    <cellStyle name="Currency0 3" xfId="1066" xr:uid="{00000000-0005-0000-0000-000029040000}"/>
    <cellStyle name="Currency0 3 10" xfId="1067" xr:uid="{00000000-0005-0000-0000-00002A040000}"/>
    <cellStyle name="Currency0 3 2" xfId="1068" xr:uid="{00000000-0005-0000-0000-00002B040000}"/>
    <cellStyle name="Currency0 3 3" xfId="1069" xr:uid="{00000000-0005-0000-0000-00002C040000}"/>
    <cellStyle name="Currency0 3 4" xfId="1070" xr:uid="{00000000-0005-0000-0000-00002D040000}"/>
    <cellStyle name="Currency0 3 5" xfId="1071" xr:uid="{00000000-0005-0000-0000-00002E040000}"/>
    <cellStyle name="Currency0 3 6" xfId="1072" xr:uid="{00000000-0005-0000-0000-00002F040000}"/>
    <cellStyle name="Currency0 3 7" xfId="1073" xr:uid="{00000000-0005-0000-0000-000030040000}"/>
    <cellStyle name="Currency0 3 8" xfId="1074" xr:uid="{00000000-0005-0000-0000-000031040000}"/>
    <cellStyle name="Currency0 3 9" xfId="1075" xr:uid="{00000000-0005-0000-0000-000032040000}"/>
    <cellStyle name="Date" xfId="1076" xr:uid="{00000000-0005-0000-0000-000033040000}"/>
    <cellStyle name="Date 2" xfId="1077" xr:uid="{00000000-0005-0000-0000-000034040000}"/>
    <cellStyle name="Date 2 10" xfId="1078" xr:uid="{00000000-0005-0000-0000-000035040000}"/>
    <cellStyle name="Date 2 2" xfId="1079" xr:uid="{00000000-0005-0000-0000-000036040000}"/>
    <cellStyle name="Date 2 3" xfId="1080" xr:uid="{00000000-0005-0000-0000-000037040000}"/>
    <cellStyle name="Date 2 4" xfId="1081" xr:uid="{00000000-0005-0000-0000-000038040000}"/>
    <cellStyle name="Date 2 5" xfId="1082" xr:uid="{00000000-0005-0000-0000-000039040000}"/>
    <cellStyle name="Date 2 6" xfId="1083" xr:uid="{00000000-0005-0000-0000-00003A040000}"/>
    <cellStyle name="Date 2 7" xfId="1084" xr:uid="{00000000-0005-0000-0000-00003B040000}"/>
    <cellStyle name="Date 2 8" xfId="1085" xr:uid="{00000000-0005-0000-0000-00003C040000}"/>
    <cellStyle name="Date 2 9" xfId="1086" xr:uid="{00000000-0005-0000-0000-00003D040000}"/>
    <cellStyle name="Date 3" xfId="1087" xr:uid="{00000000-0005-0000-0000-00003E040000}"/>
    <cellStyle name="Date 3 10" xfId="1088" xr:uid="{00000000-0005-0000-0000-00003F040000}"/>
    <cellStyle name="Date 3 2" xfId="1089" xr:uid="{00000000-0005-0000-0000-000040040000}"/>
    <cellStyle name="Date 3 3" xfId="1090" xr:uid="{00000000-0005-0000-0000-000041040000}"/>
    <cellStyle name="Date 3 4" xfId="1091" xr:uid="{00000000-0005-0000-0000-000042040000}"/>
    <cellStyle name="Date 3 5" xfId="1092" xr:uid="{00000000-0005-0000-0000-000043040000}"/>
    <cellStyle name="Date 3 6" xfId="1093" xr:uid="{00000000-0005-0000-0000-000044040000}"/>
    <cellStyle name="Date 3 7" xfId="1094" xr:uid="{00000000-0005-0000-0000-000045040000}"/>
    <cellStyle name="Date 3 8" xfId="1095" xr:uid="{00000000-0005-0000-0000-000046040000}"/>
    <cellStyle name="Date 3 9" xfId="1096" xr:uid="{00000000-0005-0000-0000-000047040000}"/>
    <cellStyle name="Explanatory Text 2" xfId="1097" xr:uid="{00000000-0005-0000-0000-000048040000}"/>
    <cellStyle name="Explanatory Text 3" xfId="1098" xr:uid="{00000000-0005-0000-0000-000049040000}"/>
    <cellStyle name="Explanatory Text 4" xfId="1099" xr:uid="{00000000-0005-0000-0000-00004A040000}"/>
    <cellStyle name="Explanatory Text 5" xfId="1100" xr:uid="{00000000-0005-0000-0000-00004B040000}"/>
    <cellStyle name="Fixed" xfId="1101" xr:uid="{00000000-0005-0000-0000-00004C040000}"/>
    <cellStyle name="Fixed 2" xfId="1102" xr:uid="{00000000-0005-0000-0000-00004D040000}"/>
    <cellStyle name="Fixed 2 10" xfId="1103" xr:uid="{00000000-0005-0000-0000-00004E040000}"/>
    <cellStyle name="Fixed 2 2" xfId="1104" xr:uid="{00000000-0005-0000-0000-00004F040000}"/>
    <cellStyle name="Fixed 2 3" xfId="1105" xr:uid="{00000000-0005-0000-0000-000050040000}"/>
    <cellStyle name="Fixed 2 4" xfId="1106" xr:uid="{00000000-0005-0000-0000-000051040000}"/>
    <cellStyle name="Fixed 2 5" xfId="1107" xr:uid="{00000000-0005-0000-0000-000052040000}"/>
    <cellStyle name="Fixed 2 6" xfId="1108" xr:uid="{00000000-0005-0000-0000-000053040000}"/>
    <cellStyle name="Fixed 2 7" xfId="1109" xr:uid="{00000000-0005-0000-0000-000054040000}"/>
    <cellStyle name="Fixed 2 8" xfId="1110" xr:uid="{00000000-0005-0000-0000-000055040000}"/>
    <cellStyle name="Fixed 2 9" xfId="1111" xr:uid="{00000000-0005-0000-0000-000056040000}"/>
    <cellStyle name="Fixed 3" xfId="1112" xr:uid="{00000000-0005-0000-0000-000057040000}"/>
    <cellStyle name="Fixed 3 10" xfId="1113" xr:uid="{00000000-0005-0000-0000-000058040000}"/>
    <cellStyle name="Fixed 3 2" xfId="1114" xr:uid="{00000000-0005-0000-0000-000059040000}"/>
    <cellStyle name="Fixed 3 3" xfId="1115" xr:uid="{00000000-0005-0000-0000-00005A040000}"/>
    <cellStyle name="Fixed 3 4" xfId="1116" xr:uid="{00000000-0005-0000-0000-00005B040000}"/>
    <cellStyle name="Fixed 3 5" xfId="1117" xr:uid="{00000000-0005-0000-0000-00005C040000}"/>
    <cellStyle name="Fixed 3 6" xfId="1118" xr:uid="{00000000-0005-0000-0000-00005D040000}"/>
    <cellStyle name="Fixed 3 7" xfId="1119" xr:uid="{00000000-0005-0000-0000-00005E040000}"/>
    <cellStyle name="Fixed 3 8" xfId="1120" xr:uid="{00000000-0005-0000-0000-00005F040000}"/>
    <cellStyle name="Fixed 3 9" xfId="1121" xr:uid="{00000000-0005-0000-0000-000060040000}"/>
    <cellStyle name="Good 2" xfId="1122" xr:uid="{00000000-0005-0000-0000-000061040000}"/>
    <cellStyle name="Good 3" xfId="1123" xr:uid="{00000000-0005-0000-0000-000062040000}"/>
    <cellStyle name="Good 4" xfId="1124" xr:uid="{00000000-0005-0000-0000-000063040000}"/>
    <cellStyle name="Good 5" xfId="1125" xr:uid="{00000000-0005-0000-0000-000064040000}"/>
    <cellStyle name="Heading 1 2" xfId="1126" xr:uid="{00000000-0005-0000-0000-000065040000}"/>
    <cellStyle name="Heading 1 3" xfId="1127" xr:uid="{00000000-0005-0000-0000-000066040000}"/>
    <cellStyle name="Heading 1 3 10" xfId="1128" xr:uid="{00000000-0005-0000-0000-000067040000}"/>
    <cellStyle name="Heading 1 3 2" xfId="1129" xr:uid="{00000000-0005-0000-0000-000068040000}"/>
    <cellStyle name="Heading 1 3 3" xfId="1130" xr:uid="{00000000-0005-0000-0000-000069040000}"/>
    <cellStyle name="Heading 1 3 4" xfId="1131" xr:uid="{00000000-0005-0000-0000-00006A040000}"/>
    <cellStyle name="Heading 1 3 5" xfId="1132" xr:uid="{00000000-0005-0000-0000-00006B040000}"/>
    <cellStyle name="Heading 1 3 6" xfId="1133" xr:uid="{00000000-0005-0000-0000-00006C040000}"/>
    <cellStyle name="Heading 1 3 7" xfId="1134" xr:uid="{00000000-0005-0000-0000-00006D040000}"/>
    <cellStyle name="Heading 1 3 8" xfId="1135" xr:uid="{00000000-0005-0000-0000-00006E040000}"/>
    <cellStyle name="Heading 1 3 9" xfId="1136" xr:uid="{00000000-0005-0000-0000-00006F040000}"/>
    <cellStyle name="Heading 1 3_ENROLLMENT REVENUE" xfId="1137" xr:uid="{00000000-0005-0000-0000-000070040000}"/>
    <cellStyle name="Heading 1 4" xfId="1138" xr:uid="{00000000-0005-0000-0000-000071040000}"/>
    <cellStyle name="Heading 1 4 10" xfId="1139" xr:uid="{00000000-0005-0000-0000-000072040000}"/>
    <cellStyle name="Heading 1 4 2" xfId="1140" xr:uid="{00000000-0005-0000-0000-000073040000}"/>
    <cellStyle name="Heading 1 4 3" xfId="1141" xr:uid="{00000000-0005-0000-0000-000074040000}"/>
    <cellStyle name="Heading 1 4 4" xfId="1142" xr:uid="{00000000-0005-0000-0000-000075040000}"/>
    <cellStyle name="Heading 1 4 5" xfId="1143" xr:uid="{00000000-0005-0000-0000-000076040000}"/>
    <cellStyle name="Heading 1 4 6" xfId="1144" xr:uid="{00000000-0005-0000-0000-000077040000}"/>
    <cellStyle name="Heading 1 4 7" xfId="1145" xr:uid="{00000000-0005-0000-0000-000078040000}"/>
    <cellStyle name="Heading 1 4 8" xfId="1146" xr:uid="{00000000-0005-0000-0000-000079040000}"/>
    <cellStyle name="Heading 1 4 9" xfId="1147" xr:uid="{00000000-0005-0000-0000-00007A040000}"/>
    <cellStyle name="Heading 1 4_ENROLLMENT REVENUE" xfId="1148" xr:uid="{00000000-0005-0000-0000-00007B040000}"/>
    <cellStyle name="Heading 1 5" xfId="1149" xr:uid="{00000000-0005-0000-0000-00007C040000}"/>
    <cellStyle name="Heading 2 2" xfId="1150" xr:uid="{00000000-0005-0000-0000-00007D040000}"/>
    <cellStyle name="Heading 2 3" xfId="1151" xr:uid="{00000000-0005-0000-0000-00007E040000}"/>
    <cellStyle name="Heading 2 3 10" xfId="1152" xr:uid="{00000000-0005-0000-0000-00007F040000}"/>
    <cellStyle name="Heading 2 3 2" xfId="1153" xr:uid="{00000000-0005-0000-0000-000080040000}"/>
    <cellStyle name="Heading 2 3 3" xfId="1154" xr:uid="{00000000-0005-0000-0000-000081040000}"/>
    <cellStyle name="Heading 2 3 4" xfId="1155" xr:uid="{00000000-0005-0000-0000-000082040000}"/>
    <cellStyle name="Heading 2 3 5" xfId="1156" xr:uid="{00000000-0005-0000-0000-000083040000}"/>
    <cellStyle name="Heading 2 3 6" xfId="1157" xr:uid="{00000000-0005-0000-0000-000084040000}"/>
    <cellStyle name="Heading 2 3 7" xfId="1158" xr:uid="{00000000-0005-0000-0000-000085040000}"/>
    <cellStyle name="Heading 2 3 8" xfId="1159" xr:uid="{00000000-0005-0000-0000-000086040000}"/>
    <cellStyle name="Heading 2 3 9" xfId="1160" xr:uid="{00000000-0005-0000-0000-000087040000}"/>
    <cellStyle name="Heading 2 3_ENROLLMENT REVENUE" xfId="1161" xr:uid="{00000000-0005-0000-0000-000088040000}"/>
    <cellStyle name="Heading 2 4" xfId="1162" xr:uid="{00000000-0005-0000-0000-000089040000}"/>
    <cellStyle name="Heading 2 4 10" xfId="1163" xr:uid="{00000000-0005-0000-0000-00008A040000}"/>
    <cellStyle name="Heading 2 4 2" xfId="1164" xr:uid="{00000000-0005-0000-0000-00008B040000}"/>
    <cellStyle name="Heading 2 4 3" xfId="1165" xr:uid="{00000000-0005-0000-0000-00008C040000}"/>
    <cellStyle name="Heading 2 4 4" xfId="1166" xr:uid="{00000000-0005-0000-0000-00008D040000}"/>
    <cellStyle name="Heading 2 4 5" xfId="1167" xr:uid="{00000000-0005-0000-0000-00008E040000}"/>
    <cellStyle name="Heading 2 4 6" xfId="1168" xr:uid="{00000000-0005-0000-0000-00008F040000}"/>
    <cellStyle name="Heading 2 4 7" xfId="1169" xr:uid="{00000000-0005-0000-0000-000090040000}"/>
    <cellStyle name="Heading 2 4 8" xfId="1170" xr:uid="{00000000-0005-0000-0000-000091040000}"/>
    <cellStyle name="Heading 2 4 9" xfId="1171" xr:uid="{00000000-0005-0000-0000-000092040000}"/>
    <cellStyle name="Heading 2 4_ENROLLMENT REVENUE" xfId="1172" xr:uid="{00000000-0005-0000-0000-000093040000}"/>
    <cellStyle name="Heading 2 5" xfId="1173" xr:uid="{00000000-0005-0000-0000-000094040000}"/>
    <cellStyle name="Heading 3 2" xfId="1174" xr:uid="{00000000-0005-0000-0000-000095040000}"/>
    <cellStyle name="Heading 3 3" xfId="1175" xr:uid="{00000000-0005-0000-0000-000096040000}"/>
    <cellStyle name="Heading 3 4" xfId="1176" xr:uid="{00000000-0005-0000-0000-000097040000}"/>
    <cellStyle name="Heading 3 5" xfId="1177" xr:uid="{00000000-0005-0000-0000-000098040000}"/>
    <cellStyle name="Heading 4 2" xfId="1178" xr:uid="{00000000-0005-0000-0000-000099040000}"/>
    <cellStyle name="Heading 4 3" xfId="1179" xr:uid="{00000000-0005-0000-0000-00009A040000}"/>
    <cellStyle name="Heading 4 4" xfId="1180" xr:uid="{00000000-0005-0000-0000-00009B040000}"/>
    <cellStyle name="Heading 4 5" xfId="1181" xr:uid="{00000000-0005-0000-0000-00009C040000}"/>
    <cellStyle name="Hyperlink" xfId="1182" builtinId="8"/>
    <cellStyle name="Input 2" xfId="1183" xr:uid="{00000000-0005-0000-0000-00009E040000}"/>
    <cellStyle name="Input 3" xfId="1184" xr:uid="{00000000-0005-0000-0000-00009F040000}"/>
    <cellStyle name="Input 4" xfId="1185" xr:uid="{00000000-0005-0000-0000-0000A0040000}"/>
    <cellStyle name="Input 5" xfId="1186" xr:uid="{00000000-0005-0000-0000-0000A1040000}"/>
    <cellStyle name="Linked Cell 2" xfId="1187" xr:uid="{00000000-0005-0000-0000-0000A2040000}"/>
    <cellStyle name="Linked Cell 3" xfId="1188" xr:uid="{00000000-0005-0000-0000-0000A3040000}"/>
    <cellStyle name="Linked Cell 4" xfId="1189" xr:uid="{00000000-0005-0000-0000-0000A4040000}"/>
    <cellStyle name="Linked Cell 5" xfId="1190" xr:uid="{00000000-0005-0000-0000-0000A5040000}"/>
    <cellStyle name="Neutral 2" xfId="1191" xr:uid="{00000000-0005-0000-0000-0000A6040000}"/>
    <cellStyle name="Neutral 3" xfId="1192" xr:uid="{00000000-0005-0000-0000-0000A7040000}"/>
    <cellStyle name="Neutral 4" xfId="1193" xr:uid="{00000000-0005-0000-0000-0000A8040000}"/>
    <cellStyle name="Neutral 5" xfId="1194" xr:uid="{00000000-0005-0000-0000-0000A9040000}"/>
    <cellStyle name="Normal" xfId="0" builtinId="0"/>
    <cellStyle name="Normal 10" xfId="1195" xr:uid="{00000000-0005-0000-0000-0000AB040000}"/>
    <cellStyle name="Normal 2" xfId="1196" xr:uid="{00000000-0005-0000-0000-0000AC040000}"/>
    <cellStyle name="Normal 3" xfId="1197" xr:uid="{00000000-0005-0000-0000-0000AD040000}"/>
    <cellStyle name="Normal 4" xfId="1198" xr:uid="{00000000-0005-0000-0000-0000AE040000}"/>
    <cellStyle name="Normal 5" xfId="1199" xr:uid="{00000000-0005-0000-0000-0000AF040000}"/>
    <cellStyle name="Normal 6" xfId="1200" xr:uid="{00000000-0005-0000-0000-0000B0040000}"/>
    <cellStyle name="Normal 6 10" xfId="1201" xr:uid="{00000000-0005-0000-0000-0000B1040000}"/>
    <cellStyle name="Normal 6 2" xfId="1202" xr:uid="{00000000-0005-0000-0000-0000B2040000}"/>
    <cellStyle name="Normal 6 3" xfId="1203" xr:uid="{00000000-0005-0000-0000-0000B3040000}"/>
    <cellStyle name="Normal 6 4" xfId="1204" xr:uid="{00000000-0005-0000-0000-0000B4040000}"/>
    <cellStyle name="Normal 6 5" xfId="1205" xr:uid="{00000000-0005-0000-0000-0000B5040000}"/>
    <cellStyle name="Normal 6 6" xfId="1206" xr:uid="{00000000-0005-0000-0000-0000B6040000}"/>
    <cellStyle name="Normal 6 7" xfId="1207" xr:uid="{00000000-0005-0000-0000-0000B7040000}"/>
    <cellStyle name="Normal 6 8" xfId="1208" xr:uid="{00000000-0005-0000-0000-0000B8040000}"/>
    <cellStyle name="Normal 6 9" xfId="1209" xr:uid="{00000000-0005-0000-0000-0000B9040000}"/>
    <cellStyle name="Normal 6_ENROLLMENT REVENUE" xfId="1210" xr:uid="{00000000-0005-0000-0000-0000BA040000}"/>
    <cellStyle name="Normal 7" xfId="1211" xr:uid="{00000000-0005-0000-0000-0000BB040000}"/>
    <cellStyle name="Normal 7 10" xfId="1212" xr:uid="{00000000-0005-0000-0000-0000BC040000}"/>
    <cellStyle name="Normal 7 2" xfId="1213" xr:uid="{00000000-0005-0000-0000-0000BD040000}"/>
    <cellStyle name="Normal 7 3" xfId="1214" xr:uid="{00000000-0005-0000-0000-0000BE040000}"/>
    <cellStyle name="Normal 7 4" xfId="1215" xr:uid="{00000000-0005-0000-0000-0000BF040000}"/>
    <cellStyle name="Normal 7 5" xfId="1216" xr:uid="{00000000-0005-0000-0000-0000C0040000}"/>
    <cellStyle name="Normal 7 6" xfId="1217" xr:uid="{00000000-0005-0000-0000-0000C1040000}"/>
    <cellStyle name="Normal 7 7" xfId="1218" xr:uid="{00000000-0005-0000-0000-0000C2040000}"/>
    <cellStyle name="Normal 7 8" xfId="1219" xr:uid="{00000000-0005-0000-0000-0000C3040000}"/>
    <cellStyle name="Normal 7 9" xfId="1220" xr:uid="{00000000-0005-0000-0000-0000C4040000}"/>
    <cellStyle name="Normal 7_ENROLLMENT REVENUE" xfId="1221" xr:uid="{00000000-0005-0000-0000-0000C5040000}"/>
    <cellStyle name="Normal 8" xfId="1222" xr:uid="{00000000-0005-0000-0000-0000C6040000}"/>
    <cellStyle name="Normal 9" xfId="1223" xr:uid="{00000000-0005-0000-0000-0000C7040000}"/>
    <cellStyle name="Note 2" xfId="1224" xr:uid="{00000000-0005-0000-0000-0000C8040000}"/>
    <cellStyle name="Note 3" xfId="1225" xr:uid="{00000000-0005-0000-0000-0000C9040000}"/>
    <cellStyle name="Note 3 10" xfId="1226" xr:uid="{00000000-0005-0000-0000-0000CA040000}"/>
    <cellStyle name="Note 3 2" xfId="1227" xr:uid="{00000000-0005-0000-0000-0000CB040000}"/>
    <cellStyle name="Note 3 3" xfId="1228" xr:uid="{00000000-0005-0000-0000-0000CC040000}"/>
    <cellStyle name="Note 3 4" xfId="1229" xr:uid="{00000000-0005-0000-0000-0000CD040000}"/>
    <cellStyle name="Note 3 5" xfId="1230" xr:uid="{00000000-0005-0000-0000-0000CE040000}"/>
    <cellStyle name="Note 3 6" xfId="1231" xr:uid="{00000000-0005-0000-0000-0000CF040000}"/>
    <cellStyle name="Note 3 7" xfId="1232" xr:uid="{00000000-0005-0000-0000-0000D0040000}"/>
    <cellStyle name="Note 3 8" xfId="1233" xr:uid="{00000000-0005-0000-0000-0000D1040000}"/>
    <cellStyle name="Note 3 9" xfId="1234" xr:uid="{00000000-0005-0000-0000-0000D2040000}"/>
    <cellStyle name="Note 3_SCSBC_BUDGET_MASTER_Oct_19_08_ver_3(1) craig stat" xfId="1235" xr:uid="{00000000-0005-0000-0000-0000D3040000}"/>
    <cellStyle name="Note 4" xfId="1236" xr:uid="{00000000-0005-0000-0000-0000D4040000}"/>
    <cellStyle name="Note 4 10" xfId="1237" xr:uid="{00000000-0005-0000-0000-0000D5040000}"/>
    <cellStyle name="Note 4 2" xfId="1238" xr:uid="{00000000-0005-0000-0000-0000D6040000}"/>
    <cellStyle name="Note 4 3" xfId="1239" xr:uid="{00000000-0005-0000-0000-0000D7040000}"/>
    <cellStyle name="Note 4 4" xfId="1240" xr:uid="{00000000-0005-0000-0000-0000D8040000}"/>
    <cellStyle name="Note 4 5" xfId="1241" xr:uid="{00000000-0005-0000-0000-0000D9040000}"/>
    <cellStyle name="Note 4 6" xfId="1242" xr:uid="{00000000-0005-0000-0000-0000DA040000}"/>
    <cellStyle name="Note 4 7" xfId="1243" xr:uid="{00000000-0005-0000-0000-0000DB040000}"/>
    <cellStyle name="Note 4 8" xfId="1244" xr:uid="{00000000-0005-0000-0000-0000DC040000}"/>
    <cellStyle name="Note 4 9" xfId="1245" xr:uid="{00000000-0005-0000-0000-0000DD040000}"/>
    <cellStyle name="Note 4_SCSBC_BUDGET_MASTER_Oct_19_08_ver_3(1) craig stat" xfId="1246" xr:uid="{00000000-0005-0000-0000-0000DE040000}"/>
    <cellStyle name="Note 5" xfId="1247" xr:uid="{00000000-0005-0000-0000-0000DF040000}"/>
    <cellStyle name="Output 2" xfId="1248" xr:uid="{00000000-0005-0000-0000-0000E0040000}"/>
    <cellStyle name="Output 3" xfId="1249" xr:uid="{00000000-0005-0000-0000-0000E1040000}"/>
    <cellStyle name="Output 4" xfId="1250" xr:uid="{00000000-0005-0000-0000-0000E2040000}"/>
    <cellStyle name="Output 5" xfId="1251" xr:uid="{00000000-0005-0000-0000-0000E3040000}"/>
    <cellStyle name="Percent" xfId="1252" builtinId="5"/>
    <cellStyle name="Title 2" xfId="1253" xr:uid="{00000000-0005-0000-0000-0000E5040000}"/>
    <cellStyle name="Title 3" xfId="1254" xr:uid="{00000000-0005-0000-0000-0000E6040000}"/>
    <cellStyle name="Title 4" xfId="1255" xr:uid="{00000000-0005-0000-0000-0000E7040000}"/>
    <cellStyle name="Title 5" xfId="1256" xr:uid="{00000000-0005-0000-0000-0000E8040000}"/>
    <cellStyle name="Total 2" xfId="1257" xr:uid="{00000000-0005-0000-0000-0000E9040000}"/>
    <cellStyle name="Total 3" xfId="1258" xr:uid="{00000000-0005-0000-0000-0000EA040000}"/>
    <cellStyle name="Total 3 10" xfId="1259" xr:uid="{00000000-0005-0000-0000-0000EB040000}"/>
    <cellStyle name="Total 3 2" xfId="1260" xr:uid="{00000000-0005-0000-0000-0000EC040000}"/>
    <cellStyle name="Total 3 3" xfId="1261" xr:uid="{00000000-0005-0000-0000-0000ED040000}"/>
    <cellStyle name="Total 3 4" xfId="1262" xr:uid="{00000000-0005-0000-0000-0000EE040000}"/>
    <cellStyle name="Total 3 5" xfId="1263" xr:uid="{00000000-0005-0000-0000-0000EF040000}"/>
    <cellStyle name="Total 3 6" xfId="1264" xr:uid="{00000000-0005-0000-0000-0000F0040000}"/>
    <cellStyle name="Total 3 7" xfId="1265" xr:uid="{00000000-0005-0000-0000-0000F1040000}"/>
    <cellStyle name="Total 3 8" xfId="1266" xr:uid="{00000000-0005-0000-0000-0000F2040000}"/>
    <cellStyle name="Total 3 9" xfId="1267" xr:uid="{00000000-0005-0000-0000-0000F3040000}"/>
    <cellStyle name="Total 4" xfId="1268" xr:uid="{00000000-0005-0000-0000-0000F4040000}"/>
    <cellStyle name="Total 4 10" xfId="1269" xr:uid="{00000000-0005-0000-0000-0000F5040000}"/>
    <cellStyle name="Total 4 2" xfId="1270" xr:uid="{00000000-0005-0000-0000-0000F6040000}"/>
    <cellStyle name="Total 4 3" xfId="1271" xr:uid="{00000000-0005-0000-0000-0000F7040000}"/>
    <cellStyle name="Total 4 4" xfId="1272" xr:uid="{00000000-0005-0000-0000-0000F8040000}"/>
    <cellStyle name="Total 4 5" xfId="1273" xr:uid="{00000000-0005-0000-0000-0000F9040000}"/>
    <cellStyle name="Total 4 6" xfId="1274" xr:uid="{00000000-0005-0000-0000-0000FA040000}"/>
    <cellStyle name="Total 4 7" xfId="1275" xr:uid="{00000000-0005-0000-0000-0000FB040000}"/>
    <cellStyle name="Total 4 8" xfId="1276" xr:uid="{00000000-0005-0000-0000-0000FC040000}"/>
    <cellStyle name="Total 4 9" xfId="1277" xr:uid="{00000000-0005-0000-0000-0000FD040000}"/>
    <cellStyle name="Total 5" xfId="1278" xr:uid="{00000000-0005-0000-0000-0000FE040000}"/>
    <cellStyle name="Warning Text 2" xfId="1279" xr:uid="{00000000-0005-0000-0000-0000FF040000}"/>
    <cellStyle name="Warning Text 3" xfId="1280" xr:uid="{00000000-0005-0000-0000-000000050000}"/>
    <cellStyle name="Warning Text 4" xfId="1281" xr:uid="{00000000-0005-0000-0000-000001050000}"/>
    <cellStyle name="Warning Text 5" xfId="1282" xr:uid="{00000000-0005-0000-0000-000002050000}"/>
  </cellStyles>
  <dxfs count="0"/>
  <tableStyles count="0" defaultTableStyle="TableStyleMedium9"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sng" strike="noStrike" baseline="0">
                <a:solidFill>
                  <a:srgbClr val="000000"/>
                </a:solidFill>
                <a:latin typeface="Calibri"/>
                <a:ea typeface="Calibri"/>
                <a:cs typeface="Calibri"/>
              </a:defRPr>
            </a:pPr>
            <a:r>
              <a:rPr lang="en-US"/>
              <a:t>REVENUE </a:t>
            </a:r>
          </a:p>
        </c:rich>
      </c:tx>
      <c:overlay val="0"/>
      <c:spPr>
        <a:noFill/>
        <a:ln w="25400">
          <a:noFill/>
        </a:ln>
      </c:spPr>
    </c:title>
    <c:autoTitleDeleted val="0"/>
    <c:plotArea>
      <c:layout>
        <c:manualLayout>
          <c:layoutTarget val="inner"/>
          <c:xMode val="edge"/>
          <c:yMode val="edge"/>
          <c:x val="0.25126671264199496"/>
          <c:y val="0.19002397336138538"/>
          <c:w val="0.30597801297533267"/>
          <c:h val="0.71734049943922984"/>
        </c:manualLayout>
      </c:layout>
      <c:pieChart>
        <c:varyColors val="1"/>
        <c:ser>
          <c:idx val="0"/>
          <c:order val="0"/>
          <c:dLbls>
            <c:spPr>
              <a:noFill/>
              <a:ln w="25400">
                <a:noFill/>
              </a:ln>
            </c:spPr>
            <c:txPr>
              <a:bodyPr/>
              <a:lstStyle/>
              <a:p>
                <a:pPr>
                  <a:defRPr sz="1200" b="1" i="0" u="none" strike="noStrike" baseline="0">
                    <a:solidFill>
                      <a:srgbClr val="000000"/>
                    </a:solidFill>
                    <a:latin typeface="Calibri"/>
                    <a:ea typeface="Calibri"/>
                    <a:cs typeface="Calibri"/>
                  </a:defRPr>
                </a:pPr>
                <a:endParaRPr lang="en-US"/>
              </a:p>
            </c:txPr>
            <c:showLegendKey val="0"/>
            <c:showVal val="1"/>
            <c:showCatName val="0"/>
            <c:showSerName val="0"/>
            <c:showPercent val="1"/>
            <c:showBubbleSize val="0"/>
            <c:showLeaderLines val="1"/>
            <c:extLst>
              <c:ext xmlns:c15="http://schemas.microsoft.com/office/drawing/2012/chart" uri="{CE6537A1-D6FC-4f65-9D91-7224C49458BB}"/>
            </c:extLst>
          </c:dLbls>
          <c:cat>
            <c:strRef>
              <c:f>GRAPHS!$L$5:$L$7</c:f>
              <c:strCache>
                <c:ptCount val="3"/>
                <c:pt idx="0">
                  <c:v>Tuition and fees</c:v>
                </c:pt>
                <c:pt idx="1">
                  <c:v>Government grants</c:v>
                </c:pt>
                <c:pt idx="2">
                  <c:v>All other revenues</c:v>
                </c:pt>
              </c:strCache>
            </c:strRef>
          </c:cat>
          <c:val>
            <c:numRef>
              <c:f>GRAPHS!$M$5:$M$7</c:f>
              <c:numCache>
                <c:formatCode>_("$"* #,##0_);_("$"* \(#,##0\);_("$"* "-"_);_(@_)</c:formatCode>
                <c:ptCount val="3"/>
                <c:pt idx="0">
                  <c:v>0</c:v>
                </c:pt>
                <c:pt idx="1">
                  <c:v>0</c:v>
                </c:pt>
                <c:pt idx="2">
                  <c:v>0</c:v>
                </c:pt>
              </c:numCache>
            </c:numRef>
          </c:val>
          <c:extLst>
            <c:ext xmlns:c16="http://schemas.microsoft.com/office/drawing/2014/chart" uri="{C3380CC4-5D6E-409C-BE32-E72D297353CC}">
              <c16:uniqueId val="{00000000-5F67-4537-87ED-63262B29239E}"/>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71836074383576742"/>
          <c:y val="0.36343273927473774"/>
          <c:w val="0.25026107718961166"/>
          <c:h val="0.30642368213360244"/>
        </c:manualLayout>
      </c:layout>
      <c:overlay val="0"/>
      <c:txPr>
        <a:bodyPr/>
        <a:lstStyle/>
        <a:p>
          <a:pPr>
            <a:defRPr sz="1180" b="0" i="0" u="none" strike="noStrike" baseline="0">
              <a:solidFill>
                <a:srgbClr val="000000"/>
              </a:solidFill>
              <a:latin typeface="Calibri"/>
              <a:ea typeface="Calibri"/>
              <a:cs typeface="Calibri"/>
            </a:defRPr>
          </a:pPr>
          <a:endParaRPr lang="en-US"/>
        </a:p>
      </c:txPr>
    </c:legend>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sng" strike="noStrike" baseline="0">
                <a:solidFill>
                  <a:srgbClr val="000000"/>
                </a:solidFill>
                <a:latin typeface="Calibri"/>
                <a:ea typeface="Calibri"/>
                <a:cs typeface="Calibri"/>
              </a:defRPr>
            </a:pPr>
            <a:r>
              <a:rPr lang="en-US"/>
              <a:t>EXPENSES</a:t>
            </a:r>
          </a:p>
        </c:rich>
      </c:tx>
      <c:overlay val="0"/>
      <c:spPr>
        <a:noFill/>
        <a:ln w="25400">
          <a:noFill/>
        </a:ln>
      </c:spPr>
    </c:title>
    <c:autoTitleDeleted val="0"/>
    <c:plotArea>
      <c:layout>
        <c:manualLayout>
          <c:layoutTarget val="inner"/>
          <c:xMode val="edge"/>
          <c:yMode val="edge"/>
          <c:x val="0.22672075982135223"/>
          <c:y val="0.20103118082411411"/>
          <c:w val="0.2773280722814756"/>
          <c:h val="0.70618645571547767"/>
        </c:manualLayout>
      </c:layout>
      <c:pieChart>
        <c:varyColors val="1"/>
        <c:ser>
          <c:idx val="0"/>
          <c:order val="0"/>
          <c:dLbls>
            <c:spPr>
              <a:noFill/>
              <a:ln w="25400">
                <a:noFill/>
              </a:ln>
            </c:spPr>
            <c:txPr>
              <a:bodyPr/>
              <a:lstStyle/>
              <a:p>
                <a:pPr>
                  <a:defRPr sz="1200" b="1" i="0" u="none" strike="noStrike" baseline="0">
                    <a:solidFill>
                      <a:srgbClr val="000000"/>
                    </a:solidFill>
                    <a:latin typeface="Calibri"/>
                    <a:ea typeface="Calibri"/>
                    <a:cs typeface="Calibri"/>
                  </a:defRPr>
                </a:pPr>
                <a:endParaRPr lang="en-US"/>
              </a:p>
            </c:txPr>
            <c:showLegendKey val="0"/>
            <c:showVal val="1"/>
            <c:showCatName val="0"/>
            <c:showSerName val="0"/>
            <c:showPercent val="1"/>
            <c:showBubbleSize val="0"/>
            <c:showLeaderLines val="1"/>
            <c:extLst>
              <c:ext xmlns:c15="http://schemas.microsoft.com/office/drawing/2012/chart" uri="{CE6537A1-D6FC-4f65-9D91-7224C49458BB}"/>
            </c:extLst>
          </c:dLbls>
          <c:cat>
            <c:strRef>
              <c:f>GRAPHS!$L$29:$L$34</c:f>
              <c:strCache>
                <c:ptCount val="6"/>
                <c:pt idx="0">
                  <c:v>Educational</c:v>
                </c:pt>
                <c:pt idx="1">
                  <c:v>Facilities</c:v>
                </c:pt>
                <c:pt idx="2">
                  <c:v>Transportation</c:v>
                </c:pt>
                <c:pt idx="3">
                  <c:v>Administration</c:v>
                </c:pt>
                <c:pt idx="4">
                  <c:v>Development and promotion</c:v>
                </c:pt>
                <c:pt idx="5">
                  <c:v>Capital and financing</c:v>
                </c:pt>
              </c:strCache>
            </c:strRef>
          </c:cat>
          <c:val>
            <c:numRef>
              <c:f>GRAPHS!$M$29:$M$34</c:f>
              <c:numCache>
                <c:formatCode>_(* #,##0_);_(* \(#,##0\);_(* "-"_);_(@_)</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2C3F-4A11-B2C2-BDA9DC2CC0D5}"/>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73686465328231554"/>
          <c:y val="0.10825085111082258"/>
          <c:w val="0.24595894333461901"/>
          <c:h val="0.85569720401888361"/>
        </c:manualLayout>
      </c:layout>
      <c:overlay val="0"/>
      <c:txPr>
        <a:bodyPr/>
        <a:lstStyle/>
        <a:p>
          <a:pPr>
            <a:defRPr sz="1180" b="0" i="0" u="none" strike="noStrike" baseline="0">
              <a:solidFill>
                <a:srgbClr val="000000"/>
              </a:solidFill>
              <a:latin typeface="Calibri"/>
              <a:ea typeface="Calibri"/>
              <a:cs typeface="Calibri"/>
            </a:defRPr>
          </a:pPr>
          <a:endParaRPr lang="en-US"/>
        </a:p>
      </c:txPr>
    </c:legend>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4.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9525</xdr:colOff>
      <xdr:row>1</xdr:row>
      <xdr:rowOff>47625</xdr:rowOff>
    </xdr:from>
    <xdr:to>
      <xdr:col>3</xdr:col>
      <xdr:colOff>0</xdr:colOff>
      <xdr:row>32</xdr:row>
      <xdr:rowOff>190500</xdr:rowOff>
    </xdr:to>
    <xdr:sp macro="" textlink="">
      <xdr:nvSpPr>
        <xdr:cNvPr id="146856" name="TextBox 1">
          <a:extLst>
            <a:ext uri="{FF2B5EF4-FFF2-40B4-BE49-F238E27FC236}">
              <a16:creationId xmlns:a16="http://schemas.microsoft.com/office/drawing/2014/main" id="{00000000-0008-0000-0000-0000A83D0200}"/>
            </a:ext>
          </a:extLst>
        </xdr:cNvPr>
        <xdr:cNvSpPr txBox="1">
          <a:spLocks noChangeArrowheads="1"/>
        </xdr:cNvSpPr>
      </xdr:nvSpPr>
      <xdr:spPr bwMode="auto">
        <a:xfrm>
          <a:off x="9525" y="781050"/>
          <a:ext cx="6019800" cy="9886950"/>
        </a:xfrm>
        <a:prstGeom prst="rect">
          <a:avLst/>
        </a:prstGeom>
        <a:solidFill>
          <a:srgbClr val="DBEEF4"/>
        </a:solidFill>
        <a:ln w="9525">
          <a:solidFill>
            <a:srgbClr val="BCBCBC"/>
          </a:solidFill>
          <a:miter lim="800000"/>
          <a:headEnd/>
          <a:tailEnd/>
        </a:ln>
        <a:effectLst>
          <a:outerShdw dist="50800" dir="5400000" algn="ctr" rotWithShape="0">
            <a:srgbClr val="000000">
              <a:alpha val="78998"/>
            </a:srgbClr>
          </a:outerShdw>
        </a:effectLst>
      </xdr:spPr>
      <xdr:txBody>
        <a:bodyPr vertOverflow="clip" wrap="square" lIns="91440" tIns="45720" rIns="91440" bIns="45720" anchor="t" upright="1"/>
        <a:lstStyle/>
        <a:p>
          <a:pPr algn="l" rtl="0">
            <a:defRPr sz="1000"/>
          </a:pPr>
          <a:r>
            <a:rPr lang="en-US" sz="1200" b="1" i="0" strike="noStrike">
              <a:solidFill>
                <a:srgbClr val="000000"/>
              </a:solidFill>
              <a:latin typeface="Calibri"/>
            </a:rPr>
            <a:t>Introduction</a:t>
          </a:r>
          <a:r>
            <a:rPr lang="en-US" sz="1100" b="0" i="0" strike="noStrike">
              <a:solidFill>
                <a:srgbClr val="000000"/>
              </a:solidFill>
              <a:latin typeface="Calibri"/>
            </a:rPr>
            <a:t> </a:t>
          </a:r>
        </a:p>
        <a:p>
          <a:pPr algn="l" rtl="0">
            <a:defRPr sz="1000"/>
          </a:pPr>
          <a:r>
            <a:rPr lang="en-US" sz="1100" b="0" i="0" strike="noStrike">
              <a:solidFill>
                <a:srgbClr val="000000"/>
              </a:solidFill>
              <a:latin typeface="Calibri"/>
            </a:rPr>
            <a:t>The SCSBC School Budget is designed to help financially manage a school using budgeting as a primary tool and has helped some schools achieve their educational and financial goals over many years.  </a:t>
          </a:r>
        </a:p>
        <a:p>
          <a:pPr algn="l" rtl="0">
            <a:defRPr sz="1000"/>
          </a:pPr>
          <a:r>
            <a:rPr lang="en-US" sz="1100" b="0" i="0" strike="noStrike">
              <a:solidFill>
                <a:srgbClr val="000000"/>
              </a:solidFill>
              <a:latin typeface="Calibri"/>
            </a:rPr>
            <a:t>The annual budget is essentially a forecast of all cash sources and cash expenses. It is organized in basically the same format as a financial statement. Throughout the year, the anticipated revenue and expenses developed in the budget are compared to the actual performance of the school as recorded in the financial statements. </a:t>
          </a:r>
        </a:p>
        <a:p>
          <a:pPr algn="l" rtl="0">
            <a:defRPr sz="1000"/>
          </a:pPr>
          <a:endParaRPr lang="en-US" sz="1100" b="0" i="0" strike="noStrike">
            <a:solidFill>
              <a:srgbClr val="000000"/>
            </a:solidFill>
            <a:latin typeface="Calibri"/>
          </a:endParaRPr>
        </a:p>
        <a:p>
          <a:pPr algn="l" rtl="0">
            <a:defRPr sz="1000"/>
          </a:pPr>
          <a:r>
            <a:rPr lang="en-US" sz="1200" b="1" i="0" strike="noStrike">
              <a:solidFill>
                <a:srgbClr val="000000"/>
              </a:solidFill>
              <a:latin typeface="Calibri"/>
            </a:rPr>
            <a:t>Why Use a Custom Designed Budget?  </a:t>
          </a:r>
          <a:endParaRPr lang="en-US" sz="1100" b="0" i="0" strike="noStrike">
            <a:solidFill>
              <a:srgbClr val="000000"/>
            </a:solidFill>
            <a:latin typeface="Calibri"/>
          </a:endParaRPr>
        </a:p>
        <a:p>
          <a:pPr algn="l" rtl="0">
            <a:defRPr sz="1000"/>
          </a:pPr>
          <a:r>
            <a:rPr lang="en-US" sz="1100" b="0" i="0" strike="noStrike">
              <a:solidFill>
                <a:srgbClr val="000000"/>
              </a:solidFill>
              <a:latin typeface="Calibri"/>
            </a:rPr>
            <a:t>The SCSBC School Budget enhances your ability to more accurately forecast future performance by helping to:  </a:t>
          </a:r>
        </a:p>
        <a:p>
          <a:pPr algn="l" rtl="0">
            <a:defRPr sz="1000"/>
          </a:pPr>
          <a:r>
            <a:rPr lang="en-US" sz="1100" b="0" i="0" strike="noStrike">
              <a:solidFill>
                <a:srgbClr val="000000"/>
              </a:solidFill>
              <a:latin typeface="Calibri"/>
            </a:rPr>
            <a:t> - Predict enrolment more accurately and to consider the effect of higher or lower enrolment at different grades.</a:t>
          </a:r>
        </a:p>
        <a:p>
          <a:pPr algn="l" rtl="0">
            <a:defRPr sz="1000"/>
          </a:pPr>
          <a:r>
            <a:rPr lang="en-US" sz="1100" b="0" i="0" strike="noStrike">
              <a:solidFill>
                <a:srgbClr val="000000"/>
              </a:solidFill>
              <a:latin typeface="Calibri"/>
            </a:rPr>
            <a:t> - Accurately quantify all revenue streams and expenses.</a:t>
          </a:r>
        </a:p>
        <a:p>
          <a:pPr algn="l" rtl="0">
            <a:defRPr sz="1000"/>
          </a:pPr>
          <a:r>
            <a:rPr lang="en-US" sz="1100" b="0" i="0" strike="noStrike">
              <a:solidFill>
                <a:srgbClr val="000000"/>
              </a:solidFill>
              <a:latin typeface="Calibri"/>
            </a:rPr>
            <a:t> - Balance staffing requirements.</a:t>
          </a:r>
        </a:p>
        <a:p>
          <a:pPr algn="l" rtl="0">
            <a:defRPr sz="1000"/>
          </a:pPr>
          <a:r>
            <a:rPr lang="en-US" sz="1100" b="0" i="0" strike="noStrike">
              <a:solidFill>
                <a:srgbClr val="000000"/>
              </a:solidFill>
              <a:latin typeface="Calibri"/>
            </a:rPr>
            <a:t> - Integrate planning and control spending in all educational and educational support areas. </a:t>
          </a:r>
        </a:p>
        <a:p>
          <a:pPr algn="l" rtl="0">
            <a:defRPr sz="1000"/>
          </a:pPr>
          <a:r>
            <a:rPr lang="en-US" sz="1100" b="0" i="0" strike="noStrike">
              <a:solidFill>
                <a:srgbClr val="000000"/>
              </a:solidFill>
              <a:latin typeface="Calibri"/>
            </a:rPr>
            <a:t>The SCSBC School Budget covers all the basic concepts of budgeting, some of which are unique to independent schools, and takes users through a proven step-by-step process to construct a school budget.  This updated and very flexible budget model allows you to anticipate problems before they occur and to consider alternatives to prevent these problems.  </a:t>
          </a:r>
        </a:p>
        <a:p>
          <a:pPr algn="l" rtl="0">
            <a:defRPr sz="1000"/>
          </a:pPr>
          <a:endParaRPr lang="en-US" sz="1100" b="0" i="0" strike="noStrike">
            <a:solidFill>
              <a:srgbClr val="000000"/>
            </a:solidFill>
            <a:latin typeface="Calibri"/>
          </a:endParaRPr>
        </a:p>
        <a:p>
          <a:pPr algn="l" rtl="0">
            <a:defRPr sz="1000"/>
          </a:pPr>
          <a:r>
            <a:rPr lang="en-US" sz="1200" b="1" i="0" strike="noStrike">
              <a:solidFill>
                <a:srgbClr val="000000"/>
              </a:solidFill>
              <a:latin typeface="Calibri"/>
            </a:rPr>
            <a:t>How Do I Use This Budget In My School? </a:t>
          </a:r>
          <a:endParaRPr lang="en-US" sz="1100" b="0" i="0" strike="noStrike">
            <a:solidFill>
              <a:srgbClr val="000000"/>
            </a:solidFill>
            <a:latin typeface="Calibri"/>
          </a:endParaRPr>
        </a:p>
        <a:p>
          <a:pPr algn="l" rtl="0">
            <a:defRPr sz="1000"/>
          </a:pPr>
          <a:r>
            <a:rPr lang="en-US" sz="1100" b="0" i="0" strike="noStrike">
              <a:solidFill>
                <a:srgbClr val="000000"/>
              </a:solidFill>
              <a:latin typeface="Calibri"/>
            </a:rPr>
            <a:t>It is assumed that the schools governing body, usually the School Society, will review and approve the budget at a Society meeting sometime in May or early June. Because of the difficulty of predicting enrolment this far in advance of the new school year and the incremental difficulty of reducing expenses as the year progresses, provision is made within the SCSBC School Budget to have a budget revision. This is usually done during September and involves recording the actual enrolment, revision of all revenue streams, revision of staffing requirements and other applicable expenses.  If a revised budget is required because of the scope of the changes to the Society budget, it should be approved by the board and can then be used to compare actual expenses on a monthly basis.   </a:t>
          </a:r>
        </a:p>
        <a:p>
          <a:pPr algn="l" rtl="0">
            <a:defRPr sz="1000"/>
          </a:pPr>
          <a:endParaRPr lang="en-US" sz="1200" b="0" i="0" strike="noStrike">
            <a:solidFill>
              <a:srgbClr val="000000"/>
            </a:solidFill>
            <a:latin typeface="Calibri"/>
          </a:endParaRPr>
        </a:p>
        <a:p>
          <a:pPr algn="l" rtl="0">
            <a:defRPr sz="1000"/>
          </a:pPr>
          <a:r>
            <a:rPr lang="en-US" sz="1200" b="1" i="0" strike="noStrike">
              <a:solidFill>
                <a:srgbClr val="000000"/>
              </a:solidFill>
              <a:latin typeface="Calibri"/>
            </a:rPr>
            <a:t>Where Do I Get Support?</a:t>
          </a:r>
        </a:p>
        <a:p>
          <a:pPr algn="l" rtl="0">
            <a:defRPr sz="1000"/>
          </a:pPr>
          <a:r>
            <a:rPr lang="en-US" sz="1100" b="0" i="0" strike="noStrike">
              <a:solidFill>
                <a:srgbClr val="000000"/>
              </a:solidFill>
              <a:latin typeface="Calibri"/>
            </a:rPr>
            <a:t>SCSBC is providing online, telephone, and school visit support should you require this. Please email SCSBC at scsbc@twu.ca or call the SCSBC office at 604-888-6366.</a:t>
          </a:r>
        </a:p>
        <a:p>
          <a:pPr algn="l" rtl="0">
            <a:defRPr sz="1000"/>
          </a:pPr>
          <a:endParaRPr lang="en-US" sz="1100" b="0" i="0" strike="noStrike">
            <a:solidFill>
              <a:srgbClr val="000000"/>
            </a:solidFill>
            <a:latin typeface="Calibri"/>
          </a:endParaRPr>
        </a:p>
        <a:p>
          <a:pPr algn="l" rtl="0">
            <a:defRPr sz="1000"/>
          </a:pPr>
          <a:r>
            <a:rPr lang="en-US" sz="1200" b="1" i="0" strike="noStrike">
              <a:solidFill>
                <a:srgbClr val="000000"/>
              </a:solidFill>
              <a:latin typeface="Calibri"/>
            </a:rPr>
            <a:t>Effect On Budget For Changes Made In Any Tab:</a:t>
          </a:r>
        </a:p>
        <a:p>
          <a:pPr algn="l" rtl="0">
            <a:defRPr sz="1000"/>
          </a:pPr>
          <a:r>
            <a:rPr lang="en-US" sz="1100" b="0" i="0" strike="noStrike">
              <a:solidFill>
                <a:srgbClr val="000000"/>
              </a:solidFill>
              <a:latin typeface="Calibri"/>
            </a:rPr>
            <a:t>The SCSBC Budget Model includes a green line in each spreadsheet, generally in row 6, below the blue instruction boxes, with a running excess (deficit) of revenue over expenses amount so that you can see the effect on the budget for any change made.</a:t>
          </a:r>
        </a:p>
        <a:p>
          <a:pPr algn="l" rtl="0">
            <a:defRPr sz="1000"/>
          </a:pPr>
          <a:endParaRPr lang="en-US" sz="1100" b="0" i="0" strike="noStrike">
            <a:solidFill>
              <a:srgbClr val="000000"/>
            </a:solidFill>
            <a:latin typeface="Calibri"/>
          </a:endParaRPr>
        </a:p>
        <a:p>
          <a:pPr algn="l" rtl="0">
            <a:defRPr sz="1000"/>
          </a:pPr>
          <a:r>
            <a:rPr lang="en-US" sz="1200" b="1" i="0" strike="noStrike">
              <a:solidFill>
                <a:srgbClr val="000000"/>
              </a:solidFill>
              <a:latin typeface="Calibri"/>
            </a:rPr>
            <a:t>What Do I Do Next?  </a:t>
          </a:r>
          <a:endParaRPr lang="en-US" sz="1100" b="0" i="0" strike="noStrike">
            <a:solidFill>
              <a:srgbClr val="000000"/>
            </a:solidFill>
            <a:latin typeface="Calibri"/>
          </a:endParaRPr>
        </a:p>
        <a:p>
          <a:pPr algn="l" rtl="0">
            <a:defRPr sz="1000"/>
          </a:pPr>
          <a:r>
            <a:rPr lang="en-US" sz="1100" b="0" i="0" strike="noStrike">
              <a:solidFill>
                <a:srgbClr val="000000"/>
              </a:solidFill>
              <a:latin typeface="Calibri"/>
            </a:rPr>
            <a:t>Carefully read the "Instructions" tab before starting to enter data in the following spreadsheets as directed. Formulae, links, lookup tables, totals, graphs and some statistical analysis are all embedded within the SCSBC School Budget and once the required input of data is completed the budget is then constructed with very little further user intervention.  </a:t>
          </a:r>
        </a:p>
        <a:p>
          <a:pPr algn="l" rtl="0">
            <a:defRPr sz="1000"/>
          </a:pPr>
          <a:endParaRPr lang="en-US" sz="1100" b="0" i="0" strike="noStrike">
            <a:solidFill>
              <a:srgbClr val="000000"/>
            </a:solidFill>
            <a:latin typeface="Calibri"/>
          </a:endParaRPr>
        </a:p>
        <a:p>
          <a:pPr algn="l" rtl="0">
            <a:defRPr sz="1000"/>
          </a:pPr>
          <a:r>
            <a:rPr lang="en-US" sz="1200" b="1" i="0" strike="noStrike">
              <a:solidFill>
                <a:srgbClr val="000000"/>
              </a:solidFill>
              <a:latin typeface="Calibri"/>
            </a:rPr>
            <a:t>Model Financial Statements:</a:t>
          </a:r>
          <a:endParaRPr lang="en-US" sz="1100" b="1" i="0" strike="noStrike">
            <a:solidFill>
              <a:srgbClr val="000000"/>
            </a:solidFill>
            <a:latin typeface="Calibri"/>
          </a:endParaRPr>
        </a:p>
        <a:p>
          <a:pPr algn="l" rtl="0">
            <a:defRPr sz="1000"/>
          </a:pPr>
          <a:r>
            <a:rPr lang="en-US" sz="1100" b="0" i="0" strike="noStrike">
              <a:solidFill>
                <a:srgbClr val="000000"/>
              </a:solidFill>
              <a:latin typeface="Calibri"/>
            </a:rPr>
            <a:t>The last tab contains two model financial statements using the restricted fund and deferral method of accounting. </a:t>
          </a:r>
        </a:p>
      </xdr:txBody>
    </xdr:sp>
    <xdr:clientData/>
  </xdr:twoCellAnchor>
  <xdr:twoCellAnchor>
    <xdr:from>
      <xdr:col>0</xdr:col>
      <xdr:colOff>0</xdr:colOff>
      <xdr:row>33</xdr:row>
      <xdr:rowOff>123825</xdr:rowOff>
    </xdr:from>
    <xdr:to>
      <xdr:col>2</xdr:col>
      <xdr:colOff>1986894</xdr:colOff>
      <xdr:row>42</xdr:row>
      <xdr:rowOff>295275</xdr:rowOff>
    </xdr:to>
    <xdr:sp macro="" textlink="">
      <xdr:nvSpPr>
        <xdr:cNvPr id="132215" name="New Features">
          <a:extLst>
            <a:ext uri="{FF2B5EF4-FFF2-40B4-BE49-F238E27FC236}">
              <a16:creationId xmlns:a16="http://schemas.microsoft.com/office/drawing/2014/main" id="{00000000-0008-0000-0000-000077040200}"/>
            </a:ext>
          </a:extLst>
        </xdr:cNvPr>
        <xdr:cNvSpPr txBox="1">
          <a:spLocks noChangeArrowheads="1"/>
        </xdr:cNvSpPr>
      </xdr:nvSpPr>
      <xdr:spPr bwMode="auto">
        <a:xfrm>
          <a:off x="0" y="9305925"/>
          <a:ext cx="6019800" cy="3000375"/>
        </a:xfrm>
        <a:prstGeom prst="rect">
          <a:avLst/>
        </a:prstGeom>
        <a:solidFill>
          <a:srgbClr val="FFFF99">
            <a:alpha val="72156"/>
          </a:srgbClr>
        </a:solidFill>
        <a:ln w="9525">
          <a:solidFill>
            <a:srgbClr val="8EB4E3"/>
          </a:solidFill>
          <a:miter lim="800000"/>
          <a:headEnd/>
          <a:tailEnd/>
        </a:ln>
        <a:effectLst>
          <a:outerShdw sx="100999" sy="100999" algn="ctr" rotWithShape="0">
            <a:srgbClr val="000000">
              <a:alpha val="17998"/>
            </a:srgbClr>
          </a:outerShdw>
        </a:effectLst>
      </xdr:spPr>
      <xdr:txBody>
        <a:bodyPr vertOverflow="clip" wrap="square" lIns="91440" tIns="45720" rIns="91440" bIns="45720" anchor="t" upright="1"/>
        <a:lstStyle/>
        <a:p>
          <a:pPr algn="l" rtl="0">
            <a:defRPr sz="1000"/>
          </a:pPr>
          <a:r>
            <a:rPr lang="en-US" sz="1100" b="1" i="0" u="sng" strike="noStrike">
              <a:solidFill>
                <a:srgbClr val="000080"/>
              </a:solidFill>
              <a:latin typeface="Calibri"/>
            </a:rPr>
            <a:t>NEW</a:t>
          </a:r>
          <a:r>
            <a:rPr lang="en-US" sz="1100" b="1" i="0" strike="noStrike">
              <a:solidFill>
                <a:srgbClr val="000000"/>
              </a:solidFill>
              <a:latin typeface="Calibri"/>
            </a:rPr>
            <a:t> FEATURES in this version:</a:t>
          </a:r>
        </a:p>
        <a:p>
          <a:pPr algn="l" rtl="0">
            <a:defRPr sz="1000"/>
          </a:pPr>
          <a:endParaRPr lang="en-US" sz="1100" b="0" i="0" strike="noStrike">
            <a:solidFill>
              <a:srgbClr val="000000"/>
            </a:solidFill>
            <a:latin typeface="Calibri"/>
          </a:endParaRPr>
        </a:p>
        <a:p>
          <a:pPr algn="l" rtl="0">
            <a:defRPr sz="1000"/>
          </a:pPr>
          <a:r>
            <a:rPr lang="en-US" sz="1100" b="0" i="0" strike="noStrike">
              <a:solidFill>
                <a:srgbClr val="000000"/>
              </a:solidFill>
              <a:latin typeface="Calibri"/>
            </a:rPr>
            <a:t>    1.  Twenty-four spreadsheets/tabs, with an additional spreadsheet containing typical financial </a:t>
          </a:r>
        </a:p>
        <a:p>
          <a:pPr algn="l" rtl="0">
            <a:defRPr sz="1000"/>
          </a:pPr>
          <a:r>
            <a:rPr lang="en-US" sz="1100" b="0" i="0" strike="noStrike">
              <a:solidFill>
                <a:srgbClr val="000000"/>
              </a:solidFill>
              <a:latin typeface="Calibri"/>
            </a:rPr>
            <a:t>           statement layout.</a:t>
          </a:r>
        </a:p>
        <a:p>
          <a:pPr algn="l" rtl="0">
            <a:defRPr sz="1000"/>
          </a:pPr>
          <a:r>
            <a:rPr lang="en-US" sz="1100" b="0" i="0" strike="noStrike">
              <a:solidFill>
                <a:srgbClr val="000000"/>
              </a:solidFill>
              <a:latin typeface="Calibri"/>
            </a:rPr>
            <a:t>    2.  Updates and improvements on most spreadsheets, including instructions and examples.</a:t>
          </a:r>
        </a:p>
        <a:p>
          <a:pPr algn="l" rtl="0">
            <a:defRPr sz="1000"/>
          </a:pPr>
          <a:r>
            <a:rPr lang="en-US" sz="1100" b="0" i="0" strike="noStrike">
              <a:solidFill>
                <a:srgbClr val="000000"/>
              </a:solidFill>
              <a:latin typeface="Calibri"/>
            </a:rPr>
            <a:t>    3.  Summaries of Revenue and Expenses for Special Education; Transportation; Preschool and </a:t>
          </a:r>
        </a:p>
        <a:p>
          <a:pPr algn="l" rtl="0">
            <a:defRPr sz="1000"/>
          </a:pPr>
          <a:r>
            <a:rPr lang="en-US" sz="1100" b="0" i="0" strike="noStrike">
              <a:solidFill>
                <a:srgbClr val="000000"/>
              </a:solidFill>
              <a:latin typeface="Calibri"/>
            </a:rPr>
            <a:t>           Development.</a:t>
          </a:r>
        </a:p>
        <a:p>
          <a:pPr algn="l" rtl="0">
            <a:defRPr sz="1000"/>
          </a:pPr>
          <a:r>
            <a:rPr lang="en-US" sz="1100" b="0" i="0" strike="noStrike">
              <a:solidFill>
                <a:srgbClr val="000000"/>
              </a:solidFill>
              <a:latin typeface="Calibri"/>
            </a:rPr>
            <a:t>    4.  A more detailed Data input sheet and increased use of linked data from this and other </a:t>
          </a:r>
        </a:p>
        <a:p>
          <a:pPr algn="l" rtl="0">
            <a:defRPr sz="1000"/>
          </a:pPr>
          <a:r>
            <a:rPr lang="en-US" sz="1100" b="0" i="0" strike="noStrike">
              <a:solidFill>
                <a:srgbClr val="000000"/>
              </a:solidFill>
              <a:latin typeface="Calibri"/>
            </a:rPr>
            <a:t>           spreadsheets.</a:t>
          </a:r>
        </a:p>
        <a:p>
          <a:pPr algn="l" rtl="0">
            <a:defRPr sz="1000"/>
          </a:pPr>
          <a:r>
            <a:rPr lang="en-US" sz="1100" b="0" i="0" strike="noStrike">
              <a:solidFill>
                <a:srgbClr val="000000"/>
              </a:solidFill>
              <a:latin typeface="Calibri"/>
            </a:rPr>
            <a:t>    5.  New spreadsheets to facilitate a September budget revision and projections to year end. </a:t>
          </a:r>
        </a:p>
        <a:p>
          <a:pPr algn="l" rtl="0">
            <a:defRPr sz="1000"/>
          </a:pPr>
          <a:r>
            <a:rPr lang="en-US" sz="1100" b="0" i="0" strike="noStrike">
              <a:solidFill>
                <a:srgbClr val="000000"/>
              </a:solidFill>
              <a:latin typeface="Calibri"/>
            </a:rPr>
            <a:t>    6.  Emphasis on more accurately predicting enrolment, staffing requirements and staffing </a:t>
          </a:r>
        </a:p>
        <a:p>
          <a:pPr algn="l" rtl="0">
            <a:defRPr sz="1000"/>
          </a:pPr>
          <a:r>
            <a:rPr lang="en-US" sz="1100" b="0" i="0" strike="noStrike">
              <a:solidFill>
                <a:srgbClr val="000000"/>
              </a:solidFill>
              <a:latin typeface="Calibri"/>
            </a:rPr>
            <a:t>           expenses.</a:t>
          </a:r>
        </a:p>
        <a:p>
          <a:pPr algn="l" rtl="0">
            <a:defRPr sz="1000"/>
          </a:pPr>
          <a:r>
            <a:rPr lang="en-US" sz="1100" b="0" i="0" strike="noStrike">
              <a:solidFill>
                <a:srgbClr val="000000"/>
              </a:solidFill>
              <a:latin typeface="Calibri"/>
            </a:rPr>
            <a:t>    7.  Added help with more specialized tuition structures in consultation with SCSBC.</a:t>
          </a:r>
        </a:p>
        <a:p>
          <a:pPr algn="l" rtl="0">
            <a:defRPr sz="1000"/>
          </a:pPr>
          <a:r>
            <a:rPr lang="en-US" sz="1100" b="0" i="0" strike="noStrike">
              <a:solidFill>
                <a:srgbClr val="000000"/>
              </a:solidFill>
              <a:latin typeface="Calibri"/>
            </a:rPr>
            <a:t>    8.  Emphasis on schoolwide budget process, and improved tools for involving principal, treasurer, </a:t>
          </a:r>
        </a:p>
        <a:p>
          <a:pPr algn="l" rtl="0">
            <a:defRPr sz="1000"/>
          </a:pPr>
          <a:r>
            <a:rPr lang="en-US" sz="1100" b="0" i="0" strike="noStrike">
              <a:solidFill>
                <a:srgbClr val="000000"/>
              </a:solidFill>
              <a:latin typeface="Calibri"/>
            </a:rPr>
            <a:t>          finance committee, business manager/bookkeeper and department heads.</a:t>
          </a:r>
        </a:p>
        <a:p>
          <a:pPr algn="l" rtl="0">
            <a:defRPr sz="1000"/>
          </a:pPr>
          <a:r>
            <a:rPr lang="en-US" sz="1100" b="0" i="0" strike="noStrike">
              <a:solidFill>
                <a:srgbClr val="000000"/>
              </a:solidFill>
              <a:latin typeface="Calibri"/>
            </a:rPr>
            <a:t>    9.  Increased statistical analysis and improved graphical presentation.</a:t>
          </a:r>
        </a:p>
      </xdr:txBody>
    </xdr:sp>
    <xdr:clientData/>
  </xdr:twoCellAnchor>
  <xdr:twoCellAnchor>
    <xdr:from>
      <xdr:col>0</xdr:col>
      <xdr:colOff>0</xdr:colOff>
      <xdr:row>47</xdr:row>
      <xdr:rowOff>0</xdr:rowOff>
    </xdr:from>
    <xdr:to>
      <xdr:col>0</xdr:col>
      <xdr:colOff>1920153</xdr:colOff>
      <xdr:row>54</xdr:row>
      <xdr:rowOff>238125</xdr:rowOff>
    </xdr:to>
    <xdr:sp macro="" textlink="">
      <xdr:nvSpPr>
        <xdr:cNvPr id="132216" name="TextBox 14">
          <a:extLst>
            <a:ext uri="{FF2B5EF4-FFF2-40B4-BE49-F238E27FC236}">
              <a16:creationId xmlns:a16="http://schemas.microsoft.com/office/drawing/2014/main" id="{00000000-0008-0000-0000-000078040200}"/>
            </a:ext>
          </a:extLst>
        </xdr:cNvPr>
        <xdr:cNvSpPr txBox="1">
          <a:spLocks noChangeArrowheads="1"/>
        </xdr:cNvSpPr>
      </xdr:nvSpPr>
      <xdr:spPr bwMode="auto">
        <a:xfrm>
          <a:off x="0" y="13735050"/>
          <a:ext cx="1914525" cy="2238375"/>
        </a:xfrm>
        <a:prstGeom prst="rect">
          <a:avLst/>
        </a:prstGeom>
        <a:solidFill>
          <a:srgbClr val="FF9900"/>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100" b="1" i="0" strike="noStrike">
              <a:solidFill>
                <a:srgbClr val="000000"/>
              </a:solidFill>
              <a:latin typeface="Calibri"/>
            </a:rPr>
            <a:t>GROUP 1</a:t>
          </a:r>
        </a:p>
        <a:p>
          <a:pPr algn="ctr" rtl="0">
            <a:defRPr sz="1000"/>
          </a:pPr>
          <a:r>
            <a:rPr lang="en-US" sz="1100" b="0" i="0" strike="noStrike">
              <a:solidFill>
                <a:srgbClr val="000000"/>
              </a:solidFill>
              <a:latin typeface="Calibri"/>
            </a:rPr>
            <a:t>"</a:t>
          </a:r>
          <a:r>
            <a:rPr lang="en-US" sz="1100" b="0" i="0" u="sng" strike="noStrike">
              <a:solidFill>
                <a:srgbClr val="000000"/>
              </a:solidFill>
              <a:latin typeface="Calibri"/>
            </a:rPr>
            <a:t>Mostly Preparation</a:t>
          </a:r>
          <a:r>
            <a:rPr lang="en-US" sz="1100" b="0" i="0" strike="noStrike">
              <a:solidFill>
                <a:srgbClr val="000000"/>
              </a:solidFill>
              <a:latin typeface="Calibri"/>
            </a:rPr>
            <a:t>"</a:t>
          </a:r>
        </a:p>
        <a:p>
          <a:pPr algn="ctr" rtl="0">
            <a:defRPr sz="1000"/>
          </a:pPr>
          <a:endParaRPr lang="en-US" sz="1100" b="0" i="0" strike="noStrike">
            <a:solidFill>
              <a:srgbClr val="000000"/>
            </a:solidFill>
            <a:latin typeface="Calibri"/>
          </a:endParaRPr>
        </a:p>
        <a:p>
          <a:pPr algn="ctr" rtl="0">
            <a:defRPr sz="1000"/>
          </a:pPr>
          <a:r>
            <a:rPr lang="en-US" sz="1100" b="0" i="0" strike="noStrike">
              <a:solidFill>
                <a:srgbClr val="000000"/>
              </a:solidFill>
              <a:latin typeface="Calibri"/>
            </a:rPr>
            <a:t>Instructions</a:t>
          </a:r>
        </a:p>
        <a:p>
          <a:pPr algn="ctr" rtl="0">
            <a:defRPr sz="1000"/>
          </a:pPr>
          <a:r>
            <a:rPr lang="en-US" sz="1100" b="0" i="0" strike="noStrike">
              <a:solidFill>
                <a:srgbClr val="000000"/>
              </a:solidFill>
              <a:latin typeface="Calibri"/>
            </a:rPr>
            <a:t>Assumptions </a:t>
          </a:r>
        </a:p>
        <a:p>
          <a:pPr algn="ctr" rtl="0">
            <a:defRPr sz="1000"/>
          </a:pPr>
          <a:r>
            <a:rPr lang="en-US" sz="1100" b="0" i="0" strike="noStrike">
              <a:solidFill>
                <a:srgbClr val="000000"/>
              </a:solidFill>
              <a:latin typeface="Calibri"/>
            </a:rPr>
            <a:t>Preparation Schedule</a:t>
          </a:r>
        </a:p>
        <a:p>
          <a:pPr algn="ctr" rtl="0">
            <a:defRPr sz="1000"/>
          </a:pPr>
          <a:r>
            <a:rPr lang="en-US" sz="1100" b="0" i="0" strike="noStrike">
              <a:solidFill>
                <a:srgbClr val="000000"/>
              </a:solidFill>
              <a:latin typeface="Calibri"/>
            </a:rPr>
            <a:t>Budget Request Form</a:t>
          </a:r>
        </a:p>
        <a:p>
          <a:pPr algn="ctr" rtl="0">
            <a:defRPr sz="1000"/>
          </a:pPr>
          <a:r>
            <a:rPr lang="en-US" sz="1100" b="0" i="0" strike="noStrike">
              <a:solidFill>
                <a:srgbClr val="000000"/>
              </a:solidFill>
              <a:latin typeface="Calibri"/>
            </a:rPr>
            <a:t>Data Input </a:t>
          </a:r>
        </a:p>
        <a:p>
          <a:pPr algn="ctr" rtl="0">
            <a:defRPr sz="1000"/>
          </a:pPr>
          <a:r>
            <a:rPr lang="en-US" sz="1100" b="0" i="0" strike="noStrike">
              <a:solidFill>
                <a:srgbClr val="000000"/>
              </a:solidFill>
              <a:latin typeface="Calibri"/>
            </a:rPr>
            <a:t>Tuition Schedule</a:t>
          </a:r>
        </a:p>
        <a:p>
          <a:pPr algn="ctr" rtl="0">
            <a:defRPr sz="1000"/>
          </a:pPr>
          <a:r>
            <a:rPr lang="en-US" sz="1100" b="0" i="0" strike="noStrike">
              <a:solidFill>
                <a:srgbClr val="000000"/>
              </a:solidFill>
              <a:latin typeface="Calibri"/>
            </a:rPr>
            <a:t>Salary Grid</a:t>
          </a:r>
        </a:p>
      </xdr:txBody>
    </xdr:sp>
    <xdr:clientData/>
  </xdr:twoCellAnchor>
  <xdr:twoCellAnchor>
    <xdr:from>
      <xdr:col>1</xdr:col>
      <xdr:colOff>0</xdr:colOff>
      <xdr:row>47</xdr:row>
      <xdr:rowOff>9525</xdr:rowOff>
    </xdr:from>
    <xdr:to>
      <xdr:col>1</xdr:col>
      <xdr:colOff>1920153</xdr:colOff>
      <xdr:row>51</xdr:row>
      <xdr:rowOff>0</xdr:rowOff>
    </xdr:to>
    <xdr:sp macro="" textlink="">
      <xdr:nvSpPr>
        <xdr:cNvPr id="132217" name="TextBox 15">
          <a:extLst>
            <a:ext uri="{FF2B5EF4-FFF2-40B4-BE49-F238E27FC236}">
              <a16:creationId xmlns:a16="http://schemas.microsoft.com/office/drawing/2014/main" id="{00000000-0008-0000-0000-000079040200}"/>
            </a:ext>
          </a:extLst>
        </xdr:cNvPr>
        <xdr:cNvSpPr txBox="1">
          <a:spLocks noChangeArrowheads="1"/>
        </xdr:cNvSpPr>
      </xdr:nvSpPr>
      <xdr:spPr bwMode="auto">
        <a:xfrm>
          <a:off x="2009775" y="13744575"/>
          <a:ext cx="1914525" cy="1133475"/>
        </a:xfrm>
        <a:prstGeom prst="rect">
          <a:avLst/>
        </a:prstGeom>
        <a:solidFill>
          <a:srgbClr val="C0C0C0"/>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100" b="1" i="0" strike="noStrike">
              <a:solidFill>
                <a:srgbClr val="000000"/>
              </a:solidFill>
              <a:latin typeface="Calibri"/>
            </a:rPr>
            <a:t>GROUP 2</a:t>
          </a:r>
          <a:endParaRPr lang="en-US" sz="1100" b="1" i="0" u="sng" strike="noStrike">
            <a:solidFill>
              <a:srgbClr val="000000"/>
            </a:solidFill>
            <a:latin typeface="Calibri"/>
          </a:endParaRPr>
        </a:p>
        <a:p>
          <a:pPr algn="ctr" rtl="0">
            <a:defRPr sz="1000"/>
          </a:pPr>
          <a:r>
            <a:rPr lang="en-US" sz="1100" b="1" i="0" strike="noStrike">
              <a:solidFill>
                <a:srgbClr val="000000"/>
              </a:solidFill>
              <a:latin typeface="Calibri"/>
            </a:rPr>
            <a:t>"</a:t>
          </a:r>
          <a:r>
            <a:rPr lang="en-US" sz="1100" b="0" i="0" u="sng" strike="noStrike">
              <a:solidFill>
                <a:srgbClr val="000000"/>
              </a:solidFill>
              <a:latin typeface="Calibri"/>
            </a:rPr>
            <a:t>The Budget Summary</a:t>
          </a:r>
          <a:r>
            <a:rPr lang="en-US" sz="1100" b="0" i="0" strike="noStrike">
              <a:solidFill>
                <a:srgbClr val="000000"/>
              </a:solidFill>
              <a:latin typeface="Calibri"/>
            </a:rPr>
            <a:t>"</a:t>
          </a:r>
          <a:endParaRPr lang="en-US" sz="1100" b="0" i="0" u="sng" strike="noStrike">
            <a:solidFill>
              <a:srgbClr val="000000"/>
            </a:solidFill>
            <a:latin typeface="Calibri"/>
          </a:endParaRPr>
        </a:p>
        <a:p>
          <a:pPr algn="ctr" rtl="0">
            <a:defRPr sz="1000"/>
          </a:pPr>
          <a:endParaRPr lang="en-US" sz="1100" b="0" i="0" strike="noStrike">
            <a:solidFill>
              <a:srgbClr val="000000"/>
            </a:solidFill>
            <a:latin typeface="Calibri"/>
          </a:endParaRPr>
        </a:p>
        <a:p>
          <a:pPr algn="ctr" rtl="0">
            <a:defRPr sz="1000"/>
          </a:pPr>
          <a:r>
            <a:rPr lang="en-US" sz="1100" b="0" i="0" strike="noStrike">
              <a:solidFill>
                <a:srgbClr val="000000"/>
              </a:solidFill>
              <a:latin typeface="Calibri"/>
            </a:rPr>
            <a:t>Budget</a:t>
          </a:r>
        </a:p>
        <a:p>
          <a:pPr algn="ctr" rtl="0">
            <a:defRPr sz="1000"/>
          </a:pPr>
          <a:endParaRPr lang="en-US" sz="1100" b="0" i="0" strike="noStrike">
            <a:solidFill>
              <a:srgbClr val="000000"/>
            </a:solidFill>
            <a:latin typeface="Calibri"/>
          </a:endParaRPr>
        </a:p>
      </xdr:txBody>
    </xdr:sp>
    <xdr:clientData/>
  </xdr:twoCellAnchor>
  <xdr:twoCellAnchor>
    <xdr:from>
      <xdr:col>2</xdr:col>
      <xdr:colOff>0</xdr:colOff>
      <xdr:row>47</xdr:row>
      <xdr:rowOff>0</xdr:rowOff>
    </xdr:from>
    <xdr:to>
      <xdr:col>2</xdr:col>
      <xdr:colOff>1901301</xdr:colOff>
      <xdr:row>53</xdr:row>
      <xdr:rowOff>0</xdr:rowOff>
    </xdr:to>
    <xdr:sp macro="" textlink="">
      <xdr:nvSpPr>
        <xdr:cNvPr id="132218" name="TextBox 16">
          <a:extLst>
            <a:ext uri="{FF2B5EF4-FFF2-40B4-BE49-F238E27FC236}">
              <a16:creationId xmlns:a16="http://schemas.microsoft.com/office/drawing/2014/main" id="{00000000-0008-0000-0000-00007A040200}"/>
            </a:ext>
          </a:extLst>
        </xdr:cNvPr>
        <xdr:cNvSpPr txBox="1">
          <a:spLocks noChangeArrowheads="1"/>
        </xdr:cNvSpPr>
      </xdr:nvSpPr>
      <xdr:spPr bwMode="auto">
        <a:xfrm>
          <a:off x="4019550" y="13735050"/>
          <a:ext cx="1905000" cy="1714500"/>
        </a:xfrm>
        <a:prstGeom prst="rect">
          <a:avLst/>
        </a:prstGeom>
        <a:solidFill>
          <a:srgbClr val="33CCCC"/>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100" b="1" i="0" strike="noStrike">
              <a:solidFill>
                <a:srgbClr val="000000"/>
              </a:solidFill>
              <a:latin typeface="Calibri"/>
            </a:rPr>
            <a:t>GROUP 3</a:t>
          </a:r>
        </a:p>
        <a:p>
          <a:pPr algn="ctr" rtl="0">
            <a:defRPr sz="1000"/>
          </a:pPr>
          <a:r>
            <a:rPr lang="en-US" sz="1100" b="0" i="0" strike="noStrike">
              <a:solidFill>
                <a:srgbClr val="000000"/>
              </a:solidFill>
              <a:latin typeface="Calibri"/>
            </a:rPr>
            <a:t>"</a:t>
          </a:r>
          <a:r>
            <a:rPr lang="en-US" sz="1100" b="0" i="0" u="sng" strike="noStrike">
              <a:solidFill>
                <a:srgbClr val="000000"/>
              </a:solidFill>
              <a:latin typeface="Calibri"/>
            </a:rPr>
            <a:t>Students, Staff &amp;</a:t>
          </a:r>
          <a:r>
            <a:rPr lang="en-US" sz="1100" b="0" i="0" strike="noStrike">
              <a:solidFill>
                <a:srgbClr val="000000"/>
              </a:solidFill>
              <a:latin typeface="Calibri"/>
            </a:rPr>
            <a:t> </a:t>
          </a:r>
          <a:endParaRPr lang="en-US" sz="1100" b="0" i="0" u="sng" strike="noStrike">
            <a:solidFill>
              <a:srgbClr val="000000"/>
            </a:solidFill>
            <a:latin typeface="Calibri"/>
          </a:endParaRPr>
        </a:p>
        <a:p>
          <a:pPr algn="ctr" rtl="0">
            <a:defRPr sz="1000"/>
          </a:pPr>
          <a:r>
            <a:rPr lang="en-US" sz="1100" b="0" i="0" u="sng" strike="noStrike">
              <a:solidFill>
                <a:srgbClr val="000000"/>
              </a:solidFill>
              <a:latin typeface="Calibri"/>
            </a:rPr>
            <a:t>Tuition Scale</a:t>
          </a:r>
          <a:r>
            <a:rPr lang="en-US" sz="1100" b="0" i="0" strike="noStrike">
              <a:solidFill>
                <a:srgbClr val="000000"/>
              </a:solidFill>
              <a:latin typeface="Calibri"/>
            </a:rPr>
            <a:t>"</a:t>
          </a:r>
        </a:p>
        <a:p>
          <a:pPr algn="ctr" rtl="0">
            <a:defRPr sz="1000"/>
          </a:pPr>
          <a:endParaRPr lang="en-US" sz="1100" b="0" i="0" strike="noStrike">
            <a:solidFill>
              <a:srgbClr val="000000"/>
            </a:solidFill>
            <a:latin typeface="Calibri"/>
          </a:endParaRPr>
        </a:p>
        <a:p>
          <a:pPr algn="ctr" rtl="0">
            <a:defRPr sz="1000"/>
          </a:pPr>
          <a:r>
            <a:rPr lang="en-US" sz="1100" b="0" i="0" strike="noStrike">
              <a:solidFill>
                <a:srgbClr val="000000"/>
              </a:solidFill>
              <a:latin typeface="Calibri"/>
            </a:rPr>
            <a:t>Enrolment Revenue</a:t>
          </a:r>
        </a:p>
        <a:p>
          <a:pPr algn="ctr" rtl="0">
            <a:defRPr sz="1000"/>
          </a:pPr>
          <a:r>
            <a:rPr lang="en-US" sz="1100" b="0" i="0" strike="noStrike">
              <a:solidFill>
                <a:srgbClr val="000000"/>
              </a:solidFill>
              <a:latin typeface="Calibri"/>
            </a:rPr>
            <a:t>Other Revenue</a:t>
          </a:r>
        </a:p>
        <a:p>
          <a:pPr algn="ctr" rtl="0">
            <a:defRPr sz="1000"/>
          </a:pPr>
          <a:r>
            <a:rPr lang="en-US" sz="1100" b="0" i="0" strike="noStrike">
              <a:solidFill>
                <a:srgbClr val="000000"/>
              </a:solidFill>
              <a:latin typeface="Calibri"/>
            </a:rPr>
            <a:t>Staffing</a:t>
          </a:r>
        </a:p>
        <a:p>
          <a:pPr algn="ctr" rtl="0">
            <a:defRPr sz="1000"/>
          </a:pPr>
          <a:r>
            <a:rPr lang="en-US" sz="1100" b="0" i="0" strike="noStrike">
              <a:solidFill>
                <a:srgbClr val="000000"/>
              </a:solidFill>
              <a:latin typeface="Calibri"/>
            </a:rPr>
            <a:t>Salary Calculator</a:t>
          </a:r>
        </a:p>
      </xdr:txBody>
    </xdr:sp>
    <xdr:clientData/>
  </xdr:twoCellAnchor>
  <xdr:twoCellAnchor>
    <xdr:from>
      <xdr:col>0</xdr:col>
      <xdr:colOff>0</xdr:colOff>
      <xdr:row>55</xdr:row>
      <xdr:rowOff>0</xdr:rowOff>
    </xdr:from>
    <xdr:to>
      <xdr:col>0</xdr:col>
      <xdr:colOff>1901301</xdr:colOff>
      <xdr:row>63</xdr:row>
      <xdr:rowOff>0</xdr:rowOff>
    </xdr:to>
    <xdr:sp macro="" textlink="">
      <xdr:nvSpPr>
        <xdr:cNvPr id="132219" name="TextBox 18">
          <a:extLst>
            <a:ext uri="{FF2B5EF4-FFF2-40B4-BE49-F238E27FC236}">
              <a16:creationId xmlns:a16="http://schemas.microsoft.com/office/drawing/2014/main" id="{00000000-0008-0000-0000-00007B040200}"/>
            </a:ext>
          </a:extLst>
        </xdr:cNvPr>
        <xdr:cNvSpPr txBox="1">
          <a:spLocks noChangeArrowheads="1"/>
        </xdr:cNvSpPr>
      </xdr:nvSpPr>
      <xdr:spPr bwMode="auto">
        <a:xfrm>
          <a:off x="0" y="16021050"/>
          <a:ext cx="1905000" cy="2286000"/>
        </a:xfrm>
        <a:prstGeom prst="rect">
          <a:avLst/>
        </a:prstGeom>
        <a:solidFill>
          <a:srgbClr val="FFFF00"/>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100" b="1" i="0" strike="noStrike">
              <a:solidFill>
                <a:srgbClr val="000000"/>
              </a:solidFill>
              <a:latin typeface="Calibri"/>
            </a:rPr>
            <a:t>GROUP 4</a:t>
          </a:r>
        </a:p>
        <a:p>
          <a:pPr algn="ctr" rtl="0">
            <a:defRPr sz="1000"/>
          </a:pPr>
          <a:r>
            <a:rPr lang="en-US" sz="1100" b="0" i="0" strike="noStrike">
              <a:solidFill>
                <a:srgbClr val="000000"/>
              </a:solidFill>
              <a:latin typeface="Calibri"/>
            </a:rPr>
            <a:t>"</a:t>
          </a:r>
          <a:r>
            <a:rPr lang="en-US" sz="1100" b="0" i="0" u="sng" strike="noStrike">
              <a:solidFill>
                <a:srgbClr val="000000"/>
              </a:solidFill>
              <a:latin typeface="Calibri"/>
            </a:rPr>
            <a:t>Expense Detail</a:t>
          </a:r>
          <a:r>
            <a:rPr lang="en-US" sz="1100" b="0" i="0" strike="noStrike">
              <a:solidFill>
                <a:srgbClr val="000000"/>
              </a:solidFill>
              <a:latin typeface="Calibri"/>
            </a:rPr>
            <a:t>"</a:t>
          </a:r>
        </a:p>
        <a:p>
          <a:pPr algn="ctr" rtl="0">
            <a:defRPr sz="1000"/>
          </a:pPr>
          <a:endParaRPr lang="en-US" sz="1100" b="0" i="0" strike="noStrike">
            <a:solidFill>
              <a:srgbClr val="000000"/>
            </a:solidFill>
            <a:latin typeface="Calibri"/>
          </a:endParaRPr>
        </a:p>
        <a:p>
          <a:pPr algn="ctr" rtl="0">
            <a:defRPr sz="1000"/>
          </a:pPr>
          <a:r>
            <a:rPr lang="en-US" sz="1100" b="0" i="0" strike="noStrike">
              <a:solidFill>
                <a:srgbClr val="000000"/>
              </a:solidFill>
              <a:latin typeface="Calibri"/>
            </a:rPr>
            <a:t>Professional Development</a:t>
          </a:r>
        </a:p>
        <a:p>
          <a:pPr algn="ctr" rtl="0">
            <a:defRPr sz="1000"/>
          </a:pPr>
          <a:r>
            <a:rPr lang="en-US" sz="1100" b="0" i="0" strike="noStrike">
              <a:solidFill>
                <a:srgbClr val="000000"/>
              </a:solidFill>
              <a:latin typeface="Calibri"/>
            </a:rPr>
            <a:t>Education </a:t>
          </a:r>
        </a:p>
        <a:p>
          <a:pPr algn="ctr" rtl="0">
            <a:defRPr sz="1000"/>
          </a:pPr>
          <a:r>
            <a:rPr lang="en-US" sz="1100" b="0" i="0" strike="noStrike">
              <a:solidFill>
                <a:srgbClr val="000000"/>
              </a:solidFill>
              <a:latin typeface="Calibri"/>
            </a:rPr>
            <a:t>Administration</a:t>
          </a:r>
        </a:p>
        <a:p>
          <a:pPr algn="ctr" rtl="0">
            <a:defRPr sz="1000"/>
          </a:pPr>
          <a:r>
            <a:rPr lang="en-US" sz="1100" b="0" i="0" strike="noStrike">
              <a:solidFill>
                <a:srgbClr val="000000"/>
              </a:solidFill>
              <a:latin typeface="Calibri"/>
            </a:rPr>
            <a:t>Facilities</a:t>
          </a:r>
        </a:p>
        <a:p>
          <a:pPr algn="ctr" rtl="0">
            <a:defRPr sz="1000"/>
          </a:pPr>
          <a:r>
            <a:rPr lang="en-US" sz="1100" b="0" i="0" strike="noStrike">
              <a:solidFill>
                <a:srgbClr val="000000"/>
              </a:solidFill>
              <a:latin typeface="Calibri"/>
            </a:rPr>
            <a:t>Finance </a:t>
          </a:r>
        </a:p>
        <a:p>
          <a:pPr algn="ctr" rtl="0">
            <a:defRPr sz="1000"/>
          </a:pPr>
          <a:r>
            <a:rPr lang="en-US" sz="1100" b="0" i="0" strike="noStrike">
              <a:solidFill>
                <a:srgbClr val="000000"/>
              </a:solidFill>
              <a:latin typeface="Calibri"/>
            </a:rPr>
            <a:t>Capital</a:t>
          </a:r>
        </a:p>
        <a:p>
          <a:pPr algn="ctr" rtl="0">
            <a:defRPr sz="1000"/>
          </a:pPr>
          <a:r>
            <a:rPr lang="en-US" sz="1100" b="0" i="0" strike="noStrike">
              <a:solidFill>
                <a:srgbClr val="000000"/>
              </a:solidFill>
              <a:latin typeface="Calibri"/>
            </a:rPr>
            <a:t>Development</a:t>
          </a:r>
        </a:p>
        <a:p>
          <a:pPr algn="ctr" rtl="0">
            <a:defRPr sz="1000"/>
          </a:pPr>
          <a:r>
            <a:rPr lang="en-US" sz="1100" b="0" i="0" strike="noStrike">
              <a:solidFill>
                <a:srgbClr val="000000"/>
              </a:solidFill>
              <a:latin typeface="Calibri"/>
            </a:rPr>
            <a:t> </a:t>
          </a:r>
          <a:r>
            <a:rPr lang="en-US" sz="800" b="0" i="0" strike="noStrike">
              <a:solidFill>
                <a:srgbClr val="000000"/>
              </a:solidFill>
              <a:latin typeface="Calibri"/>
            </a:rPr>
            <a:t> (revenue and expense)</a:t>
          </a:r>
        </a:p>
        <a:p>
          <a:pPr algn="ctr" rtl="0">
            <a:defRPr sz="1000"/>
          </a:pPr>
          <a:endParaRPr lang="en-US" sz="800" b="0" i="0" strike="noStrike">
            <a:solidFill>
              <a:srgbClr val="000000"/>
            </a:solidFill>
            <a:latin typeface="Calibri"/>
          </a:endParaRPr>
        </a:p>
      </xdr:txBody>
    </xdr:sp>
    <xdr:clientData/>
  </xdr:twoCellAnchor>
  <xdr:twoCellAnchor>
    <xdr:from>
      <xdr:col>1</xdr:col>
      <xdr:colOff>9525</xdr:colOff>
      <xdr:row>55</xdr:row>
      <xdr:rowOff>0</xdr:rowOff>
    </xdr:from>
    <xdr:to>
      <xdr:col>1</xdr:col>
      <xdr:colOff>1920101</xdr:colOff>
      <xdr:row>61</xdr:row>
      <xdr:rowOff>276225</xdr:rowOff>
    </xdr:to>
    <xdr:sp macro="" textlink="">
      <xdr:nvSpPr>
        <xdr:cNvPr id="132220" name="TextBox 19">
          <a:extLst>
            <a:ext uri="{FF2B5EF4-FFF2-40B4-BE49-F238E27FC236}">
              <a16:creationId xmlns:a16="http://schemas.microsoft.com/office/drawing/2014/main" id="{00000000-0008-0000-0000-00007C040200}"/>
            </a:ext>
          </a:extLst>
        </xdr:cNvPr>
        <xdr:cNvSpPr txBox="1">
          <a:spLocks noChangeArrowheads="1"/>
        </xdr:cNvSpPr>
      </xdr:nvSpPr>
      <xdr:spPr bwMode="auto">
        <a:xfrm>
          <a:off x="2019300" y="16021050"/>
          <a:ext cx="1905000" cy="1990725"/>
        </a:xfrm>
        <a:prstGeom prst="rect">
          <a:avLst/>
        </a:prstGeom>
        <a:solidFill>
          <a:srgbClr val="99CCFF"/>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100" b="1" i="0" strike="noStrike">
              <a:solidFill>
                <a:srgbClr val="000000"/>
              </a:solidFill>
              <a:latin typeface="Calibri"/>
            </a:rPr>
            <a:t>GROUP 5</a:t>
          </a:r>
        </a:p>
        <a:p>
          <a:pPr algn="ctr" rtl="0">
            <a:defRPr sz="1000"/>
          </a:pPr>
          <a:r>
            <a:rPr lang="en-US" sz="1100" b="0" i="0" strike="noStrike">
              <a:solidFill>
                <a:srgbClr val="000000"/>
              </a:solidFill>
              <a:latin typeface="Calibri"/>
            </a:rPr>
            <a:t>"</a:t>
          </a:r>
          <a:r>
            <a:rPr lang="en-US" sz="1100" b="0" i="0" u="sng" strike="noStrike">
              <a:solidFill>
                <a:srgbClr val="000000"/>
              </a:solidFill>
              <a:latin typeface="Calibri"/>
            </a:rPr>
            <a:t>Department Summaries</a:t>
          </a:r>
          <a:r>
            <a:rPr lang="en-US" sz="1100" b="0" i="0" strike="noStrike">
              <a:solidFill>
                <a:srgbClr val="000000"/>
              </a:solidFill>
              <a:latin typeface="Calibri"/>
            </a:rPr>
            <a:t> </a:t>
          </a:r>
          <a:endParaRPr lang="en-US" sz="1100" b="0" i="0" u="sng" strike="noStrike">
            <a:solidFill>
              <a:srgbClr val="000000"/>
            </a:solidFill>
            <a:latin typeface="Calibri"/>
          </a:endParaRPr>
        </a:p>
        <a:p>
          <a:pPr algn="ctr" rtl="0">
            <a:defRPr sz="1000"/>
          </a:pPr>
          <a:r>
            <a:rPr lang="en-US" sz="1100" b="0" i="0" u="sng" strike="noStrike">
              <a:solidFill>
                <a:srgbClr val="000000"/>
              </a:solidFill>
              <a:latin typeface="Calibri"/>
            </a:rPr>
            <a:t>&amp; Statistics</a:t>
          </a:r>
          <a:r>
            <a:rPr lang="en-US" sz="1100" b="0" i="0" strike="noStrike">
              <a:solidFill>
                <a:srgbClr val="000000"/>
              </a:solidFill>
              <a:latin typeface="Calibri"/>
            </a:rPr>
            <a:t>"</a:t>
          </a:r>
          <a:endParaRPr lang="en-US" sz="1100" b="0" i="0" u="sng" strike="noStrike">
            <a:solidFill>
              <a:srgbClr val="000000"/>
            </a:solidFill>
            <a:latin typeface="Calibri"/>
          </a:endParaRPr>
        </a:p>
        <a:p>
          <a:pPr algn="ctr" rtl="0">
            <a:defRPr sz="1000"/>
          </a:pPr>
          <a:endParaRPr lang="en-US" sz="1100" b="0" i="0" strike="noStrike">
            <a:solidFill>
              <a:srgbClr val="000000"/>
            </a:solidFill>
            <a:latin typeface="Calibri"/>
          </a:endParaRPr>
        </a:p>
        <a:p>
          <a:pPr algn="ctr" rtl="0">
            <a:defRPr sz="1000"/>
          </a:pPr>
          <a:r>
            <a:rPr lang="en-US" sz="1100" b="0" i="0" strike="noStrike">
              <a:solidFill>
                <a:srgbClr val="000000"/>
              </a:solidFill>
              <a:latin typeface="Calibri"/>
            </a:rPr>
            <a:t>Special Ed. Summary</a:t>
          </a:r>
        </a:p>
        <a:p>
          <a:pPr algn="ctr" rtl="0">
            <a:defRPr sz="1000"/>
          </a:pPr>
          <a:r>
            <a:rPr lang="en-US" sz="1100" b="0" i="0" strike="noStrike">
              <a:solidFill>
                <a:srgbClr val="000000"/>
              </a:solidFill>
              <a:latin typeface="Calibri"/>
            </a:rPr>
            <a:t>Transportation Summary</a:t>
          </a:r>
        </a:p>
        <a:p>
          <a:pPr algn="ctr" rtl="0">
            <a:defRPr sz="1000"/>
          </a:pPr>
          <a:r>
            <a:rPr lang="en-US" sz="1100" b="0" i="0" strike="noStrike">
              <a:solidFill>
                <a:srgbClr val="000000"/>
              </a:solidFill>
              <a:latin typeface="Calibri"/>
            </a:rPr>
            <a:t>Preschool Summary</a:t>
          </a:r>
        </a:p>
        <a:p>
          <a:pPr algn="ctr" rtl="0">
            <a:defRPr sz="1000"/>
          </a:pPr>
          <a:r>
            <a:rPr lang="en-US" sz="1100" b="0" i="0" strike="noStrike">
              <a:solidFill>
                <a:srgbClr val="000000"/>
              </a:solidFill>
              <a:latin typeface="Calibri"/>
            </a:rPr>
            <a:t>Statistics</a:t>
          </a:r>
        </a:p>
        <a:p>
          <a:pPr algn="ctr" rtl="0">
            <a:defRPr sz="1000"/>
          </a:pPr>
          <a:r>
            <a:rPr lang="en-US" sz="1100" b="0" i="0" strike="noStrike">
              <a:solidFill>
                <a:srgbClr val="000000"/>
              </a:solidFill>
              <a:latin typeface="Calibri"/>
            </a:rPr>
            <a:t>Graphs</a:t>
          </a:r>
        </a:p>
        <a:p>
          <a:pPr algn="ctr" rtl="0">
            <a:defRPr sz="1000"/>
          </a:pPr>
          <a:endParaRPr lang="en-US" sz="1100" b="0" i="0" strike="noStrike">
            <a:solidFill>
              <a:srgbClr val="000000"/>
            </a:solidFill>
            <a:latin typeface="Calibri"/>
          </a:endParaRPr>
        </a:p>
      </xdr:txBody>
    </xdr:sp>
    <xdr:clientData/>
  </xdr:twoCellAnchor>
  <xdr:twoCellAnchor editAs="oneCell">
    <xdr:from>
      <xdr:col>2</xdr:col>
      <xdr:colOff>0</xdr:colOff>
      <xdr:row>0</xdr:row>
      <xdr:rowOff>0</xdr:rowOff>
    </xdr:from>
    <xdr:to>
      <xdr:col>2</xdr:col>
      <xdr:colOff>866775</xdr:colOff>
      <xdr:row>1</xdr:row>
      <xdr:rowOff>104775</xdr:rowOff>
    </xdr:to>
    <xdr:pic>
      <xdr:nvPicPr>
        <xdr:cNvPr id="384091" name="Picture 36" descr="LOGO">
          <a:extLst>
            <a:ext uri="{FF2B5EF4-FFF2-40B4-BE49-F238E27FC236}">
              <a16:creationId xmlns:a16="http://schemas.microsoft.com/office/drawing/2014/main" id="{00000000-0008-0000-0000-00005BDC05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19550" y="0"/>
          <a:ext cx="86677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55</xdr:row>
      <xdr:rowOff>0</xdr:rowOff>
    </xdr:from>
    <xdr:to>
      <xdr:col>2</xdr:col>
      <xdr:colOff>1901301</xdr:colOff>
      <xdr:row>60</xdr:row>
      <xdr:rowOff>0</xdr:rowOff>
    </xdr:to>
    <xdr:sp macro="" textlink="">
      <xdr:nvSpPr>
        <xdr:cNvPr id="132222" name="TextBox 19">
          <a:extLst>
            <a:ext uri="{FF2B5EF4-FFF2-40B4-BE49-F238E27FC236}">
              <a16:creationId xmlns:a16="http://schemas.microsoft.com/office/drawing/2014/main" id="{00000000-0008-0000-0000-00007E040200}"/>
            </a:ext>
          </a:extLst>
        </xdr:cNvPr>
        <xdr:cNvSpPr txBox="1">
          <a:spLocks noChangeArrowheads="1"/>
        </xdr:cNvSpPr>
      </xdr:nvSpPr>
      <xdr:spPr bwMode="auto">
        <a:xfrm>
          <a:off x="4019550" y="16021050"/>
          <a:ext cx="1905000" cy="1428750"/>
        </a:xfrm>
        <a:prstGeom prst="rect">
          <a:avLst/>
        </a:prstGeom>
        <a:solidFill>
          <a:srgbClr val="CC99FF"/>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100" b="1" i="0" strike="noStrike">
              <a:solidFill>
                <a:srgbClr val="000000"/>
              </a:solidFill>
              <a:latin typeface="Calibri"/>
            </a:rPr>
            <a:t>GROUP 6</a:t>
          </a:r>
          <a:endParaRPr lang="en-US" sz="1100" b="0" i="0" strike="noStrike">
            <a:solidFill>
              <a:srgbClr val="000000"/>
            </a:solidFill>
            <a:latin typeface="Calibri"/>
          </a:endParaRPr>
        </a:p>
        <a:p>
          <a:pPr algn="ctr" rtl="0">
            <a:defRPr sz="1000"/>
          </a:pPr>
          <a:r>
            <a:rPr lang="en-US" sz="1100" b="0" i="0" strike="noStrike">
              <a:solidFill>
                <a:srgbClr val="000000"/>
              </a:solidFill>
              <a:latin typeface="Calibri"/>
            </a:rPr>
            <a:t>"</a:t>
          </a:r>
          <a:r>
            <a:rPr lang="en-US" sz="1100" b="0" i="0" u="sng" strike="noStrike">
              <a:solidFill>
                <a:srgbClr val="000000"/>
              </a:solidFill>
              <a:latin typeface="Calibri"/>
            </a:rPr>
            <a:t>Model Financia</a:t>
          </a:r>
          <a:r>
            <a:rPr lang="en-US" sz="1100" b="0" i="0" strike="noStrike">
              <a:solidFill>
                <a:srgbClr val="000000"/>
              </a:solidFill>
              <a:latin typeface="Calibri"/>
            </a:rPr>
            <a:t>l </a:t>
          </a:r>
          <a:r>
            <a:rPr lang="en-US" sz="1100" b="0" i="0" u="sng" strike="noStrike">
              <a:solidFill>
                <a:srgbClr val="000000"/>
              </a:solidFill>
              <a:latin typeface="Calibri"/>
            </a:rPr>
            <a:t>Statements</a:t>
          </a:r>
          <a:r>
            <a:rPr lang="en-US" sz="1100" b="0" i="0" strike="noStrike">
              <a:solidFill>
                <a:srgbClr val="000000"/>
              </a:solidFill>
              <a:latin typeface="Calibri"/>
            </a:rPr>
            <a:t>"</a:t>
          </a:r>
          <a:endParaRPr lang="en-US" sz="1100" b="0" i="0" u="sng" strike="noStrike">
            <a:solidFill>
              <a:srgbClr val="000000"/>
            </a:solidFill>
            <a:latin typeface="Calibri"/>
          </a:endParaRPr>
        </a:p>
        <a:p>
          <a:pPr algn="ctr" rtl="0">
            <a:defRPr sz="1000"/>
          </a:pPr>
          <a:endParaRPr lang="en-US" sz="1100" b="0" i="0" strike="noStrike">
            <a:solidFill>
              <a:srgbClr val="000000"/>
            </a:solidFill>
            <a:latin typeface="Calibri"/>
          </a:endParaRPr>
        </a:p>
        <a:p>
          <a:pPr algn="ctr" rtl="0">
            <a:defRPr sz="1000"/>
          </a:pPr>
          <a:r>
            <a:rPr lang="en-US" sz="1100" b="0" i="0" strike="noStrike">
              <a:solidFill>
                <a:srgbClr val="000000"/>
              </a:solidFill>
              <a:latin typeface="Calibri"/>
            </a:rPr>
            <a:t>Restricted Fund Method</a:t>
          </a:r>
        </a:p>
        <a:p>
          <a:pPr algn="ctr" rtl="0">
            <a:defRPr sz="1000"/>
          </a:pPr>
          <a:r>
            <a:rPr lang="en-US" sz="1100" b="0" i="0" strike="noStrike">
              <a:solidFill>
                <a:srgbClr val="000000"/>
              </a:solidFill>
              <a:latin typeface="Calibri"/>
            </a:rPr>
            <a:t>Deferral Method</a:t>
          </a:r>
        </a:p>
        <a:p>
          <a:pPr algn="ctr" rtl="0">
            <a:defRPr sz="1000"/>
          </a:pPr>
          <a:endParaRPr lang="en-US" sz="1100" b="0" i="0" strike="noStrike">
            <a:solidFill>
              <a:srgbClr val="000000"/>
            </a:solidFill>
            <a:latin typeface="Calibri"/>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xdr:row>
      <xdr:rowOff>123825</xdr:rowOff>
    </xdr:from>
    <xdr:to>
      <xdr:col>9</xdr:col>
      <xdr:colOff>0</xdr:colOff>
      <xdr:row>3</xdr:row>
      <xdr:rowOff>847725</xdr:rowOff>
    </xdr:to>
    <xdr:sp macro="" textlink="">
      <xdr:nvSpPr>
        <xdr:cNvPr id="76937" name="TextBox 1">
          <a:extLst>
            <a:ext uri="{FF2B5EF4-FFF2-40B4-BE49-F238E27FC236}">
              <a16:creationId xmlns:a16="http://schemas.microsoft.com/office/drawing/2014/main" id="{00000000-0008-0000-0A00-0000892C0100}"/>
            </a:ext>
          </a:extLst>
        </xdr:cNvPr>
        <xdr:cNvSpPr txBox="1">
          <a:spLocks noChangeArrowheads="1"/>
        </xdr:cNvSpPr>
      </xdr:nvSpPr>
      <xdr:spPr bwMode="auto">
        <a:xfrm>
          <a:off x="0" y="838200"/>
          <a:ext cx="9915525" cy="723900"/>
        </a:xfrm>
        <a:prstGeom prst="rect">
          <a:avLst/>
        </a:prstGeom>
        <a:solidFill>
          <a:srgbClr val="C6D9F1"/>
        </a:solidFill>
        <a:ln w="9525">
          <a:solidFill>
            <a:srgbClr val="BCBCBC"/>
          </a:solidFill>
          <a:miter lim="800000"/>
          <a:headEnd/>
          <a:tailEnd/>
        </a:ln>
      </xdr:spPr>
      <xdr:txBody>
        <a:bodyPr vertOverflow="clip" wrap="square" lIns="91440" tIns="45720" rIns="91440" bIns="45720" anchor="t" upright="1"/>
        <a:lstStyle/>
        <a:p>
          <a:pPr algn="l" rtl="0">
            <a:defRPr sz="1000"/>
          </a:pPr>
          <a:r>
            <a:rPr lang="en-CA" sz="1100" b="0" i="0" strike="noStrike">
              <a:solidFill>
                <a:srgbClr val="000000"/>
              </a:solidFill>
              <a:latin typeface="Calibri"/>
            </a:rPr>
            <a:t>In addition to the "Enrolment Revenue" tab, this worksheet contains details for the income side of the budget and includes a column for income of a capital nature.  Column F should include donations designated for loan repayment, capital expenses or any other purpose where the corresponding expenses are not contained in the operating expenses budget. Fundraising donations and revenues are contained in the "Development" tab.</a:t>
          </a:r>
        </a:p>
        <a:p>
          <a:pPr algn="l" rtl="0">
            <a:defRPr sz="1000"/>
          </a:pPr>
          <a:endParaRPr lang="en-CA" sz="1100" b="0" i="0" strike="noStrike">
            <a:solidFill>
              <a:srgbClr val="000000"/>
            </a:solidFill>
            <a:latin typeface="Calibri"/>
          </a:endParaRPr>
        </a:p>
      </xdr:txBody>
    </xdr:sp>
    <xdr:clientData/>
  </xdr:twoCellAnchor>
  <xdr:twoCellAnchor editAs="oneCell">
    <xdr:from>
      <xdr:col>0</xdr:col>
      <xdr:colOff>0</xdr:colOff>
      <xdr:row>4</xdr:row>
      <xdr:rowOff>57150</xdr:rowOff>
    </xdr:from>
    <xdr:to>
      <xdr:col>5</xdr:col>
      <xdr:colOff>704850</xdr:colOff>
      <xdr:row>4</xdr:row>
      <xdr:rowOff>400050</xdr:rowOff>
    </xdr:to>
    <xdr:pic>
      <xdr:nvPicPr>
        <xdr:cNvPr id="77052" name="Picture 14342" descr="legend">
          <a:extLst>
            <a:ext uri="{FF2B5EF4-FFF2-40B4-BE49-F238E27FC236}">
              <a16:creationId xmlns:a16="http://schemas.microsoft.com/office/drawing/2014/main" id="{00000000-0008-0000-0A00-0000FC2C01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781175"/>
          <a:ext cx="67056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xdr:row>
      <xdr:rowOff>87630</xdr:rowOff>
    </xdr:from>
    <xdr:to>
      <xdr:col>8</xdr:col>
      <xdr:colOff>550530</xdr:colOff>
      <xdr:row>3</xdr:row>
      <xdr:rowOff>1714518</xdr:rowOff>
    </xdr:to>
    <xdr:sp macro="" textlink="">
      <xdr:nvSpPr>
        <xdr:cNvPr id="11286" name="TextBox 1">
          <a:extLst>
            <a:ext uri="{FF2B5EF4-FFF2-40B4-BE49-F238E27FC236}">
              <a16:creationId xmlns:a16="http://schemas.microsoft.com/office/drawing/2014/main" id="{00000000-0008-0000-0B00-0000162C0000}"/>
            </a:ext>
          </a:extLst>
        </xdr:cNvPr>
        <xdr:cNvSpPr txBox="1">
          <a:spLocks noChangeArrowheads="1"/>
        </xdr:cNvSpPr>
      </xdr:nvSpPr>
      <xdr:spPr bwMode="auto">
        <a:xfrm>
          <a:off x="0" y="809625"/>
          <a:ext cx="6962775" cy="1619250"/>
        </a:xfrm>
        <a:prstGeom prst="rect">
          <a:avLst/>
        </a:prstGeom>
        <a:solidFill>
          <a:srgbClr val="DBEEF4"/>
        </a:solidFill>
        <a:ln w="9525">
          <a:solidFill>
            <a:srgbClr val="BCBCBC"/>
          </a:solidFill>
          <a:miter lim="800000"/>
          <a:headEnd/>
          <a:tailEnd/>
        </a:ln>
      </xdr:spPr>
      <xdr:txBody>
        <a:bodyPr vertOverflow="clip" wrap="square" lIns="91440" tIns="45720" rIns="91440" bIns="45720" anchor="t" upright="1"/>
        <a:lstStyle/>
        <a:p>
          <a:pPr algn="l" rtl="0">
            <a:defRPr sz="1000"/>
          </a:pPr>
          <a:r>
            <a:rPr lang="en-US" sz="1100" b="0" i="0" strike="noStrike">
              <a:solidFill>
                <a:srgbClr val="000000"/>
              </a:solidFill>
              <a:latin typeface="Calibri"/>
            </a:rPr>
            <a:t>The completed Student List on the "Enrolment Revenue" tab automatically provides the data required by the "Statistics" tab. It also links into the "Staffing" tab which provides the information needed to decide on class size, number of teachers and aides required, and staffing required for the units offered at secondary school level. The Principal/s input is essential while completing this spreadsheet.  The "Staffing" tab should always be used to determine the number of instructional and aide positions required by the budget as well as the appropriate assignments and FTE levels (full time equivalent) </a:t>
          </a:r>
          <a:r>
            <a:rPr lang="en-US" sz="1100" b="1" i="0" strike="noStrike">
              <a:solidFill>
                <a:srgbClr val="000000"/>
              </a:solidFill>
              <a:latin typeface="Calibri"/>
            </a:rPr>
            <a:t>before</a:t>
          </a:r>
          <a:r>
            <a:rPr lang="en-US" sz="1100" b="0" i="0" strike="noStrike">
              <a:solidFill>
                <a:srgbClr val="000000"/>
              </a:solidFill>
              <a:latin typeface="Calibri"/>
            </a:rPr>
            <a:t> starting on the "Salary Calculator" tab which places individuals into the positions required and thereby calculates the total salary and benefit costs for the required departmental staffing levels.</a:t>
          </a:r>
        </a:p>
        <a:p>
          <a:pPr algn="l" rtl="0">
            <a:defRPr sz="1000"/>
          </a:pPr>
          <a:endParaRPr lang="en-US" sz="1100" b="0" i="0" strike="noStrike">
            <a:solidFill>
              <a:srgbClr val="000000"/>
            </a:solidFill>
            <a:latin typeface="Calibri"/>
          </a:endParaRPr>
        </a:p>
      </xdr:txBody>
    </xdr:sp>
    <xdr:clientData/>
  </xdr:twoCellAnchor>
  <xdr:twoCellAnchor editAs="oneCell">
    <xdr:from>
      <xdr:col>0</xdr:col>
      <xdr:colOff>9525</xdr:colOff>
      <xdr:row>4</xdr:row>
      <xdr:rowOff>19050</xdr:rowOff>
    </xdr:from>
    <xdr:to>
      <xdr:col>8</xdr:col>
      <xdr:colOff>647700</xdr:colOff>
      <xdr:row>4</xdr:row>
      <xdr:rowOff>361950</xdr:rowOff>
    </xdr:to>
    <xdr:pic>
      <xdr:nvPicPr>
        <xdr:cNvPr id="11546" name="Picture 35" descr="legend">
          <a:extLst>
            <a:ext uri="{FF2B5EF4-FFF2-40B4-BE49-F238E27FC236}">
              <a16:creationId xmlns:a16="http://schemas.microsoft.com/office/drawing/2014/main" id="{00000000-0008-0000-0B00-00001A2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2543175"/>
          <a:ext cx="679132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13</xdr:col>
      <xdr:colOff>19050</xdr:colOff>
      <xdr:row>9</xdr:row>
      <xdr:rowOff>57150</xdr:rowOff>
    </xdr:from>
    <xdr:to>
      <xdr:col>19</xdr:col>
      <xdr:colOff>560077</xdr:colOff>
      <xdr:row>9</xdr:row>
      <xdr:rowOff>428625</xdr:rowOff>
    </xdr:to>
    <xdr:sp macro="" textlink="">
      <xdr:nvSpPr>
        <xdr:cNvPr id="52430" name="TextBox 4">
          <a:extLst>
            <a:ext uri="{FF2B5EF4-FFF2-40B4-BE49-F238E27FC236}">
              <a16:creationId xmlns:a16="http://schemas.microsoft.com/office/drawing/2014/main" id="{00000000-0008-0000-0C00-0000CECC0000}"/>
            </a:ext>
          </a:extLst>
        </xdr:cNvPr>
        <xdr:cNvSpPr txBox="1">
          <a:spLocks noChangeArrowheads="1"/>
        </xdr:cNvSpPr>
      </xdr:nvSpPr>
      <xdr:spPr bwMode="auto">
        <a:xfrm>
          <a:off x="3743325" y="4048125"/>
          <a:ext cx="0" cy="371475"/>
        </a:xfrm>
        <a:prstGeom prst="rect">
          <a:avLst/>
        </a:prstGeom>
        <a:solidFill>
          <a:srgbClr val="FFFFFF"/>
        </a:solidFill>
        <a:ln w="9525">
          <a:solidFill>
            <a:srgbClr val="BCBCBC"/>
          </a:solidFill>
          <a:miter lim="800000"/>
          <a:headEnd/>
          <a:tailEnd/>
        </a:ln>
      </xdr:spPr>
      <xdr:txBody>
        <a:bodyPr vertOverflow="clip" wrap="square" lIns="91440" tIns="45720" rIns="91440" bIns="45720" anchor="t" upright="1"/>
        <a:lstStyle/>
        <a:p>
          <a:pPr algn="l" rtl="0">
            <a:defRPr sz="1000"/>
          </a:pPr>
          <a:r>
            <a:rPr lang="en-US" sz="800" b="0" i="0" strike="noStrike">
              <a:solidFill>
                <a:srgbClr val="000000"/>
              </a:solidFill>
              <a:latin typeface="Calibri"/>
            </a:rPr>
            <a:t>This section used to calculate hourly  paid employees  and contractors, and also to calculate statutory holiday pay for hourly employees.</a:t>
          </a:r>
        </a:p>
      </xdr:txBody>
    </xdr:sp>
    <xdr:clientData/>
  </xdr:twoCellAnchor>
  <xdr:twoCellAnchor>
    <xdr:from>
      <xdr:col>13</xdr:col>
      <xdr:colOff>19050</xdr:colOff>
      <xdr:row>9</xdr:row>
      <xdr:rowOff>57150</xdr:rowOff>
    </xdr:from>
    <xdr:to>
      <xdr:col>19</xdr:col>
      <xdr:colOff>560077</xdr:colOff>
      <xdr:row>9</xdr:row>
      <xdr:rowOff>428625</xdr:rowOff>
    </xdr:to>
    <xdr:sp macro="" textlink="">
      <xdr:nvSpPr>
        <xdr:cNvPr id="2" name="TextBox 4">
          <a:extLst>
            <a:ext uri="{FF2B5EF4-FFF2-40B4-BE49-F238E27FC236}">
              <a16:creationId xmlns:a16="http://schemas.microsoft.com/office/drawing/2014/main" id="{00000000-0008-0000-0C00-000002000000}"/>
            </a:ext>
          </a:extLst>
        </xdr:cNvPr>
        <xdr:cNvSpPr txBox="1">
          <a:spLocks noChangeArrowheads="1"/>
        </xdr:cNvSpPr>
      </xdr:nvSpPr>
      <xdr:spPr bwMode="auto">
        <a:xfrm>
          <a:off x="3743325" y="1733550"/>
          <a:ext cx="0" cy="371475"/>
        </a:xfrm>
        <a:prstGeom prst="rect">
          <a:avLst/>
        </a:prstGeom>
        <a:solidFill>
          <a:srgbClr val="FFFFFF"/>
        </a:solidFill>
        <a:ln w="9525">
          <a:solidFill>
            <a:srgbClr val="BCBCBC"/>
          </a:solidFill>
          <a:miter lim="800000"/>
          <a:headEnd/>
          <a:tailEnd/>
        </a:ln>
      </xdr:spPr>
      <xdr:txBody>
        <a:bodyPr vertOverflow="clip" wrap="square" lIns="91440" tIns="45720" rIns="91440" bIns="45720" anchor="t" upright="1"/>
        <a:lstStyle/>
        <a:p>
          <a:pPr algn="l" rtl="0">
            <a:defRPr sz="1000"/>
          </a:pPr>
          <a:r>
            <a:rPr lang="en-US" sz="800" b="0" i="0" strike="noStrike">
              <a:solidFill>
                <a:srgbClr val="000000"/>
              </a:solidFill>
              <a:latin typeface="Calibri"/>
            </a:rPr>
            <a:t>This section used to calculate hourly  paid employees  and contractors, and also to calculate statutory holiday pay for hourly employees.</a:t>
          </a:r>
        </a:p>
      </xdr:txBody>
    </xdr:sp>
    <xdr:clientData/>
  </xdr:twoCellAnchor>
  <xdr:twoCellAnchor>
    <xdr:from>
      <xdr:col>13</xdr:col>
      <xdr:colOff>19050</xdr:colOff>
      <xdr:row>9</xdr:row>
      <xdr:rowOff>57150</xdr:rowOff>
    </xdr:from>
    <xdr:to>
      <xdr:col>19</xdr:col>
      <xdr:colOff>560077</xdr:colOff>
      <xdr:row>9</xdr:row>
      <xdr:rowOff>428625</xdr:rowOff>
    </xdr:to>
    <xdr:sp macro="" textlink="">
      <xdr:nvSpPr>
        <xdr:cNvPr id="52452" name="TextBox 4">
          <a:extLst>
            <a:ext uri="{FF2B5EF4-FFF2-40B4-BE49-F238E27FC236}">
              <a16:creationId xmlns:a16="http://schemas.microsoft.com/office/drawing/2014/main" id="{00000000-0008-0000-0C00-0000E4CC0000}"/>
            </a:ext>
          </a:extLst>
        </xdr:cNvPr>
        <xdr:cNvSpPr txBox="1">
          <a:spLocks noChangeArrowheads="1"/>
        </xdr:cNvSpPr>
      </xdr:nvSpPr>
      <xdr:spPr bwMode="auto">
        <a:xfrm>
          <a:off x="3743325" y="4048125"/>
          <a:ext cx="0" cy="371475"/>
        </a:xfrm>
        <a:prstGeom prst="rect">
          <a:avLst/>
        </a:prstGeom>
        <a:solidFill>
          <a:srgbClr val="FFFFFF"/>
        </a:solidFill>
        <a:ln w="9525">
          <a:solidFill>
            <a:srgbClr val="BCBCBC"/>
          </a:solidFill>
          <a:miter lim="800000"/>
          <a:headEnd/>
          <a:tailEnd/>
        </a:ln>
      </xdr:spPr>
      <xdr:txBody>
        <a:bodyPr vertOverflow="clip" wrap="square" lIns="91440" tIns="45720" rIns="91440" bIns="45720" anchor="t" upright="1"/>
        <a:lstStyle/>
        <a:p>
          <a:pPr algn="l" rtl="0">
            <a:defRPr sz="1000"/>
          </a:pPr>
          <a:r>
            <a:rPr lang="en-US" sz="800" b="0" i="0" strike="noStrike">
              <a:solidFill>
                <a:srgbClr val="000000"/>
              </a:solidFill>
              <a:latin typeface="Calibri"/>
            </a:rPr>
            <a:t>This section used to calculate hourly  paid employees  and contractors, and also to calculate statutory holiday pay for hourly employees.</a:t>
          </a:r>
        </a:p>
      </xdr:txBody>
    </xdr:sp>
    <xdr:clientData/>
  </xdr:twoCellAnchor>
  <xdr:twoCellAnchor editAs="oneCell">
    <xdr:from>
      <xdr:col>0</xdr:col>
      <xdr:colOff>0</xdr:colOff>
      <xdr:row>4</xdr:row>
      <xdr:rowOff>66675</xdr:rowOff>
    </xdr:from>
    <xdr:to>
      <xdr:col>11</xdr:col>
      <xdr:colOff>9525</xdr:colOff>
      <xdr:row>4</xdr:row>
      <xdr:rowOff>409575</xdr:rowOff>
    </xdr:to>
    <xdr:pic>
      <xdr:nvPicPr>
        <xdr:cNvPr id="53177" name="Picture 252" descr="legend">
          <a:extLst>
            <a:ext uri="{FF2B5EF4-FFF2-40B4-BE49-F238E27FC236}">
              <a16:creationId xmlns:a16="http://schemas.microsoft.com/office/drawing/2014/main" id="{00000000-0008-0000-0C00-0000B9CF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29050"/>
          <a:ext cx="679132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3</xdr:row>
      <xdr:rowOff>123825</xdr:rowOff>
    </xdr:from>
    <xdr:to>
      <xdr:col>34</xdr:col>
      <xdr:colOff>746764</xdr:colOff>
      <xdr:row>3</xdr:row>
      <xdr:rowOff>2935616</xdr:rowOff>
    </xdr:to>
    <xdr:sp macro="" textlink="">
      <xdr:nvSpPr>
        <xdr:cNvPr id="52804" name="TextBox 1">
          <a:extLst>
            <a:ext uri="{FF2B5EF4-FFF2-40B4-BE49-F238E27FC236}">
              <a16:creationId xmlns:a16="http://schemas.microsoft.com/office/drawing/2014/main" id="{00000000-0008-0000-0C00-000044CE0000}"/>
            </a:ext>
          </a:extLst>
        </xdr:cNvPr>
        <xdr:cNvSpPr txBox="1">
          <a:spLocks noChangeArrowheads="1"/>
        </xdr:cNvSpPr>
      </xdr:nvSpPr>
      <xdr:spPr bwMode="auto">
        <a:xfrm>
          <a:off x="9525" y="714375"/>
          <a:ext cx="9001125" cy="0"/>
        </a:xfrm>
        <a:prstGeom prst="rect">
          <a:avLst/>
        </a:prstGeom>
        <a:solidFill>
          <a:srgbClr val="DBEEF4"/>
        </a:solidFill>
        <a:ln w="9525">
          <a:solidFill>
            <a:srgbClr val="BCBCBC"/>
          </a:solidFill>
          <a:miter lim="800000"/>
          <a:headEnd/>
          <a:tailEnd/>
        </a:ln>
      </xdr:spPr>
      <xdr:txBody>
        <a:bodyPr vertOverflow="clip" wrap="square" lIns="91440" tIns="45720" rIns="91440" bIns="45720" anchor="t" upright="1"/>
        <a:lstStyle/>
        <a:p>
          <a:pPr algn="l" rtl="0">
            <a:defRPr sz="1000"/>
          </a:pPr>
          <a:r>
            <a:rPr lang="en-US" sz="1100" b="0" i="0" strike="noStrike">
              <a:solidFill>
                <a:srgbClr val="000000"/>
              </a:solidFill>
              <a:latin typeface="Calibri"/>
            </a:rPr>
            <a:t>Pay scales are provided from the "Data Input" tab for teacher and many support staff positions.  For these to properly determine salary, the correct category letter and experience number must be entered into the "Salaries" tab for each employee. Checking this input data is safer with two people, one reading off the new data to the other checking to the spreadsheet. The Benefit cost calculators are also automatically updated from the "Data Input" tab. </a:t>
          </a:r>
        </a:p>
        <a:p>
          <a:pPr algn="l" rtl="0">
            <a:defRPr sz="1000"/>
          </a:pPr>
          <a:r>
            <a:rPr lang="en-US" sz="1100" b="1" i="0" strike="noStrike">
              <a:solidFill>
                <a:srgbClr val="000000"/>
              </a:solidFill>
              <a:latin typeface="Calibri"/>
            </a:rPr>
            <a:t>T</a:t>
          </a:r>
          <a:r>
            <a:rPr lang="en-US" sz="1100" b="0" i="0" strike="noStrike">
              <a:solidFill>
                <a:srgbClr val="000000"/>
              </a:solidFill>
              <a:latin typeface="Calibri"/>
            </a:rPr>
            <a:t>he current year "Salary Calculator" spreadsheet can be used by Administration to check the following for each instructional staff member: </a:t>
          </a:r>
        </a:p>
        <a:p>
          <a:pPr algn="l" rtl="0">
            <a:defRPr sz="1000"/>
          </a:pPr>
          <a:r>
            <a:rPr lang="en-US" sz="1100" b="0" i="0" strike="noStrike">
              <a:solidFill>
                <a:srgbClr val="000000"/>
              </a:solidFill>
              <a:latin typeface="Calibri"/>
            </a:rPr>
            <a:t>   - Cross out any teachers and support staff not returning; Indicate the grid position of new teachers if known, or assign a grid level if unknown; </a:t>
          </a:r>
        </a:p>
        <a:p>
          <a:pPr algn="l" rtl="0">
            <a:defRPr sz="1000"/>
          </a:pPr>
          <a:r>
            <a:rPr lang="en-US" sz="1100" b="0" i="0" strike="noStrike">
              <a:solidFill>
                <a:srgbClr val="000000"/>
              </a:solidFill>
              <a:latin typeface="Calibri"/>
            </a:rPr>
            <a:t>   - Check the category and level of each teacher for any changes (likely due to additional education); Indicate the percentage of their teaching position (i.e. full time = 100% , 1/2 time =  50 %),  Provide </a:t>
          </a:r>
          <a:r>
            <a:rPr lang="en-US" sz="1100" b="1" i="0" strike="noStrike">
              <a:solidFill>
                <a:srgbClr val="000000"/>
              </a:solidFill>
              <a:latin typeface="Calibri"/>
            </a:rPr>
            <a:t>multiplier</a:t>
          </a:r>
          <a:r>
            <a:rPr lang="en-US" sz="1100" b="0" i="0" strike="noStrike">
              <a:solidFill>
                <a:srgbClr val="000000"/>
              </a:solidFill>
              <a:latin typeface="Calibri"/>
            </a:rPr>
            <a:t> information for teachers with administrative duties. </a:t>
          </a:r>
        </a:p>
        <a:p>
          <a:pPr algn="l" rtl="0">
            <a:defRPr sz="1000"/>
          </a:pPr>
          <a:r>
            <a:rPr lang="en-US" sz="1100" b="0" i="0" strike="noStrike">
              <a:solidFill>
                <a:srgbClr val="000000"/>
              </a:solidFill>
              <a:latin typeface="Calibri"/>
            </a:rPr>
            <a:t>   - Finally, key in the information provided by administration. </a:t>
          </a:r>
        </a:p>
        <a:p>
          <a:pPr algn="l" rtl="0">
            <a:defRPr sz="1000"/>
          </a:pPr>
          <a:r>
            <a:rPr lang="en-US" sz="1100" b="0" i="0" strike="noStrike">
              <a:solidFill>
                <a:srgbClr val="000000"/>
              </a:solidFill>
              <a:latin typeface="Calibri"/>
            </a:rPr>
            <a:t>Repeat these steps for all other staff categories, i.e. Administration, Facilities and Maintenance, Transport etc., and ensure that staff functions covered by  fixed price contracts are also listed. (Note that support positions sometimes have override wage or salary levels vs. the grid)</a:t>
          </a:r>
        </a:p>
        <a:p>
          <a:pPr algn="l" rtl="0">
            <a:defRPr sz="1000"/>
          </a:pPr>
          <a:r>
            <a:rPr lang="en-US" sz="1100" b="0" i="0" strike="noStrike">
              <a:solidFill>
                <a:srgbClr val="000000"/>
              </a:solidFill>
              <a:latin typeface="Calibri"/>
            </a:rPr>
            <a:t>This is the only spreadsheet in the budget that contains detailed salary and benefit information for individuals.  To protect the confidentiality of individual information, only departmental salary and benefit expenditures are exported to other spreadsheets .  This spreadsheet is not usually included in copies of the budget that are distributed. </a:t>
          </a:r>
          <a:endParaRPr lang="en-US" sz="1100" b="0" i="0" strike="noStrike">
            <a:solidFill>
              <a:srgbClr val="FF0000"/>
            </a:solidFill>
            <a:latin typeface="Calibri"/>
          </a:endParaRPr>
        </a:p>
        <a:p>
          <a:pPr algn="l" rtl="0">
            <a:defRPr sz="1000"/>
          </a:pPr>
          <a:endParaRPr lang="en-US" sz="1100" b="0" i="0" strike="noStrike">
            <a:solidFill>
              <a:srgbClr val="FF0000"/>
            </a:solidFill>
            <a:latin typeface="Calibri"/>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3</xdr:row>
      <xdr:rowOff>114300</xdr:rowOff>
    </xdr:from>
    <xdr:to>
      <xdr:col>5</xdr:col>
      <xdr:colOff>937236</xdr:colOff>
      <xdr:row>3</xdr:row>
      <xdr:rowOff>657225</xdr:rowOff>
    </xdr:to>
    <xdr:sp macro="" textlink="">
      <xdr:nvSpPr>
        <xdr:cNvPr id="135183" name="TextBox 1">
          <a:extLst>
            <a:ext uri="{FF2B5EF4-FFF2-40B4-BE49-F238E27FC236}">
              <a16:creationId xmlns:a16="http://schemas.microsoft.com/office/drawing/2014/main" id="{00000000-0008-0000-0D00-00000F100200}"/>
            </a:ext>
          </a:extLst>
        </xdr:cNvPr>
        <xdr:cNvSpPr txBox="1">
          <a:spLocks noChangeArrowheads="1"/>
        </xdr:cNvSpPr>
      </xdr:nvSpPr>
      <xdr:spPr bwMode="auto">
        <a:xfrm>
          <a:off x="0" y="828675"/>
          <a:ext cx="6477000" cy="542925"/>
        </a:xfrm>
        <a:prstGeom prst="rect">
          <a:avLst/>
        </a:prstGeom>
        <a:solidFill>
          <a:srgbClr val="DBEEF4"/>
        </a:solidFill>
        <a:ln w="9525">
          <a:solidFill>
            <a:srgbClr val="BCBCBC"/>
          </a:solidFill>
          <a:miter lim="800000"/>
          <a:headEnd/>
          <a:tailEnd/>
        </a:ln>
      </xdr:spPr>
      <xdr:txBody>
        <a:bodyPr vertOverflow="clip" wrap="square" lIns="91440" tIns="45720" rIns="91440" bIns="45720" anchor="t" upright="1"/>
        <a:lstStyle/>
        <a:p>
          <a:pPr algn="l" rtl="0">
            <a:lnSpc>
              <a:spcPts val="1100"/>
            </a:lnSpc>
            <a:defRPr sz="1000"/>
          </a:pPr>
          <a:r>
            <a:rPr lang="en-US" sz="1100" b="0" i="0" strike="noStrike">
              <a:solidFill>
                <a:srgbClr val="000000"/>
              </a:solidFill>
              <a:latin typeface="Calibri"/>
            </a:rPr>
            <a:t>The current  SCSBC recommendation is for total professional development expenses to equal or exceed 1% of all tuition and grant income.  </a:t>
          </a:r>
        </a:p>
      </xdr:txBody>
    </xdr:sp>
    <xdr:clientData/>
  </xdr:twoCellAnchor>
  <xdr:twoCellAnchor editAs="oneCell">
    <xdr:from>
      <xdr:col>0</xdr:col>
      <xdr:colOff>0</xdr:colOff>
      <xdr:row>4</xdr:row>
      <xdr:rowOff>57150</xdr:rowOff>
    </xdr:from>
    <xdr:to>
      <xdr:col>5</xdr:col>
      <xdr:colOff>923925</xdr:colOff>
      <xdr:row>4</xdr:row>
      <xdr:rowOff>390525</xdr:rowOff>
    </xdr:to>
    <xdr:pic>
      <xdr:nvPicPr>
        <xdr:cNvPr id="135433" name="Picture 19" descr="legend">
          <a:extLst>
            <a:ext uri="{FF2B5EF4-FFF2-40B4-BE49-F238E27FC236}">
              <a16:creationId xmlns:a16="http://schemas.microsoft.com/office/drawing/2014/main" id="{00000000-0008-0000-0D00-0000091102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514475"/>
          <a:ext cx="651510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3</xdr:row>
      <xdr:rowOff>104775</xdr:rowOff>
    </xdr:from>
    <xdr:to>
      <xdr:col>5</xdr:col>
      <xdr:colOff>2070724</xdr:colOff>
      <xdr:row>3</xdr:row>
      <xdr:rowOff>581025</xdr:rowOff>
    </xdr:to>
    <xdr:sp macro="" textlink="">
      <xdr:nvSpPr>
        <xdr:cNvPr id="12447" name="TextBox 1">
          <a:extLst>
            <a:ext uri="{FF2B5EF4-FFF2-40B4-BE49-F238E27FC236}">
              <a16:creationId xmlns:a16="http://schemas.microsoft.com/office/drawing/2014/main" id="{00000000-0008-0000-0E00-00009F300000}"/>
            </a:ext>
          </a:extLst>
        </xdr:cNvPr>
        <xdr:cNvSpPr txBox="1">
          <a:spLocks noChangeArrowheads="1"/>
        </xdr:cNvSpPr>
      </xdr:nvSpPr>
      <xdr:spPr bwMode="auto">
        <a:xfrm>
          <a:off x="0" y="714375"/>
          <a:ext cx="9925050" cy="0"/>
        </a:xfrm>
        <a:prstGeom prst="rect">
          <a:avLst/>
        </a:prstGeom>
        <a:solidFill>
          <a:srgbClr val="DBEEF4"/>
        </a:solidFill>
        <a:ln w="9525">
          <a:solidFill>
            <a:srgbClr val="BCBCBC"/>
          </a:solidFill>
          <a:miter lim="800000"/>
          <a:headEnd/>
          <a:tailEnd/>
        </a:ln>
      </xdr:spPr>
      <xdr:txBody>
        <a:bodyPr vertOverflow="clip" wrap="square" lIns="91440" tIns="45720" rIns="91440" bIns="45720" anchor="t" upright="1"/>
        <a:lstStyle/>
        <a:p>
          <a:pPr algn="l" rtl="0">
            <a:lnSpc>
              <a:spcPts val="1100"/>
            </a:lnSpc>
            <a:defRPr sz="1000"/>
          </a:pPr>
          <a:r>
            <a:rPr lang="en-US" sz="1100" b="0" i="0" strike="noStrike">
              <a:solidFill>
                <a:srgbClr val="000000"/>
              </a:solidFill>
              <a:latin typeface="Calibri"/>
            </a:rPr>
            <a:t>This sample worksheet can be used to enable each department head to submit budget requests in a similar format. These should be scrutinised, amended and approved. The final total on each one can then be included in the budget, with the original copy filed as a supporting document. </a:t>
          </a:r>
        </a:p>
      </xdr:txBody>
    </xdr:sp>
    <xdr:clientData/>
  </xdr:twoCellAnchor>
  <xdr:twoCellAnchor editAs="oneCell">
    <xdr:from>
      <xdr:col>0</xdr:col>
      <xdr:colOff>0</xdr:colOff>
      <xdr:row>4</xdr:row>
      <xdr:rowOff>57150</xdr:rowOff>
    </xdr:from>
    <xdr:to>
      <xdr:col>3</xdr:col>
      <xdr:colOff>742950</xdr:colOff>
      <xdr:row>4</xdr:row>
      <xdr:rowOff>400050</xdr:rowOff>
    </xdr:to>
    <xdr:pic>
      <xdr:nvPicPr>
        <xdr:cNvPr id="12697" name="Picture 163" descr="legend">
          <a:extLst>
            <a:ext uri="{FF2B5EF4-FFF2-40B4-BE49-F238E27FC236}">
              <a16:creationId xmlns:a16="http://schemas.microsoft.com/office/drawing/2014/main" id="{00000000-0008-0000-0E00-0000993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457325"/>
          <a:ext cx="55626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3</xdr:row>
      <xdr:rowOff>85725</xdr:rowOff>
    </xdr:from>
    <xdr:to>
      <xdr:col>9</xdr:col>
      <xdr:colOff>0</xdr:colOff>
      <xdr:row>3</xdr:row>
      <xdr:rowOff>571500</xdr:rowOff>
    </xdr:to>
    <xdr:sp macro="" textlink="">
      <xdr:nvSpPr>
        <xdr:cNvPr id="45073" name="TextBox 1">
          <a:extLst>
            <a:ext uri="{FF2B5EF4-FFF2-40B4-BE49-F238E27FC236}">
              <a16:creationId xmlns:a16="http://schemas.microsoft.com/office/drawing/2014/main" id="{00000000-0008-0000-0F00-000011B00000}"/>
            </a:ext>
          </a:extLst>
        </xdr:cNvPr>
        <xdr:cNvSpPr txBox="1">
          <a:spLocks noChangeArrowheads="1"/>
        </xdr:cNvSpPr>
      </xdr:nvSpPr>
      <xdr:spPr bwMode="auto">
        <a:xfrm>
          <a:off x="0" y="800100"/>
          <a:ext cx="8124825" cy="485775"/>
        </a:xfrm>
        <a:prstGeom prst="rect">
          <a:avLst/>
        </a:prstGeom>
        <a:solidFill>
          <a:srgbClr val="DBEEF4"/>
        </a:solidFill>
        <a:ln w="9525">
          <a:solidFill>
            <a:srgbClr val="BCBCBC"/>
          </a:solidFill>
          <a:miter lim="800000"/>
          <a:headEnd/>
          <a:tailEnd/>
        </a:ln>
      </xdr:spPr>
      <xdr:txBody>
        <a:bodyPr vertOverflow="clip" wrap="square" lIns="91440" tIns="45720" rIns="91440" bIns="45720" anchor="t" upright="1"/>
        <a:lstStyle/>
        <a:p>
          <a:pPr algn="l" rtl="0">
            <a:lnSpc>
              <a:spcPts val="1100"/>
            </a:lnSpc>
            <a:defRPr sz="1000"/>
          </a:pPr>
          <a:r>
            <a:rPr lang="en-US" sz="1100" b="0" i="0" strike="noStrike">
              <a:solidFill>
                <a:srgbClr val="000000"/>
              </a:solidFill>
              <a:latin typeface="Calibri"/>
            </a:rPr>
            <a:t>This spreadsheet should not include expenses associated with educational administrative staff, most commonly Principals, Vice Principals, school Secretary, Heads of Departments, etc. Educational expenses are listed in the "Education" tab.</a:t>
          </a:r>
        </a:p>
      </xdr:txBody>
    </xdr:sp>
    <xdr:clientData/>
  </xdr:twoCellAnchor>
  <xdr:twoCellAnchor editAs="oneCell">
    <xdr:from>
      <xdr:col>0</xdr:col>
      <xdr:colOff>0</xdr:colOff>
      <xdr:row>4</xdr:row>
      <xdr:rowOff>57150</xdr:rowOff>
    </xdr:from>
    <xdr:to>
      <xdr:col>5</xdr:col>
      <xdr:colOff>733425</xdr:colOff>
      <xdr:row>4</xdr:row>
      <xdr:rowOff>400050</xdr:rowOff>
    </xdr:to>
    <xdr:pic>
      <xdr:nvPicPr>
        <xdr:cNvPr id="45323" name="Picture 21" descr="legend">
          <a:extLst>
            <a:ext uri="{FF2B5EF4-FFF2-40B4-BE49-F238E27FC236}">
              <a16:creationId xmlns:a16="http://schemas.microsoft.com/office/drawing/2014/main" id="{00000000-0008-0000-0F00-00000BB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438275"/>
          <a:ext cx="661987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3</xdr:row>
      <xdr:rowOff>85725</xdr:rowOff>
    </xdr:from>
    <xdr:to>
      <xdr:col>9</xdr:col>
      <xdr:colOff>0</xdr:colOff>
      <xdr:row>3</xdr:row>
      <xdr:rowOff>733425</xdr:rowOff>
    </xdr:to>
    <xdr:sp macro="" textlink="">
      <xdr:nvSpPr>
        <xdr:cNvPr id="86241" name="TextBox 1">
          <a:extLst>
            <a:ext uri="{FF2B5EF4-FFF2-40B4-BE49-F238E27FC236}">
              <a16:creationId xmlns:a16="http://schemas.microsoft.com/office/drawing/2014/main" id="{00000000-0008-0000-1000-0000E1500100}"/>
            </a:ext>
          </a:extLst>
        </xdr:cNvPr>
        <xdr:cNvSpPr txBox="1">
          <a:spLocks noChangeArrowheads="1"/>
        </xdr:cNvSpPr>
      </xdr:nvSpPr>
      <xdr:spPr bwMode="auto">
        <a:xfrm>
          <a:off x="0" y="800100"/>
          <a:ext cx="8067675" cy="647700"/>
        </a:xfrm>
        <a:prstGeom prst="rect">
          <a:avLst/>
        </a:prstGeom>
        <a:solidFill>
          <a:srgbClr val="DBEEF4"/>
        </a:solidFill>
        <a:ln w="9525">
          <a:solidFill>
            <a:srgbClr val="BCBCBC"/>
          </a:solidFill>
          <a:miter lim="800000"/>
          <a:headEnd/>
          <a:tailEnd/>
        </a:ln>
      </xdr:spPr>
      <xdr:txBody>
        <a:bodyPr vertOverflow="clip" wrap="square" lIns="91440" tIns="45720" rIns="91440" bIns="45720" anchor="t" upright="1"/>
        <a:lstStyle/>
        <a:p>
          <a:pPr algn="l" rtl="0">
            <a:lnSpc>
              <a:spcPts val="1100"/>
            </a:lnSpc>
            <a:defRPr sz="1000"/>
          </a:pPr>
          <a:r>
            <a:rPr lang="en-US" sz="1100" b="0" i="0" strike="noStrike">
              <a:solidFill>
                <a:srgbClr val="000000"/>
              </a:solidFill>
              <a:latin typeface="Calibri"/>
            </a:rPr>
            <a:t>Use this spreadsheet to record all expenses related to facility and maintenance. Note that the salaries and wages costs are linked automatically to the "Salary Calculator" tab. If this work is contracted out, enter the contract value here or under Facilities and Maintenance contracts.</a:t>
          </a:r>
        </a:p>
      </xdr:txBody>
    </xdr:sp>
    <xdr:clientData/>
  </xdr:twoCellAnchor>
  <xdr:twoCellAnchor editAs="oneCell">
    <xdr:from>
      <xdr:col>0</xdr:col>
      <xdr:colOff>0</xdr:colOff>
      <xdr:row>4</xdr:row>
      <xdr:rowOff>66675</xdr:rowOff>
    </xdr:from>
    <xdr:to>
      <xdr:col>5</xdr:col>
      <xdr:colOff>847725</xdr:colOff>
      <xdr:row>4</xdr:row>
      <xdr:rowOff>409575</xdr:rowOff>
    </xdr:to>
    <xdr:pic>
      <xdr:nvPicPr>
        <xdr:cNvPr id="86475" name="Picture 213" descr="legend">
          <a:extLst>
            <a:ext uri="{FF2B5EF4-FFF2-40B4-BE49-F238E27FC236}">
              <a16:creationId xmlns:a16="http://schemas.microsoft.com/office/drawing/2014/main" id="{00000000-0008-0000-1000-0000CB5101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600200"/>
          <a:ext cx="623887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3</xdr:row>
      <xdr:rowOff>97155</xdr:rowOff>
    </xdr:from>
    <xdr:to>
      <xdr:col>8</xdr:col>
      <xdr:colOff>1905</xdr:colOff>
      <xdr:row>3</xdr:row>
      <xdr:rowOff>1514475</xdr:rowOff>
    </xdr:to>
    <xdr:sp macro="" textlink="">
      <xdr:nvSpPr>
        <xdr:cNvPr id="85045" name="TextBox 1">
          <a:extLst>
            <a:ext uri="{FF2B5EF4-FFF2-40B4-BE49-F238E27FC236}">
              <a16:creationId xmlns:a16="http://schemas.microsoft.com/office/drawing/2014/main" id="{00000000-0008-0000-1100-0000354C0100}"/>
            </a:ext>
          </a:extLst>
        </xdr:cNvPr>
        <xdr:cNvSpPr txBox="1">
          <a:spLocks noChangeArrowheads="1"/>
        </xdr:cNvSpPr>
      </xdr:nvSpPr>
      <xdr:spPr bwMode="auto">
        <a:xfrm>
          <a:off x="0" y="819150"/>
          <a:ext cx="7543800" cy="1409700"/>
        </a:xfrm>
        <a:prstGeom prst="rect">
          <a:avLst/>
        </a:prstGeom>
        <a:solidFill>
          <a:srgbClr val="DBEEF4"/>
        </a:solidFill>
        <a:ln w="9525">
          <a:solidFill>
            <a:srgbClr val="BCBCBC"/>
          </a:solidFill>
          <a:miter lim="800000"/>
          <a:headEnd/>
          <a:tailEnd/>
        </a:ln>
      </xdr:spPr>
      <xdr:txBody>
        <a:bodyPr vertOverflow="clip" wrap="square" lIns="91440" tIns="45720" rIns="91440" bIns="45720" anchor="t" upright="1"/>
        <a:lstStyle/>
        <a:p>
          <a:pPr algn="l" rtl="0">
            <a:defRPr sz="1000"/>
          </a:pPr>
          <a:r>
            <a:rPr lang="en-US" sz="1100" b="0" i="0" strike="noStrike">
              <a:solidFill>
                <a:srgbClr val="000000"/>
              </a:solidFill>
              <a:latin typeface="Calibri"/>
            </a:rPr>
            <a:t>This spreadsheet is used to list all of the school's long term debt together with annual interest and principal payments. </a:t>
          </a:r>
        </a:p>
        <a:p>
          <a:pPr algn="l" rtl="0">
            <a:lnSpc>
              <a:spcPts val="1200"/>
            </a:lnSpc>
            <a:defRPr sz="1000"/>
          </a:pPr>
          <a:r>
            <a:rPr lang="en-US" sz="1100" b="0" i="0" strike="noStrike">
              <a:solidFill>
                <a:srgbClr val="000000"/>
              </a:solidFill>
              <a:latin typeface="Calibri"/>
            </a:rPr>
            <a:t>The interest and bank charges/fees associated with operating loans and bank accounts are then listed as well as details of any investment income.  An amortization table appears below (row 26) which contains amortization periods and rates recommended by SCSBC for the respective classes of assets.</a:t>
          </a:r>
        </a:p>
        <a:p>
          <a:pPr algn="l" rtl="0">
            <a:lnSpc>
              <a:spcPts val="1200"/>
            </a:lnSpc>
            <a:defRPr sz="1000"/>
          </a:pPr>
          <a:r>
            <a:rPr lang="en-US" sz="1100" b="0" i="0" strike="noStrike">
              <a:solidFill>
                <a:srgbClr val="000000"/>
              </a:solidFill>
              <a:latin typeface="Calibri"/>
            </a:rPr>
            <a:t>Most schools do not require a pro forma cash flow statement because of the relative simplicity of the cash flows and the willingness of financial institutions to extend credit to cover cash shortfalls most commonly experienced at the start of the school year.  SCSBC can assist if you require a sample cash flow statement and it could then be inserted into this spreadsheet.</a:t>
          </a:r>
        </a:p>
      </xdr:txBody>
    </xdr:sp>
    <xdr:clientData/>
  </xdr:twoCellAnchor>
  <xdr:twoCellAnchor editAs="oneCell">
    <xdr:from>
      <xdr:col>0</xdr:col>
      <xdr:colOff>0</xdr:colOff>
      <xdr:row>4</xdr:row>
      <xdr:rowOff>57150</xdr:rowOff>
    </xdr:from>
    <xdr:to>
      <xdr:col>5</xdr:col>
      <xdr:colOff>733425</xdr:colOff>
      <xdr:row>4</xdr:row>
      <xdr:rowOff>400050</xdr:rowOff>
    </xdr:to>
    <xdr:pic>
      <xdr:nvPicPr>
        <xdr:cNvPr id="85279" name="Picture 41" descr="legend">
          <a:extLst>
            <a:ext uri="{FF2B5EF4-FFF2-40B4-BE49-F238E27FC236}">
              <a16:creationId xmlns:a16="http://schemas.microsoft.com/office/drawing/2014/main" id="{00000000-0008-0000-1100-00001F4D01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409825"/>
          <a:ext cx="672465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3</xdr:row>
      <xdr:rowOff>104775</xdr:rowOff>
    </xdr:from>
    <xdr:to>
      <xdr:col>5</xdr:col>
      <xdr:colOff>739116</xdr:colOff>
      <xdr:row>3</xdr:row>
      <xdr:rowOff>828675</xdr:rowOff>
    </xdr:to>
    <xdr:sp macro="" textlink="">
      <xdr:nvSpPr>
        <xdr:cNvPr id="15459" name="TextBox 1">
          <a:extLst>
            <a:ext uri="{FF2B5EF4-FFF2-40B4-BE49-F238E27FC236}">
              <a16:creationId xmlns:a16="http://schemas.microsoft.com/office/drawing/2014/main" id="{00000000-0008-0000-1200-0000633C0000}"/>
            </a:ext>
          </a:extLst>
        </xdr:cNvPr>
        <xdr:cNvSpPr txBox="1">
          <a:spLocks noChangeArrowheads="1"/>
        </xdr:cNvSpPr>
      </xdr:nvSpPr>
      <xdr:spPr bwMode="auto">
        <a:xfrm>
          <a:off x="0" y="819150"/>
          <a:ext cx="6743700" cy="723900"/>
        </a:xfrm>
        <a:prstGeom prst="rect">
          <a:avLst/>
        </a:prstGeom>
        <a:solidFill>
          <a:srgbClr val="DBEEF4"/>
        </a:solidFill>
        <a:ln w="9525">
          <a:solidFill>
            <a:srgbClr val="BCBCBC"/>
          </a:solidFill>
          <a:miter lim="800000"/>
          <a:headEnd/>
          <a:tailEnd/>
        </a:ln>
      </xdr:spPr>
      <xdr:txBody>
        <a:bodyPr vertOverflow="clip" wrap="square" lIns="91440" tIns="45720" rIns="91440" bIns="45720" anchor="t" upright="1"/>
        <a:lstStyle/>
        <a:p>
          <a:pPr algn="l" rtl="0">
            <a:lnSpc>
              <a:spcPts val="1200"/>
            </a:lnSpc>
            <a:defRPr sz="1000"/>
          </a:pPr>
          <a:r>
            <a:rPr lang="en-US" sz="1100" b="0" i="0" strike="noStrike">
              <a:solidFill>
                <a:srgbClr val="000000"/>
              </a:solidFill>
              <a:latin typeface="Calibri"/>
            </a:rPr>
            <a:t>Any capital items the school intends to charge to operations, because they are minor in nature, should be charged to operation budget. Any major capital items, generally those lasting more than one year and over $500, should be charged to capital budget.</a:t>
          </a:r>
        </a:p>
      </xdr:txBody>
    </xdr:sp>
    <xdr:clientData/>
  </xdr:twoCellAnchor>
  <xdr:twoCellAnchor editAs="oneCell">
    <xdr:from>
      <xdr:col>0</xdr:col>
      <xdr:colOff>0</xdr:colOff>
      <xdr:row>4</xdr:row>
      <xdr:rowOff>57150</xdr:rowOff>
    </xdr:from>
    <xdr:to>
      <xdr:col>5</xdr:col>
      <xdr:colOff>685800</xdr:colOff>
      <xdr:row>4</xdr:row>
      <xdr:rowOff>390525</xdr:rowOff>
    </xdr:to>
    <xdr:pic>
      <xdr:nvPicPr>
        <xdr:cNvPr id="15612" name="Picture 6" descr="legend">
          <a:extLst>
            <a:ext uri="{FF2B5EF4-FFF2-40B4-BE49-F238E27FC236}">
              <a16:creationId xmlns:a16="http://schemas.microsoft.com/office/drawing/2014/main" id="{00000000-0008-0000-1200-0000FC3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685925"/>
          <a:ext cx="66865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3</xdr:row>
      <xdr:rowOff>104775</xdr:rowOff>
    </xdr:from>
    <xdr:to>
      <xdr:col>5</xdr:col>
      <xdr:colOff>586736</xdr:colOff>
      <xdr:row>3</xdr:row>
      <xdr:rowOff>964013</xdr:rowOff>
    </xdr:to>
    <xdr:sp macro="" textlink="">
      <xdr:nvSpPr>
        <xdr:cNvPr id="51478" name="TextBox 1">
          <a:extLst>
            <a:ext uri="{FF2B5EF4-FFF2-40B4-BE49-F238E27FC236}">
              <a16:creationId xmlns:a16="http://schemas.microsoft.com/office/drawing/2014/main" id="{00000000-0008-0000-1300-000016C90000}"/>
            </a:ext>
          </a:extLst>
        </xdr:cNvPr>
        <xdr:cNvSpPr txBox="1">
          <a:spLocks noChangeArrowheads="1"/>
        </xdr:cNvSpPr>
      </xdr:nvSpPr>
      <xdr:spPr bwMode="auto">
        <a:xfrm>
          <a:off x="0" y="809625"/>
          <a:ext cx="6858000" cy="876300"/>
        </a:xfrm>
        <a:prstGeom prst="rect">
          <a:avLst/>
        </a:prstGeom>
        <a:solidFill>
          <a:srgbClr val="DBEEF4"/>
        </a:solidFill>
        <a:ln w="9525">
          <a:solidFill>
            <a:srgbClr val="BCBCBC"/>
          </a:solidFill>
          <a:miter lim="800000"/>
          <a:headEnd/>
          <a:tailEnd/>
        </a:ln>
      </xdr:spPr>
      <xdr:txBody>
        <a:bodyPr vertOverflow="clip" wrap="square" lIns="91440" tIns="45720" rIns="91440" bIns="45720" anchor="t" upright="1"/>
        <a:lstStyle/>
        <a:p>
          <a:pPr algn="l" rtl="0">
            <a:defRPr sz="1000"/>
          </a:pPr>
          <a:r>
            <a:rPr lang="en-US" sz="1100" b="0" i="0" strike="noStrike">
              <a:solidFill>
                <a:srgbClr val="000000"/>
              </a:solidFill>
              <a:latin typeface="Calibri"/>
            </a:rPr>
            <a:t>This spreadsheet is used to capture all the revenue and expenses associated with promotion, student recruitment, development, major and other donations, and student fundraising. Usually the term 'donation' is used for all larger contributions whether to operations or to capital and 'fundraising' to smaller contributions to annual or 'one-off' fundraising activities to support student activities or operations. </a:t>
          </a:r>
        </a:p>
      </xdr:txBody>
    </xdr:sp>
    <xdr:clientData/>
  </xdr:twoCellAnchor>
  <xdr:twoCellAnchor editAs="oneCell">
    <xdr:from>
      <xdr:col>0</xdr:col>
      <xdr:colOff>0</xdr:colOff>
      <xdr:row>4</xdr:row>
      <xdr:rowOff>57150</xdr:rowOff>
    </xdr:from>
    <xdr:to>
      <xdr:col>5</xdr:col>
      <xdr:colOff>285750</xdr:colOff>
      <xdr:row>4</xdr:row>
      <xdr:rowOff>400050</xdr:rowOff>
    </xdr:to>
    <xdr:pic>
      <xdr:nvPicPr>
        <xdr:cNvPr id="51712" name="Picture 266" descr="legend">
          <a:extLst>
            <a:ext uri="{FF2B5EF4-FFF2-40B4-BE49-F238E27FC236}">
              <a16:creationId xmlns:a16="http://schemas.microsoft.com/office/drawing/2014/main" id="{00000000-0008-0000-1300-000000CA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847850"/>
          <a:ext cx="679132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1</xdr:row>
      <xdr:rowOff>114300</xdr:rowOff>
    </xdr:from>
    <xdr:to>
      <xdr:col>3</xdr:col>
      <xdr:colOff>0</xdr:colOff>
      <xdr:row>12</xdr:row>
      <xdr:rowOff>200025</xdr:rowOff>
    </xdr:to>
    <xdr:sp macro="" textlink="">
      <xdr:nvSpPr>
        <xdr:cNvPr id="133148" name="TextBox 1">
          <a:extLst>
            <a:ext uri="{FF2B5EF4-FFF2-40B4-BE49-F238E27FC236}">
              <a16:creationId xmlns:a16="http://schemas.microsoft.com/office/drawing/2014/main" id="{00000000-0008-0000-0100-00001C080200}"/>
            </a:ext>
          </a:extLst>
        </xdr:cNvPr>
        <xdr:cNvSpPr txBox="1">
          <a:spLocks noChangeArrowheads="1"/>
        </xdr:cNvSpPr>
      </xdr:nvSpPr>
      <xdr:spPr bwMode="auto">
        <a:xfrm>
          <a:off x="0" y="400050"/>
          <a:ext cx="6858000" cy="6267450"/>
        </a:xfrm>
        <a:prstGeom prst="rect">
          <a:avLst/>
        </a:prstGeom>
        <a:solidFill>
          <a:srgbClr val="DBEEF4"/>
        </a:solidFill>
        <a:ln w="9525">
          <a:solidFill>
            <a:srgbClr val="BCBCBC"/>
          </a:solidFill>
          <a:miter lim="800000"/>
          <a:headEnd/>
          <a:tailEnd/>
        </a:ln>
      </xdr:spPr>
      <xdr:txBody>
        <a:bodyPr vertOverflow="clip" wrap="square" lIns="91440" tIns="45720" rIns="91440" bIns="45720" anchor="t" upright="1"/>
        <a:lstStyle/>
        <a:p>
          <a:pPr algn="l" rtl="0">
            <a:defRPr sz="1000"/>
          </a:pPr>
          <a:r>
            <a:rPr lang="en-US" sz="1100" b="1" i="0" strike="noStrike">
              <a:solidFill>
                <a:srgbClr val="000000"/>
              </a:solidFill>
              <a:latin typeface="Calibri"/>
            </a:rPr>
            <a:t>The SCSBC School Budget has been recently tested in real school environments. Although initial set-up could be time consuming, you will find that much time will be saved in the later stages of budget preparation. In addition, the powerful links and many optional features such as summaries and statistical analysis are produced automatically, ensuring that your budget is comparable to the best available within the SCSBC.</a:t>
          </a:r>
        </a:p>
        <a:p>
          <a:pPr algn="l" rtl="0">
            <a:defRPr sz="1000"/>
          </a:pPr>
          <a:endParaRPr lang="en-US" sz="1100" b="1" i="0" strike="noStrike">
            <a:solidFill>
              <a:srgbClr val="000000"/>
            </a:solidFill>
            <a:latin typeface="Calibri"/>
          </a:endParaRPr>
        </a:p>
        <a:p>
          <a:pPr algn="l" rtl="0">
            <a:defRPr sz="1000"/>
          </a:pPr>
          <a:r>
            <a:rPr lang="en-US" sz="1100" b="1" i="0" strike="noStrike">
              <a:solidFill>
                <a:srgbClr val="000000"/>
              </a:solidFill>
              <a:latin typeface="Calibri"/>
            </a:rPr>
            <a:t>For the most efficient and accurate input of your schools information, follow the explanations and instructions contained in the blue boxes, and read all the cell comments for additional help.</a:t>
          </a:r>
          <a:endParaRPr lang="en-US" sz="1100" b="0" i="0" strike="noStrike">
            <a:solidFill>
              <a:srgbClr val="000000"/>
            </a:solidFill>
            <a:latin typeface="Calibri"/>
          </a:endParaRPr>
        </a:p>
        <a:p>
          <a:pPr algn="l" rtl="0">
            <a:defRPr sz="1000"/>
          </a:pPr>
          <a:endParaRPr lang="en-US" sz="1100" b="0" i="0" strike="noStrike">
            <a:solidFill>
              <a:srgbClr val="000000"/>
            </a:solidFill>
            <a:latin typeface="Calibri"/>
          </a:endParaRPr>
        </a:p>
        <a:p>
          <a:pPr algn="l" rtl="0">
            <a:defRPr sz="1000"/>
          </a:pPr>
          <a:r>
            <a:rPr lang="en-US" sz="1100" b="0" i="0" strike="noStrike">
              <a:solidFill>
                <a:srgbClr val="000000"/>
              </a:solidFill>
              <a:latin typeface="Calibri"/>
            </a:rPr>
            <a:t>A progression of spreadsheets is used to prepare and present the annual budget for school operations. A step by step process is used to input all the necessary information. Once these steps are completed, the budget is automatically produced, in different levels of detail needed by the Principal/s, Business Manager, Treasurer, School Society and other interested parties.  </a:t>
          </a:r>
        </a:p>
        <a:p>
          <a:pPr algn="l" rtl="0">
            <a:defRPr sz="1000"/>
          </a:pPr>
          <a:endParaRPr lang="en-US" sz="1100" b="0" i="0" strike="noStrike">
            <a:solidFill>
              <a:srgbClr val="000000"/>
            </a:solidFill>
            <a:latin typeface="Calibri"/>
          </a:endParaRPr>
        </a:p>
        <a:p>
          <a:pPr algn="l" rtl="0">
            <a:defRPr sz="1000"/>
          </a:pPr>
          <a:r>
            <a:rPr lang="en-US" sz="1100" b="0" i="0" strike="noStrike">
              <a:solidFill>
                <a:srgbClr val="000000"/>
              </a:solidFill>
              <a:latin typeface="Calibri"/>
            </a:rPr>
            <a:t>Working from left to right, spreadsheets have been placed in an order that will be most convenient to the first time user.  Spreadsheets can later be moved into whatever order the user finds convenient. Some of the spreadsheets may not be applicable to your needs - it is suggested these are moved to the far right or are hidden.  Others, such as the "Tuition Calculator" may need to be modified to fit your circumstances.  </a:t>
          </a:r>
        </a:p>
        <a:p>
          <a:pPr algn="l" rtl="0">
            <a:defRPr sz="1000"/>
          </a:pPr>
          <a:endParaRPr lang="en-US" sz="1100" b="0" i="0" strike="noStrike">
            <a:solidFill>
              <a:srgbClr val="000000"/>
            </a:solidFill>
            <a:latin typeface="Calibri"/>
          </a:endParaRPr>
        </a:p>
        <a:p>
          <a:pPr algn="l" rtl="0">
            <a:defRPr sz="1000"/>
          </a:pPr>
          <a:r>
            <a:rPr lang="en-US" sz="1100" b="0" i="0" strike="noStrike">
              <a:solidFill>
                <a:srgbClr val="000000"/>
              </a:solidFill>
              <a:latin typeface="Calibri"/>
            </a:rPr>
            <a:t>The SCSBC School Budget was produced with 100% open architecture to enable you to alter it to suit your needs.  Modifications to the spreadsheets should only be made by staff experienced in the use of Excel.   Care must be taken to enter information into the correct cells so as not to damage linked cells and the integrity of the collection of spreadsheets. </a:t>
          </a:r>
        </a:p>
        <a:p>
          <a:pPr algn="l" rtl="0">
            <a:defRPr sz="1000"/>
          </a:pPr>
          <a:endParaRPr lang="en-US" sz="1100" b="0" i="0" strike="noStrike">
            <a:solidFill>
              <a:srgbClr val="000000"/>
            </a:solidFill>
            <a:latin typeface="Calibri"/>
          </a:endParaRPr>
        </a:p>
        <a:p>
          <a:pPr algn="l" rtl="0">
            <a:defRPr sz="1000"/>
          </a:pPr>
          <a:r>
            <a:rPr lang="en-US" sz="1100" b="0" i="0" strike="noStrike">
              <a:solidFill>
                <a:srgbClr val="000000"/>
              </a:solidFill>
              <a:latin typeface="Calibri"/>
            </a:rPr>
            <a:t>If you wish to segment your budget, for example, to separate revenues and expenses for elementary, middle and secondary schools, there are two main ways to do this - by creating a complete budget package for each of the schools or by adding a column to each of the revenue and expense spreadsheets for each school. </a:t>
          </a:r>
        </a:p>
        <a:p>
          <a:pPr algn="l" rtl="0">
            <a:defRPr sz="1000"/>
          </a:pPr>
          <a:endParaRPr lang="en-US" sz="1100" b="0" i="0" strike="noStrike">
            <a:solidFill>
              <a:srgbClr val="000000"/>
            </a:solidFill>
            <a:latin typeface="Calibri"/>
          </a:endParaRPr>
        </a:p>
        <a:p>
          <a:pPr algn="l" rtl="0">
            <a:defRPr sz="1000"/>
          </a:pPr>
          <a:r>
            <a:rPr lang="en-US" sz="1100" b="0" i="0" strike="noStrike">
              <a:solidFill>
                <a:srgbClr val="000000"/>
              </a:solidFill>
              <a:latin typeface="Calibri"/>
            </a:rPr>
            <a:t>All the detailed salary and benefit information is contained on one spreadsheet "Salary Calculator" to help preserve the confidentiality of this information. Departmental salary and benefit totals are transferred to other worksheets through links.  </a:t>
          </a:r>
        </a:p>
        <a:p>
          <a:pPr algn="l" rtl="0">
            <a:defRPr sz="1000"/>
          </a:pPr>
          <a:endParaRPr lang="en-US" sz="1100" b="0" i="0" strike="noStrike">
            <a:solidFill>
              <a:srgbClr val="000000"/>
            </a:solidFill>
            <a:latin typeface="Calibri"/>
          </a:endParaRPr>
        </a:p>
        <a:p>
          <a:pPr algn="l" rtl="0">
            <a:defRPr sz="1000"/>
          </a:pPr>
          <a:r>
            <a:rPr lang="en-US" sz="1100" b="0" i="0" strike="noStrike">
              <a:solidFill>
                <a:srgbClr val="000000"/>
              </a:solidFill>
              <a:latin typeface="Calibri"/>
            </a:rPr>
            <a:t>Throughout the budget, cells are colour coded as indicated below and should be used consistently.</a:t>
          </a:r>
        </a:p>
      </xdr:txBody>
    </xdr:sp>
    <xdr:clientData/>
  </xdr:twoCellAnchor>
  <xdr:twoCellAnchor editAs="oneCell">
    <xdr:from>
      <xdr:col>0</xdr:col>
      <xdr:colOff>9525</xdr:colOff>
      <xdr:row>15</xdr:row>
      <xdr:rowOff>38100</xdr:rowOff>
    </xdr:from>
    <xdr:to>
      <xdr:col>2</xdr:col>
      <xdr:colOff>2261169</xdr:colOff>
      <xdr:row>27</xdr:row>
      <xdr:rowOff>66675</xdr:rowOff>
    </xdr:to>
    <xdr:sp macro="" textlink="">
      <xdr:nvSpPr>
        <xdr:cNvPr id="147458" name="TextBox 2">
          <a:extLst>
            <a:ext uri="{FF2B5EF4-FFF2-40B4-BE49-F238E27FC236}">
              <a16:creationId xmlns:a16="http://schemas.microsoft.com/office/drawing/2014/main" id="{00000000-0008-0000-0100-000002400200}"/>
            </a:ext>
          </a:extLst>
        </xdr:cNvPr>
        <xdr:cNvSpPr txBox="1">
          <a:spLocks noChangeArrowheads="1"/>
        </xdr:cNvSpPr>
      </xdr:nvSpPr>
      <xdr:spPr bwMode="auto">
        <a:xfrm>
          <a:off x="9525" y="8086725"/>
          <a:ext cx="6829425" cy="6772275"/>
        </a:xfrm>
        <a:prstGeom prst="rect">
          <a:avLst/>
        </a:prstGeom>
        <a:solidFill>
          <a:srgbClr val="DBEEF4"/>
        </a:solidFill>
        <a:ln w="9525">
          <a:solidFill>
            <a:srgbClr val="A6A6A6"/>
          </a:solidFill>
          <a:miter lim="800000"/>
          <a:headEnd/>
          <a:tailEnd/>
        </a:ln>
      </xdr:spPr>
      <xdr:txBody>
        <a:bodyPr vertOverflow="clip" wrap="square" lIns="91440" tIns="45720" rIns="91440" bIns="45720" anchor="t" upright="1"/>
        <a:lstStyle/>
        <a:p>
          <a:pPr algn="l" rtl="0">
            <a:defRPr sz="1000"/>
          </a:pPr>
          <a:r>
            <a:rPr lang="en-US" sz="1200" b="1" i="0" strike="noStrike">
              <a:solidFill>
                <a:srgbClr val="000000"/>
              </a:solidFill>
              <a:latin typeface="Calibri"/>
            </a:rPr>
            <a:t>Recommended steps for starting a school wide budgeting process using the SCSBC School Budget. </a:t>
          </a:r>
          <a:endParaRPr lang="en-US" sz="1100" b="0" i="0" u="sng" strike="noStrike">
            <a:solidFill>
              <a:srgbClr val="000000"/>
            </a:solidFill>
            <a:latin typeface="Calibri"/>
          </a:endParaRPr>
        </a:p>
        <a:p>
          <a:pPr algn="l" rtl="0">
            <a:defRPr sz="1000"/>
          </a:pPr>
          <a:endParaRPr lang="en-US" sz="1100" b="0" i="0" u="sng" strike="noStrike">
            <a:solidFill>
              <a:srgbClr val="000000"/>
            </a:solidFill>
            <a:latin typeface="Calibri"/>
          </a:endParaRPr>
        </a:p>
        <a:p>
          <a:pPr algn="l" rtl="0">
            <a:defRPr sz="1000"/>
          </a:pPr>
          <a:r>
            <a:rPr lang="en-US" sz="1100" b="1" i="0" strike="noStrike">
              <a:solidFill>
                <a:srgbClr val="000000"/>
              </a:solidFill>
              <a:latin typeface="Calibri"/>
            </a:rPr>
            <a:t>1. Back Up</a:t>
          </a:r>
        </a:p>
        <a:p>
          <a:pPr algn="l" rtl="0">
            <a:defRPr sz="1000"/>
          </a:pPr>
          <a:r>
            <a:rPr lang="en-US" sz="1100" b="0" i="0" strike="noStrike">
              <a:solidFill>
                <a:srgbClr val="000000"/>
              </a:solidFill>
              <a:latin typeface="Calibri"/>
            </a:rPr>
            <a:t>Make a back up copy of all of the spreadsheets and open your new budget calling it i.e. "ABC School 08/09 Budget version 1". </a:t>
          </a:r>
        </a:p>
        <a:p>
          <a:pPr algn="l" rtl="0">
            <a:defRPr sz="1000"/>
          </a:pPr>
          <a:r>
            <a:rPr lang="en-US" sz="1100" b="1" i="0" strike="noStrike">
              <a:solidFill>
                <a:srgbClr val="000000"/>
              </a:solidFill>
              <a:latin typeface="Calibri"/>
            </a:rPr>
            <a:t>2. Instructions</a:t>
          </a:r>
        </a:p>
        <a:p>
          <a:pPr algn="l" rtl="0">
            <a:defRPr sz="1000"/>
          </a:pPr>
          <a:r>
            <a:rPr lang="en-US" sz="1100" b="0" i="0" strike="noStrike">
              <a:solidFill>
                <a:srgbClr val="000000"/>
              </a:solidFill>
              <a:latin typeface="Calibri"/>
            </a:rPr>
            <a:t>Read all of the instructions listed on this spreadsheet before proceeding.  </a:t>
          </a:r>
        </a:p>
        <a:p>
          <a:pPr algn="l" rtl="0">
            <a:defRPr sz="1000"/>
          </a:pPr>
          <a:r>
            <a:rPr lang="en-US" sz="1100" b="1" i="0" strike="noStrike">
              <a:solidFill>
                <a:srgbClr val="000000"/>
              </a:solidFill>
              <a:latin typeface="Calibri"/>
            </a:rPr>
            <a:t>3. Assumptions/Guidelines </a:t>
          </a:r>
        </a:p>
        <a:p>
          <a:pPr algn="l" rtl="0">
            <a:defRPr sz="1000"/>
          </a:pPr>
          <a:r>
            <a:rPr lang="en-US" sz="1100" b="0" i="0" strike="noStrike">
              <a:solidFill>
                <a:srgbClr val="000000"/>
              </a:solidFill>
              <a:latin typeface="Calibri"/>
            </a:rPr>
            <a:t>The Business Manager (or equivalent) will prepare appropriate assumptions and guidelines using the "Assumptions" tab.  Distribute to all appropriate parties  (a sample is provided).</a:t>
          </a:r>
        </a:p>
        <a:p>
          <a:pPr algn="l" rtl="0">
            <a:defRPr sz="1000"/>
          </a:pPr>
          <a:r>
            <a:rPr lang="en-US" sz="1100" b="1" i="0" strike="noStrike">
              <a:solidFill>
                <a:srgbClr val="000000"/>
              </a:solidFill>
              <a:latin typeface="Calibri"/>
            </a:rPr>
            <a:t>4.  Budget Preparation Schedule</a:t>
          </a:r>
        </a:p>
        <a:p>
          <a:pPr algn="l" rtl="0">
            <a:defRPr sz="1000"/>
          </a:pPr>
          <a:r>
            <a:rPr lang="en-US" sz="1100" b="0" i="0" strike="noStrike">
              <a:solidFill>
                <a:srgbClr val="000000"/>
              </a:solidFill>
              <a:latin typeface="Calibri"/>
            </a:rPr>
            <a:t>Enter </a:t>
          </a:r>
          <a:r>
            <a:rPr lang="en-US" sz="1100" b="1" i="0" strike="noStrike">
              <a:solidFill>
                <a:srgbClr val="000000"/>
              </a:solidFill>
              <a:latin typeface="Calibri"/>
            </a:rPr>
            <a:t>actions</a:t>
          </a:r>
          <a:r>
            <a:rPr lang="en-US" sz="1100" b="0" i="0" strike="noStrike">
              <a:solidFill>
                <a:srgbClr val="000000"/>
              </a:solidFill>
              <a:latin typeface="Calibri"/>
            </a:rPr>
            <a:t>, </a:t>
          </a:r>
          <a:r>
            <a:rPr lang="en-US" sz="1100" b="1" i="0" strike="noStrike">
              <a:solidFill>
                <a:srgbClr val="000000"/>
              </a:solidFill>
              <a:latin typeface="Calibri"/>
            </a:rPr>
            <a:t>responsibilities</a:t>
          </a:r>
          <a:r>
            <a:rPr lang="en-US" sz="1100" b="0" i="0" strike="noStrike">
              <a:solidFill>
                <a:srgbClr val="000000"/>
              </a:solidFill>
              <a:latin typeface="Calibri"/>
            </a:rPr>
            <a:t> and </a:t>
          </a:r>
          <a:r>
            <a:rPr lang="en-US" sz="1100" b="1" i="0" strike="noStrike">
              <a:solidFill>
                <a:srgbClr val="000000"/>
              </a:solidFill>
              <a:latin typeface="Calibri"/>
            </a:rPr>
            <a:t>completion dates</a:t>
          </a:r>
          <a:r>
            <a:rPr lang="en-US" sz="1100" b="0" i="0" strike="noStrike">
              <a:solidFill>
                <a:srgbClr val="000000"/>
              </a:solidFill>
              <a:latin typeface="Calibri"/>
            </a:rPr>
            <a:t> on the "Preparation Schedule" spreadsheet. Distribute to all named parties to ensure that they know what is expected of them and when it has to be completed.</a:t>
          </a:r>
        </a:p>
        <a:p>
          <a:pPr algn="l" rtl="0">
            <a:defRPr sz="1000"/>
          </a:pPr>
          <a:r>
            <a:rPr lang="en-US" sz="1100" b="1" i="0" strike="noStrike">
              <a:solidFill>
                <a:srgbClr val="000000"/>
              </a:solidFill>
              <a:latin typeface="Calibri"/>
            </a:rPr>
            <a:t>5.  Budget Requests </a:t>
          </a:r>
        </a:p>
        <a:p>
          <a:pPr algn="l" rtl="0">
            <a:defRPr sz="1000"/>
          </a:pPr>
          <a:r>
            <a:rPr lang="en-US" sz="1100" b="0" i="0" strike="noStrike">
              <a:solidFill>
                <a:srgbClr val="000000"/>
              </a:solidFill>
              <a:latin typeface="Calibri"/>
            </a:rPr>
            <a:t>Prepare written requests to principals, committees, teachers or other responsible individuals for their financial requirements and plans for the next school year. A format for this request is titled "Budget Request Form". </a:t>
          </a:r>
        </a:p>
        <a:p>
          <a:pPr algn="l" rtl="0">
            <a:defRPr sz="1000"/>
          </a:pPr>
          <a:r>
            <a:rPr lang="en-US" sz="1100" b="0" i="0" strike="noStrike">
              <a:solidFill>
                <a:srgbClr val="000000"/>
              </a:solidFill>
              <a:latin typeface="Calibri"/>
            </a:rPr>
            <a:t>Provide them with a copy of their current year budget request and general ledger print out of current spending to date. </a:t>
          </a:r>
        </a:p>
        <a:p>
          <a:pPr algn="l" rtl="0">
            <a:defRPr sz="1000"/>
          </a:pPr>
          <a:r>
            <a:rPr lang="en-US" sz="1100" b="1" i="0" strike="noStrike">
              <a:solidFill>
                <a:srgbClr val="000000"/>
              </a:solidFill>
              <a:latin typeface="Calibri"/>
            </a:rPr>
            <a:t>6.  Obtain data required from the following sources</a:t>
          </a:r>
          <a:r>
            <a:rPr lang="en-US" sz="1100" b="0" i="0" strike="noStrike">
              <a:solidFill>
                <a:srgbClr val="000000"/>
              </a:solidFill>
              <a:latin typeface="Calibri"/>
            </a:rPr>
            <a:t>:       [</a:t>
          </a:r>
          <a:r>
            <a:rPr lang="en-US" sz="1100" b="1" i="1" u="sng" strike="noStrike">
              <a:solidFill>
                <a:srgbClr val="000000"/>
              </a:solidFill>
              <a:latin typeface="Calibri"/>
            </a:rPr>
            <a:t>Provided by</a:t>
          </a:r>
          <a:r>
            <a:rPr lang="en-US" sz="1100" b="1" i="1" strike="noStrike">
              <a:solidFill>
                <a:srgbClr val="000000"/>
              </a:solidFill>
              <a:latin typeface="Calibri"/>
            </a:rPr>
            <a:t> </a:t>
          </a:r>
          <a:r>
            <a:rPr lang="en-US" sz="1100" b="0" i="0" strike="noStrike">
              <a:solidFill>
                <a:srgbClr val="000000"/>
              </a:solidFill>
              <a:latin typeface="Calibri"/>
            </a:rPr>
            <a:t>(Worksheet title)]</a:t>
          </a:r>
          <a:endParaRPr lang="en-US" sz="1100" b="0" i="0" u="sng" strike="noStrike">
            <a:solidFill>
              <a:srgbClr val="000000"/>
            </a:solidFill>
            <a:latin typeface="Calibri"/>
          </a:endParaRPr>
        </a:p>
        <a:p>
          <a:pPr algn="l" rtl="0">
            <a:defRPr sz="1000"/>
          </a:pPr>
          <a:r>
            <a:rPr lang="en-US" sz="1100" b="0" i="0" strike="noStrike">
              <a:solidFill>
                <a:srgbClr val="000000"/>
              </a:solidFill>
              <a:latin typeface="Calibri"/>
            </a:rPr>
            <a:t>      SCSBC Salary Grid:     </a:t>
          </a:r>
          <a:r>
            <a:rPr lang="en-US" sz="1100" b="1" i="1" u="sng" strike="noStrike">
              <a:solidFill>
                <a:srgbClr val="000000"/>
              </a:solidFill>
              <a:latin typeface="Calibri"/>
            </a:rPr>
            <a:t>SCSBC</a:t>
          </a:r>
          <a:r>
            <a:rPr lang="en-US" sz="1100" b="0" i="0" strike="noStrike">
              <a:solidFill>
                <a:srgbClr val="000000"/>
              </a:solidFill>
              <a:latin typeface="Calibri"/>
            </a:rPr>
            <a:t>  (Salary Grid)</a:t>
          </a:r>
        </a:p>
        <a:p>
          <a:pPr algn="l" rtl="0">
            <a:defRPr sz="1000"/>
          </a:pPr>
          <a:r>
            <a:rPr lang="en-US" sz="1100" b="0" i="0" strike="noStrike">
              <a:solidFill>
                <a:srgbClr val="000000"/>
              </a:solidFill>
              <a:latin typeface="Calibri"/>
            </a:rPr>
            <a:t>      Per student operating grant and projected increase:     </a:t>
          </a:r>
          <a:r>
            <a:rPr lang="en-US" sz="1100" b="1" i="1" u="sng" strike="noStrike">
              <a:solidFill>
                <a:srgbClr val="000000"/>
              </a:solidFill>
              <a:latin typeface="Calibri"/>
            </a:rPr>
            <a:t>SCSBC</a:t>
          </a:r>
          <a:r>
            <a:rPr lang="en-US" sz="1100" b="0" i="0" strike="noStrike">
              <a:solidFill>
                <a:srgbClr val="000000"/>
              </a:solidFill>
              <a:latin typeface="Calibri"/>
            </a:rPr>
            <a:t>  (Data input)</a:t>
          </a:r>
        </a:p>
        <a:p>
          <a:pPr algn="l" rtl="0">
            <a:defRPr sz="1000"/>
          </a:pPr>
          <a:r>
            <a:rPr lang="en-US" sz="1100" b="0" i="0" strike="noStrike">
              <a:solidFill>
                <a:srgbClr val="000000"/>
              </a:solidFill>
              <a:latin typeface="Calibri"/>
            </a:rPr>
            <a:t>      Special Education grants and projected increase:     </a:t>
          </a:r>
          <a:r>
            <a:rPr lang="en-US" sz="1100" b="1" i="1" u="sng" strike="noStrike">
              <a:solidFill>
                <a:srgbClr val="000000"/>
              </a:solidFill>
              <a:latin typeface="Calibri"/>
            </a:rPr>
            <a:t>SCSBC</a:t>
          </a:r>
          <a:r>
            <a:rPr lang="en-US" sz="1100" b="0" i="0" strike="noStrike">
              <a:solidFill>
                <a:srgbClr val="000000"/>
              </a:solidFill>
              <a:latin typeface="Calibri"/>
            </a:rPr>
            <a:t>  (Data input)</a:t>
          </a:r>
        </a:p>
        <a:p>
          <a:pPr algn="l" rtl="0">
            <a:defRPr sz="1000"/>
          </a:pPr>
          <a:r>
            <a:rPr lang="en-US" sz="1100" b="0" i="0" strike="noStrike">
              <a:solidFill>
                <a:srgbClr val="000000"/>
              </a:solidFill>
              <a:latin typeface="Calibri"/>
            </a:rPr>
            <a:t>      Instructional personnel plan listing individual names assignments:     </a:t>
          </a:r>
          <a:r>
            <a:rPr lang="en-US" sz="1100" b="1" i="1" u="sng" strike="noStrike">
              <a:solidFill>
                <a:srgbClr val="000000"/>
              </a:solidFill>
              <a:latin typeface="Calibri"/>
            </a:rPr>
            <a:t>Principal</a:t>
          </a:r>
          <a:r>
            <a:rPr lang="en-US" sz="1100" b="0" i="0" strike="noStrike">
              <a:solidFill>
                <a:srgbClr val="000000"/>
              </a:solidFill>
              <a:latin typeface="Calibri"/>
            </a:rPr>
            <a:t>  (Staffing)</a:t>
          </a:r>
        </a:p>
        <a:p>
          <a:pPr algn="l" rtl="0">
            <a:defRPr sz="1000"/>
          </a:pPr>
          <a:r>
            <a:rPr lang="en-US" sz="1100" b="0" i="0" strike="noStrike">
              <a:solidFill>
                <a:srgbClr val="000000"/>
              </a:solidFill>
              <a:latin typeface="Calibri"/>
            </a:rPr>
            <a:t>      Support personnel plan listing individual names and assignments:     </a:t>
          </a:r>
          <a:r>
            <a:rPr lang="en-US" sz="1100" b="1" i="1" u="sng" strike="noStrike">
              <a:solidFill>
                <a:srgbClr val="000000"/>
              </a:solidFill>
              <a:latin typeface="Calibri"/>
            </a:rPr>
            <a:t>Principal</a:t>
          </a:r>
          <a:r>
            <a:rPr lang="en-US" sz="1100" b="0" i="0" strike="noStrike">
              <a:solidFill>
                <a:srgbClr val="000000"/>
              </a:solidFill>
              <a:latin typeface="Calibri"/>
            </a:rPr>
            <a:t>  (Staffing)</a:t>
          </a:r>
        </a:p>
        <a:p>
          <a:pPr algn="l" rtl="0">
            <a:defRPr sz="1000"/>
          </a:pPr>
          <a:r>
            <a:rPr lang="en-US" sz="1100" b="0" i="0" strike="noStrike">
              <a:solidFill>
                <a:srgbClr val="000000"/>
              </a:solidFill>
              <a:latin typeface="Calibri"/>
            </a:rPr>
            <a:t>      Special Education personnel plan listing individual names and assignments:     </a:t>
          </a:r>
          <a:r>
            <a:rPr lang="en-US" sz="1100" b="1" i="1" u="sng" strike="noStrike">
              <a:solidFill>
                <a:srgbClr val="000000"/>
              </a:solidFill>
              <a:latin typeface="Calibri"/>
            </a:rPr>
            <a:t>Principal</a:t>
          </a:r>
          <a:r>
            <a:rPr lang="en-US" sz="1100" b="0" i="0" strike="noStrike">
              <a:solidFill>
                <a:srgbClr val="000000"/>
              </a:solidFill>
              <a:latin typeface="Calibri"/>
            </a:rPr>
            <a:t>  (Special Ed)</a:t>
          </a:r>
        </a:p>
        <a:p>
          <a:pPr algn="l" rtl="0">
            <a:defRPr sz="1000"/>
          </a:pPr>
          <a:r>
            <a:rPr lang="en-US" sz="1100" b="0" i="0" strike="noStrike">
              <a:solidFill>
                <a:srgbClr val="000000"/>
              </a:solidFill>
              <a:latin typeface="Calibri"/>
            </a:rPr>
            <a:t>      Updated family and student list including International/First Nations students:     </a:t>
          </a:r>
          <a:r>
            <a:rPr lang="en-US" sz="1100" b="1" i="1" u="sng" strike="noStrike">
              <a:solidFill>
                <a:srgbClr val="000000"/>
              </a:solidFill>
              <a:latin typeface="Calibri"/>
            </a:rPr>
            <a:t>Principal</a:t>
          </a:r>
          <a:r>
            <a:rPr lang="en-US" sz="1100" b="0" i="0" strike="noStrike">
              <a:solidFill>
                <a:srgbClr val="000000"/>
              </a:solidFill>
              <a:latin typeface="Calibri"/>
            </a:rPr>
            <a:t>  (Student List)</a:t>
          </a:r>
        </a:p>
        <a:p>
          <a:pPr algn="l" rtl="0">
            <a:defRPr sz="1000"/>
          </a:pPr>
          <a:r>
            <a:rPr lang="en-US" sz="1100" b="0" i="0" strike="noStrike">
              <a:solidFill>
                <a:srgbClr val="000000"/>
              </a:solidFill>
              <a:latin typeface="Calibri"/>
            </a:rPr>
            <a:t>      Completed budget requests forms:     </a:t>
          </a:r>
          <a:r>
            <a:rPr lang="en-US" sz="1100" b="1" i="1" u="sng" strike="noStrike">
              <a:solidFill>
                <a:srgbClr val="000000"/>
              </a:solidFill>
              <a:latin typeface="Calibri"/>
            </a:rPr>
            <a:t>Secretary</a:t>
          </a:r>
          <a:r>
            <a:rPr lang="en-US" sz="1100" b="0" i="0" strike="noStrike">
              <a:solidFill>
                <a:srgbClr val="000000"/>
              </a:solidFill>
              <a:latin typeface="Calibri"/>
            </a:rPr>
            <a:t>  (Expense detail group)</a:t>
          </a:r>
        </a:p>
        <a:p>
          <a:pPr algn="l" rtl="0">
            <a:defRPr sz="1000"/>
          </a:pPr>
          <a:r>
            <a:rPr lang="en-US" sz="1100" b="0" i="0" strike="noStrike">
              <a:solidFill>
                <a:srgbClr val="000000"/>
              </a:solidFill>
              <a:latin typeface="Calibri"/>
            </a:rPr>
            <a:t>      Current year to date information and revised current year budget:     </a:t>
          </a:r>
          <a:r>
            <a:rPr lang="en-US" sz="1100" b="1" i="1" u="sng" strike="noStrike">
              <a:solidFill>
                <a:srgbClr val="000000"/>
              </a:solidFill>
              <a:latin typeface="Calibri"/>
            </a:rPr>
            <a:t>Business Manager</a:t>
          </a:r>
          <a:r>
            <a:rPr lang="en-US" sz="1100" b="0" i="0" strike="noStrike">
              <a:solidFill>
                <a:srgbClr val="000000"/>
              </a:solidFill>
              <a:latin typeface="Calibri"/>
            </a:rPr>
            <a:t>  (All)</a:t>
          </a:r>
        </a:p>
        <a:p>
          <a:pPr algn="l" rtl="0">
            <a:defRPr sz="1000"/>
          </a:pPr>
          <a:r>
            <a:rPr lang="en-US" sz="1100" b="1" i="0" strike="noStrike">
              <a:solidFill>
                <a:srgbClr val="000000"/>
              </a:solidFill>
              <a:latin typeface="Calibri"/>
            </a:rPr>
            <a:t>7. Data Input </a:t>
          </a:r>
        </a:p>
        <a:p>
          <a:pPr algn="l" rtl="0">
            <a:defRPr sz="1000"/>
          </a:pPr>
          <a:r>
            <a:rPr lang="en-US" sz="1100" b="0" i="0" strike="noStrike">
              <a:solidFill>
                <a:srgbClr val="000000"/>
              </a:solidFill>
              <a:latin typeface="Calibri"/>
            </a:rPr>
            <a:t>Only one person should be responsible for data entry into the main "Budget" spreadsheet. This will avoid errors and confusion over what another person may have entered. If you are not experienced with Excel spreadsheets, ask for assistance with the process of moving data to the prior year and setting up for the current year. </a:t>
          </a:r>
        </a:p>
        <a:p>
          <a:pPr algn="l" rtl="0">
            <a:defRPr sz="1000"/>
          </a:pPr>
          <a:r>
            <a:rPr lang="en-US" sz="1100" b="0" i="0" strike="noStrike">
              <a:solidFill>
                <a:srgbClr val="000000"/>
              </a:solidFill>
              <a:latin typeface="Calibri"/>
            </a:rPr>
            <a:t>Complete entering the required information into "Data Input" before moving to any of the spreadsheets in the following groups, as many of these sheets are automatically updated by the information entered into "Data Input".</a:t>
          </a:r>
        </a:p>
        <a:p>
          <a:pPr algn="l" rtl="0">
            <a:defRPr sz="1000"/>
          </a:pPr>
          <a:endParaRPr lang="en-US" sz="1100" b="0" i="0" strike="noStrike">
            <a:solidFill>
              <a:srgbClr val="000000"/>
            </a:solidFill>
            <a:latin typeface="Calibri"/>
          </a:endParaRPr>
        </a:p>
        <a:p>
          <a:pPr algn="l" rtl="0">
            <a:defRPr sz="1000"/>
          </a:pPr>
          <a:endParaRPr lang="en-US" sz="1100" b="0" i="0" strike="noStrike">
            <a:solidFill>
              <a:srgbClr val="000000"/>
            </a:solidFill>
            <a:latin typeface="Calibri"/>
          </a:endParaRPr>
        </a:p>
      </xdr:txBody>
    </xdr:sp>
    <xdr:clientData/>
  </xdr:twoCellAnchor>
  <xdr:twoCellAnchor editAs="oneCell">
    <xdr:from>
      <xdr:col>0</xdr:col>
      <xdr:colOff>0</xdr:colOff>
      <xdr:row>27</xdr:row>
      <xdr:rowOff>152400</xdr:rowOff>
    </xdr:from>
    <xdr:to>
      <xdr:col>2</xdr:col>
      <xdr:colOff>2259341</xdr:colOff>
      <xdr:row>41</xdr:row>
      <xdr:rowOff>257175</xdr:rowOff>
    </xdr:to>
    <xdr:sp macro="" textlink="">
      <xdr:nvSpPr>
        <xdr:cNvPr id="147697" name="TextBox 2">
          <a:extLst>
            <a:ext uri="{FF2B5EF4-FFF2-40B4-BE49-F238E27FC236}">
              <a16:creationId xmlns:a16="http://schemas.microsoft.com/office/drawing/2014/main" id="{00000000-0008-0000-0100-0000F1400200}"/>
            </a:ext>
          </a:extLst>
        </xdr:cNvPr>
        <xdr:cNvSpPr txBox="1">
          <a:spLocks noChangeArrowheads="1"/>
        </xdr:cNvSpPr>
      </xdr:nvSpPr>
      <xdr:spPr bwMode="auto">
        <a:xfrm>
          <a:off x="0" y="14944725"/>
          <a:ext cx="6829425" cy="7962900"/>
        </a:xfrm>
        <a:prstGeom prst="rect">
          <a:avLst/>
        </a:prstGeom>
        <a:solidFill>
          <a:srgbClr val="DBEEF4"/>
        </a:solidFill>
        <a:ln w="9525">
          <a:solidFill>
            <a:srgbClr val="A6A6A6"/>
          </a:solidFill>
          <a:miter lim="800000"/>
          <a:headEnd/>
          <a:tailEnd/>
        </a:ln>
      </xdr:spPr>
      <xdr:txBody>
        <a:bodyPr vertOverflow="clip" wrap="square" lIns="91440" tIns="45720" rIns="91440" bIns="45720" anchor="t" upright="1"/>
        <a:lstStyle/>
        <a:p>
          <a:pPr algn="l" rtl="0">
            <a:defRPr sz="1000"/>
          </a:pPr>
          <a:r>
            <a:rPr lang="en-US" sz="1100" b="1" i="0" strike="noStrike">
              <a:solidFill>
                <a:srgbClr val="000000"/>
              </a:solidFill>
              <a:latin typeface="Calibri"/>
            </a:rPr>
            <a:t>8.  General Information</a:t>
          </a:r>
        </a:p>
        <a:p>
          <a:pPr algn="l" rtl="0">
            <a:defRPr sz="1000"/>
          </a:pPr>
          <a:r>
            <a:rPr lang="en-US" sz="1100" b="0" i="0" strike="noStrike">
              <a:solidFill>
                <a:srgbClr val="000000"/>
              </a:solidFill>
              <a:latin typeface="Calibri"/>
            </a:rPr>
            <a:t>Many cells have red corner tabs indicating a comment on the contents.  Place the cursor on the cell to read the comment. Inserting/editing comments can provide additional useful backup to cell input and should be used wherever necessary.</a:t>
          </a:r>
        </a:p>
        <a:p>
          <a:pPr algn="l" rtl="0">
            <a:defRPr sz="1000"/>
          </a:pPr>
          <a:r>
            <a:rPr lang="en-US" sz="1100" b="0" i="0" strike="noStrike">
              <a:solidFill>
                <a:srgbClr val="000000"/>
              </a:solidFill>
              <a:latin typeface="Calibri"/>
            </a:rPr>
            <a:t>Most of the following spreadsheets (also called tabs) contain a blue textbox with instructions for completing the spreadsheet. These instruction textboxes are always contained in row 4 of the spreadsheet and can easily be hidden when no longer required, or shown when needed, by selecting the + or - button to the left of row 5.</a:t>
          </a:r>
        </a:p>
        <a:p>
          <a:pPr algn="l" rtl="0">
            <a:defRPr sz="1000"/>
          </a:pPr>
          <a:r>
            <a:rPr lang="en-US" sz="1100" b="0" i="0" strike="noStrike">
              <a:solidFill>
                <a:srgbClr val="000000"/>
              </a:solidFill>
              <a:latin typeface="Calibri"/>
            </a:rPr>
            <a:t>(There is currently no automated function to move or change data from the last budget period to the new one. Some data must be simply re-typed in the "Current Year"</a:t>
          </a:r>
          <a:r>
            <a:rPr lang="en-US" sz="1100" b="0" i="0" strike="noStrike">
              <a:solidFill>
                <a:srgbClr val="FF0000"/>
              </a:solidFill>
              <a:latin typeface="Calibri"/>
            </a:rPr>
            <a:t> </a:t>
          </a:r>
          <a:r>
            <a:rPr lang="en-US" sz="1100" b="0" i="0" strike="noStrike">
              <a:solidFill>
                <a:srgbClr val="000000"/>
              </a:solidFill>
              <a:latin typeface="Calibri"/>
            </a:rPr>
            <a:t>columns. All data for the prior comparative year is manually typed and there are no links for these columns. </a:t>
          </a:r>
        </a:p>
        <a:p>
          <a:pPr algn="l" rtl="0">
            <a:defRPr sz="1000"/>
          </a:pPr>
          <a:r>
            <a:rPr lang="en-US" sz="1100" b="0" i="0" strike="noStrike">
              <a:solidFill>
                <a:srgbClr val="000000"/>
              </a:solidFill>
              <a:latin typeface="Calibri"/>
            </a:rPr>
            <a:t>When starting a new budget year:</a:t>
          </a:r>
        </a:p>
        <a:p>
          <a:pPr algn="l" rtl="0">
            <a:defRPr sz="1000"/>
          </a:pPr>
          <a:r>
            <a:rPr lang="en-US" sz="1100" b="0" i="0" strike="noStrike">
              <a:solidFill>
                <a:srgbClr val="000000"/>
              </a:solidFill>
              <a:latin typeface="Calibri"/>
            </a:rPr>
            <a:t>a. First insert a new column between the current and prior year.</a:t>
          </a:r>
        </a:p>
        <a:p>
          <a:pPr algn="l" rtl="0">
            <a:defRPr sz="1000"/>
          </a:pPr>
          <a:r>
            <a:rPr lang="en-US" sz="1100" b="0" i="0" strike="noStrike">
              <a:solidFill>
                <a:srgbClr val="000000"/>
              </a:solidFill>
              <a:latin typeface="Calibri"/>
            </a:rPr>
            <a:t>b. Copy the whole prior year column and paste it in the new column for both the accepted and revised columns. c. Type in the amounts from the current year into the newly created columns.  </a:t>
          </a:r>
          <a:r>
            <a:rPr lang="en-US" sz="1100" b="1" i="0" strike="noStrike">
              <a:solidFill>
                <a:srgbClr val="000000"/>
              </a:solidFill>
              <a:latin typeface="Calibri"/>
            </a:rPr>
            <a:t>Note that all section totals (in light-blue) are formulas and do not need to be re-typed.</a:t>
          </a:r>
          <a:r>
            <a:rPr lang="en-US" sz="1100" b="0" i="0" strike="noStrike">
              <a:solidFill>
                <a:srgbClr val="000000"/>
              </a:solidFill>
              <a:latin typeface="Calibri"/>
            </a:rPr>
            <a:t> </a:t>
          </a:r>
        </a:p>
        <a:p>
          <a:pPr algn="l" rtl="0">
            <a:defRPr sz="1000"/>
          </a:pPr>
          <a:r>
            <a:rPr lang="en-US" sz="1100" b="0" i="0" strike="noStrike">
              <a:solidFill>
                <a:srgbClr val="000000"/>
              </a:solidFill>
              <a:latin typeface="Calibri"/>
            </a:rPr>
            <a:t>d. Once you have completed re-keying the prior year, compare the section totals and the final budget net amount. These must equal. </a:t>
          </a:r>
        </a:p>
        <a:p>
          <a:pPr algn="l" rtl="0">
            <a:defRPr sz="1000"/>
          </a:pPr>
          <a:r>
            <a:rPr lang="en-US" sz="1100" b="0" i="0" strike="noStrike">
              <a:solidFill>
                <a:srgbClr val="000000"/>
              </a:solidFill>
              <a:latin typeface="Calibri"/>
            </a:rPr>
            <a:t>e. Once the two columns agree, you are ready to enter new current year information. </a:t>
          </a:r>
        </a:p>
        <a:p>
          <a:pPr algn="l" rtl="0">
            <a:defRPr sz="1000"/>
          </a:pPr>
          <a:r>
            <a:rPr lang="en-US" sz="1100" b="0" i="0" strike="noStrike">
              <a:solidFill>
                <a:srgbClr val="000000"/>
              </a:solidFill>
              <a:latin typeface="Calibri"/>
            </a:rPr>
            <a:t>f. Change the column headings to reflect the proper budget year, and remove prior year comments.)</a:t>
          </a:r>
        </a:p>
        <a:p>
          <a:pPr algn="l" rtl="0">
            <a:defRPr sz="1000"/>
          </a:pPr>
          <a:r>
            <a:rPr lang="en-US" sz="1100" b="1" i="0" strike="noStrike">
              <a:solidFill>
                <a:srgbClr val="000000"/>
              </a:solidFill>
              <a:latin typeface="Calibri"/>
            </a:rPr>
            <a:t>9. Password and Data Protection.</a:t>
          </a:r>
          <a:endParaRPr lang="en-US" sz="1000" b="0" i="0" strike="noStrike">
            <a:solidFill>
              <a:srgbClr val="000000"/>
            </a:solidFill>
            <a:latin typeface="Calibri"/>
          </a:endParaRPr>
        </a:p>
        <a:p>
          <a:pPr algn="l" rtl="0">
            <a:defRPr sz="1000"/>
          </a:pPr>
          <a:r>
            <a:rPr lang="en-US" sz="1100" b="0" i="0" strike="noStrike">
              <a:solidFill>
                <a:srgbClr val="000000"/>
              </a:solidFill>
              <a:latin typeface="Calibri"/>
            </a:rPr>
            <a:t>For optimal security, you should protect your entire workbook file with a password, which allows only authorized users to view or modify your data. </a:t>
          </a:r>
        </a:p>
        <a:p>
          <a:pPr algn="l" rtl="0">
            <a:defRPr sz="1000"/>
          </a:pPr>
          <a:r>
            <a:rPr lang="en-US" sz="1100" b="0" i="0" strike="noStrike">
              <a:solidFill>
                <a:srgbClr val="000000"/>
              </a:solidFill>
              <a:latin typeface="Calibri"/>
            </a:rPr>
            <a:t>For additional protection of specific data, you can also protect certain worksheets or workbook elements, with or without a password. Protecting worksheet or workbook elements may help prevent users from accidentally or deliberately changing, moving, or deleting important data.</a:t>
          </a:r>
        </a:p>
        <a:p>
          <a:pPr algn="l" rtl="0">
            <a:defRPr sz="1000"/>
          </a:pPr>
          <a:r>
            <a:rPr lang="en-US" sz="1100" b="1" i="0" strike="noStrike">
              <a:solidFill>
                <a:srgbClr val="000000"/>
              </a:solidFill>
              <a:latin typeface="Calibri"/>
            </a:rPr>
            <a:t>10. Budget Revisions </a:t>
          </a:r>
          <a:endParaRPr lang="en-US" sz="1100" b="0" i="0" strike="noStrike">
            <a:solidFill>
              <a:srgbClr val="000000"/>
            </a:solidFill>
            <a:latin typeface="Calibri"/>
          </a:endParaRPr>
        </a:p>
        <a:p>
          <a:pPr algn="l" rtl="0">
            <a:defRPr sz="1000"/>
          </a:pPr>
          <a:r>
            <a:rPr lang="en-US" sz="1100" b="0" i="0" strike="noStrike">
              <a:solidFill>
                <a:srgbClr val="000000"/>
              </a:solidFill>
              <a:latin typeface="Calibri"/>
            </a:rPr>
            <a:t>It may become necessary to revise some key numbers in the budget early in the school year when known realities are significantly different to  the expectations embodied in the Society approved budget.  An example would be if actual enrolment is significantly different to budgeted enrolment.  It is best to perform this revision as early in the school year as possible especially if staffing changes may be necessary.  The following steps should be followed  to revise a budget :</a:t>
          </a:r>
        </a:p>
        <a:p>
          <a:pPr algn="l" rtl="0">
            <a:defRPr sz="1000"/>
          </a:pPr>
          <a:r>
            <a:rPr lang="en-US" sz="1100" b="0" i="0" strike="noStrike">
              <a:solidFill>
                <a:srgbClr val="000000"/>
              </a:solidFill>
              <a:latin typeface="Calibri"/>
            </a:rPr>
            <a:t>a. Open a new copy of the template - which is now your Society Approved Budget excel file. We recommend you rename it 'Revised Budget' to differentiate it from the Society Approved Budget. Also, rename the 'Budget' spreadsheet tab title to 'Revised Budget'.</a:t>
          </a:r>
        </a:p>
        <a:p>
          <a:pPr algn="l" rtl="0">
            <a:defRPr sz="1000"/>
          </a:pPr>
          <a:r>
            <a:rPr lang="en-US" sz="1100" b="0" i="0" strike="noStrike">
              <a:solidFill>
                <a:srgbClr val="000000"/>
              </a:solidFill>
              <a:latin typeface="Calibri"/>
            </a:rPr>
            <a:t>b. On the "Revised Budget" spreadsheet, copy the contents of columns F and G and use the paste special option to include values and formats only, into columns K and L. Rename these columns (K and L) in row 7, 'Society Approved'.</a:t>
          </a:r>
        </a:p>
        <a:p>
          <a:pPr algn="l" rtl="0">
            <a:defRPr sz="1000"/>
          </a:pPr>
          <a:r>
            <a:rPr lang="en-US" sz="1100" b="0" i="0" strike="noStrike">
              <a:solidFill>
                <a:srgbClr val="000000"/>
              </a:solidFill>
              <a:latin typeface="Calibri"/>
            </a:rPr>
            <a:t>c. Add the heading 'Variance' to row 7, columns M and N. </a:t>
          </a:r>
        </a:p>
        <a:p>
          <a:pPr algn="l" rtl="0">
            <a:defRPr sz="1000"/>
          </a:pPr>
          <a:r>
            <a:rPr lang="en-US" sz="1100" b="0" i="0" strike="noStrike">
              <a:solidFill>
                <a:srgbClr val="000000"/>
              </a:solidFill>
              <a:latin typeface="Calibri"/>
            </a:rPr>
            <a:t>d. The formula for column M needs to be created to = column F minus column K, and the formula for column N = column G minus column L. Copy these formulae down to the bottom of the spreadsheet.</a:t>
          </a:r>
        </a:p>
        <a:p>
          <a:pPr algn="l" rtl="0">
            <a:defRPr sz="1000"/>
          </a:pPr>
          <a:r>
            <a:rPr lang="en-US" sz="1100" b="0" i="0" strike="noStrike">
              <a:solidFill>
                <a:srgbClr val="000000"/>
              </a:solidFill>
              <a:latin typeface="Calibri"/>
            </a:rPr>
            <a:t>e. Rename the headings of columns E, F, and G (in row 7), by replacing 'Proposed' with 'Revised'.</a:t>
          </a:r>
        </a:p>
        <a:p>
          <a:pPr algn="l" rtl="0">
            <a:defRPr sz="1000"/>
          </a:pPr>
          <a:endParaRPr lang="en-US" sz="1100" b="0" i="0" strike="noStrike">
            <a:solidFill>
              <a:srgbClr val="000000"/>
            </a:solidFill>
            <a:latin typeface="Calibri"/>
          </a:endParaRPr>
        </a:p>
        <a:p>
          <a:pPr algn="l" rtl="0">
            <a:defRPr sz="1000"/>
          </a:pPr>
          <a:endParaRPr lang="en-US" sz="1100" b="0" i="0" strike="noStrike">
            <a:solidFill>
              <a:srgbClr val="000000"/>
            </a:solidFill>
            <a:latin typeface="Calibri"/>
          </a:endParaRPr>
        </a:p>
      </xdr:txBody>
    </xdr:sp>
    <xdr:clientData/>
  </xdr:twoCellAnchor>
  <xdr:twoCellAnchor editAs="oneCell">
    <xdr:from>
      <xdr:col>0</xdr:col>
      <xdr:colOff>0</xdr:colOff>
      <xdr:row>13</xdr:row>
      <xdr:rowOff>19050</xdr:rowOff>
    </xdr:from>
    <xdr:to>
      <xdr:col>2</xdr:col>
      <xdr:colOff>2219325</xdr:colOff>
      <xdr:row>13</xdr:row>
      <xdr:rowOff>361950</xdr:rowOff>
    </xdr:to>
    <xdr:pic>
      <xdr:nvPicPr>
        <xdr:cNvPr id="147990" name="Picture 42" descr="legend">
          <a:extLst>
            <a:ext uri="{FF2B5EF4-FFF2-40B4-BE49-F238E27FC236}">
              <a16:creationId xmlns:a16="http://schemas.microsoft.com/office/drawing/2014/main" id="{00000000-0008-0000-0100-0000164202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048500"/>
          <a:ext cx="679132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3</xdr:row>
      <xdr:rowOff>78105</xdr:rowOff>
    </xdr:from>
    <xdr:to>
      <xdr:col>5</xdr:col>
      <xdr:colOff>624837</xdr:colOff>
      <xdr:row>3</xdr:row>
      <xdr:rowOff>771698</xdr:rowOff>
    </xdr:to>
    <xdr:sp macro="" textlink="">
      <xdr:nvSpPr>
        <xdr:cNvPr id="48147" name="TextBox 1">
          <a:extLst>
            <a:ext uri="{FF2B5EF4-FFF2-40B4-BE49-F238E27FC236}">
              <a16:creationId xmlns:a16="http://schemas.microsoft.com/office/drawing/2014/main" id="{00000000-0008-0000-1400-000013BC0000}"/>
            </a:ext>
          </a:extLst>
        </xdr:cNvPr>
        <xdr:cNvSpPr txBox="1">
          <a:spLocks noChangeArrowheads="1"/>
        </xdr:cNvSpPr>
      </xdr:nvSpPr>
      <xdr:spPr bwMode="auto">
        <a:xfrm>
          <a:off x="0" y="809625"/>
          <a:ext cx="6019800" cy="676275"/>
        </a:xfrm>
        <a:prstGeom prst="rect">
          <a:avLst/>
        </a:prstGeom>
        <a:solidFill>
          <a:srgbClr val="DBEEF4"/>
        </a:solidFill>
        <a:ln w="9525">
          <a:solidFill>
            <a:srgbClr val="BCBCBC"/>
          </a:solidFill>
          <a:miter lim="800000"/>
          <a:headEnd/>
          <a:tailEnd/>
        </a:ln>
      </xdr:spPr>
      <xdr:txBody>
        <a:bodyPr vertOverflow="clip" wrap="square" lIns="91440" tIns="45720" rIns="91440" bIns="45720" anchor="t" upright="1"/>
        <a:lstStyle/>
        <a:p>
          <a:pPr algn="l" rtl="0">
            <a:lnSpc>
              <a:spcPts val="1200"/>
            </a:lnSpc>
            <a:defRPr sz="1000"/>
          </a:pPr>
          <a:r>
            <a:rPr lang="en-US" sz="1100" b="0" i="0" strike="noStrike">
              <a:solidFill>
                <a:srgbClr val="000000"/>
              </a:solidFill>
              <a:latin typeface="Calibri"/>
            </a:rPr>
            <a:t>This spreadsheet is used to capture all the revenue and expenses associated with the Special Education program. The student list below must be manually entered and then the number of students by grade is calculated automatically, and linked to the "Enrolment Revenue" tab.</a:t>
          </a:r>
        </a:p>
      </xdr:txBody>
    </xdr:sp>
    <xdr:clientData/>
  </xdr:twoCellAnchor>
  <xdr:twoCellAnchor editAs="oneCell">
    <xdr:from>
      <xdr:col>0</xdr:col>
      <xdr:colOff>0</xdr:colOff>
      <xdr:row>4</xdr:row>
      <xdr:rowOff>66675</xdr:rowOff>
    </xdr:from>
    <xdr:to>
      <xdr:col>4</xdr:col>
      <xdr:colOff>904875</xdr:colOff>
      <xdr:row>4</xdr:row>
      <xdr:rowOff>409575</xdr:rowOff>
    </xdr:to>
    <xdr:pic>
      <xdr:nvPicPr>
        <xdr:cNvPr id="48398" name="Picture 23" descr="legend">
          <a:extLst>
            <a:ext uri="{FF2B5EF4-FFF2-40B4-BE49-F238E27FC236}">
              <a16:creationId xmlns:a16="http://schemas.microsoft.com/office/drawing/2014/main" id="{00000000-0008-0000-1400-00000EB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638300"/>
          <a:ext cx="679132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3</xdr:row>
      <xdr:rowOff>85725</xdr:rowOff>
    </xdr:from>
    <xdr:to>
      <xdr:col>5</xdr:col>
      <xdr:colOff>548636</xdr:colOff>
      <xdr:row>3</xdr:row>
      <xdr:rowOff>561975</xdr:rowOff>
    </xdr:to>
    <xdr:sp macro="" textlink="">
      <xdr:nvSpPr>
        <xdr:cNvPr id="126992" name="TextBox 1">
          <a:extLst>
            <a:ext uri="{FF2B5EF4-FFF2-40B4-BE49-F238E27FC236}">
              <a16:creationId xmlns:a16="http://schemas.microsoft.com/office/drawing/2014/main" id="{00000000-0008-0000-1500-000010F00100}"/>
            </a:ext>
          </a:extLst>
        </xdr:cNvPr>
        <xdr:cNvSpPr txBox="1">
          <a:spLocks noChangeArrowheads="1"/>
        </xdr:cNvSpPr>
      </xdr:nvSpPr>
      <xdr:spPr bwMode="auto">
        <a:xfrm>
          <a:off x="0" y="800100"/>
          <a:ext cx="5734050" cy="466725"/>
        </a:xfrm>
        <a:prstGeom prst="rect">
          <a:avLst/>
        </a:prstGeom>
        <a:solidFill>
          <a:srgbClr val="DBEEF4"/>
        </a:solidFill>
        <a:ln w="9525">
          <a:solidFill>
            <a:srgbClr val="BCBCBC"/>
          </a:solidFill>
          <a:miter lim="800000"/>
          <a:headEnd/>
          <a:tailEnd/>
        </a:ln>
      </xdr:spPr>
      <xdr:txBody>
        <a:bodyPr vertOverflow="clip" wrap="square" lIns="91440" tIns="45720" rIns="91440" bIns="45720" anchor="t" upright="1"/>
        <a:lstStyle/>
        <a:p>
          <a:pPr algn="l" rtl="0">
            <a:lnSpc>
              <a:spcPts val="1100"/>
            </a:lnSpc>
            <a:defRPr sz="1000"/>
          </a:pPr>
          <a:r>
            <a:rPr lang="en-US" sz="1100" b="0" i="0" strike="noStrike">
              <a:solidFill>
                <a:srgbClr val="000000"/>
              </a:solidFill>
              <a:latin typeface="Calibri"/>
            </a:rPr>
            <a:t>This spreadsheet is used to capture all the revenue and expenses associated with the transportation of students to and from school.</a:t>
          </a:r>
        </a:p>
      </xdr:txBody>
    </xdr:sp>
    <xdr:clientData/>
  </xdr:twoCellAnchor>
  <xdr:twoCellAnchor editAs="oneCell">
    <xdr:from>
      <xdr:col>0</xdr:col>
      <xdr:colOff>0</xdr:colOff>
      <xdr:row>4</xdr:row>
      <xdr:rowOff>28575</xdr:rowOff>
    </xdr:from>
    <xdr:to>
      <xdr:col>5</xdr:col>
      <xdr:colOff>123825</xdr:colOff>
      <xdr:row>4</xdr:row>
      <xdr:rowOff>323850</xdr:rowOff>
    </xdr:to>
    <xdr:pic>
      <xdr:nvPicPr>
        <xdr:cNvPr id="127228" name="Picture 4" descr="legend">
          <a:extLst>
            <a:ext uri="{FF2B5EF4-FFF2-40B4-BE49-F238E27FC236}">
              <a16:creationId xmlns:a16="http://schemas.microsoft.com/office/drawing/2014/main" id="{00000000-0008-0000-1500-0000FCF001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371600"/>
          <a:ext cx="5810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3</xdr:row>
      <xdr:rowOff>47625</xdr:rowOff>
    </xdr:from>
    <xdr:to>
      <xdr:col>5</xdr:col>
      <xdr:colOff>567703</xdr:colOff>
      <xdr:row>3</xdr:row>
      <xdr:rowOff>523875</xdr:rowOff>
    </xdr:to>
    <xdr:sp macro="" textlink="">
      <xdr:nvSpPr>
        <xdr:cNvPr id="50192" name="TextBox 1">
          <a:extLst>
            <a:ext uri="{FF2B5EF4-FFF2-40B4-BE49-F238E27FC236}">
              <a16:creationId xmlns:a16="http://schemas.microsoft.com/office/drawing/2014/main" id="{00000000-0008-0000-1600-000010C40000}"/>
            </a:ext>
          </a:extLst>
        </xdr:cNvPr>
        <xdr:cNvSpPr txBox="1">
          <a:spLocks noChangeArrowheads="1"/>
        </xdr:cNvSpPr>
      </xdr:nvSpPr>
      <xdr:spPr bwMode="auto">
        <a:xfrm>
          <a:off x="0" y="714375"/>
          <a:ext cx="5781675" cy="0"/>
        </a:xfrm>
        <a:prstGeom prst="rect">
          <a:avLst/>
        </a:prstGeom>
        <a:solidFill>
          <a:srgbClr val="DBEEF4"/>
        </a:solidFill>
        <a:ln w="9525">
          <a:solidFill>
            <a:srgbClr val="BCBCBC"/>
          </a:solidFill>
          <a:miter lim="800000"/>
          <a:headEnd/>
          <a:tailEnd/>
        </a:ln>
      </xdr:spPr>
      <xdr:txBody>
        <a:bodyPr vertOverflow="clip" wrap="square" lIns="91440" tIns="45720" rIns="91440" bIns="45720" anchor="t" upright="1"/>
        <a:lstStyle/>
        <a:p>
          <a:pPr algn="l" rtl="0">
            <a:lnSpc>
              <a:spcPts val="1100"/>
            </a:lnSpc>
            <a:defRPr sz="1000"/>
          </a:pPr>
          <a:r>
            <a:rPr lang="en-US" sz="1100" b="0" i="0" strike="noStrike">
              <a:solidFill>
                <a:srgbClr val="000000"/>
              </a:solidFill>
              <a:latin typeface="Calibri"/>
            </a:rPr>
            <a:t>This spreadsheet is used to capture all the revenue and expenses associated with the preschool  program.</a:t>
          </a:r>
        </a:p>
      </xdr:txBody>
    </xdr:sp>
    <xdr:clientData/>
  </xdr:twoCellAnchor>
  <xdr:twoCellAnchor editAs="oneCell">
    <xdr:from>
      <xdr:col>0</xdr:col>
      <xdr:colOff>0</xdr:colOff>
      <xdr:row>4</xdr:row>
      <xdr:rowOff>85725</xdr:rowOff>
    </xdr:from>
    <xdr:to>
      <xdr:col>5</xdr:col>
      <xdr:colOff>628650</xdr:colOff>
      <xdr:row>4</xdr:row>
      <xdr:rowOff>381000</xdr:rowOff>
    </xdr:to>
    <xdr:pic>
      <xdr:nvPicPr>
        <xdr:cNvPr id="50430" name="Picture 4" descr="legend">
          <a:extLst>
            <a:ext uri="{FF2B5EF4-FFF2-40B4-BE49-F238E27FC236}">
              <a16:creationId xmlns:a16="http://schemas.microsoft.com/office/drawing/2014/main" id="{00000000-0008-0000-1600-0000FEC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371600"/>
          <a:ext cx="580072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3</xdr:row>
      <xdr:rowOff>78105</xdr:rowOff>
    </xdr:from>
    <xdr:to>
      <xdr:col>2</xdr:col>
      <xdr:colOff>811535</xdr:colOff>
      <xdr:row>3</xdr:row>
      <xdr:rowOff>1019270</xdr:rowOff>
    </xdr:to>
    <xdr:sp macro="" textlink="">
      <xdr:nvSpPr>
        <xdr:cNvPr id="130213" name="TextBox 1">
          <a:extLst>
            <a:ext uri="{FF2B5EF4-FFF2-40B4-BE49-F238E27FC236}">
              <a16:creationId xmlns:a16="http://schemas.microsoft.com/office/drawing/2014/main" id="{00000000-0008-0000-1700-0000A5FC0100}"/>
            </a:ext>
          </a:extLst>
        </xdr:cNvPr>
        <xdr:cNvSpPr txBox="1">
          <a:spLocks noChangeArrowheads="1"/>
        </xdr:cNvSpPr>
      </xdr:nvSpPr>
      <xdr:spPr bwMode="auto">
        <a:xfrm>
          <a:off x="0" y="733425"/>
          <a:ext cx="8296275" cy="923925"/>
        </a:xfrm>
        <a:prstGeom prst="rect">
          <a:avLst/>
        </a:prstGeom>
        <a:solidFill>
          <a:srgbClr val="DBEEF4"/>
        </a:solidFill>
        <a:ln w="9525">
          <a:solidFill>
            <a:srgbClr val="BCBCBC"/>
          </a:solidFill>
          <a:miter lim="800000"/>
          <a:headEnd/>
          <a:tailEnd/>
        </a:ln>
      </xdr:spPr>
      <xdr:txBody>
        <a:bodyPr vertOverflow="clip" wrap="square" lIns="91440" tIns="45720" rIns="91440" bIns="45720" anchor="t" upright="1"/>
        <a:lstStyle/>
        <a:p>
          <a:pPr algn="l" rtl="0">
            <a:defRPr sz="1000"/>
          </a:pPr>
          <a:r>
            <a:rPr lang="en-US" sz="1100" b="0" i="0" strike="noStrike">
              <a:solidFill>
                <a:srgbClr val="000000"/>
              </a:solidFill>
              <a:latin typeface="Calibri"/>
            </a:rPr>
            <a:t>This spreadsheet can be used to keep track of important benchmarks, ratios and statistics. Schools are encouraged to store historic data in the columns to the left of the current budget year column which is generated automatically.  The column for preschool in the student statistics section should be left blank. Rows 50, 51 and 52 can be used to amend the student count generated from the "Enrolment Revenue" tab to reflect a more cautious or more ambitious enrolment to use in the budget if this is dictated by past experience.</a:t>
          </a:r>
        </a:p>
      </xdr:txBody>
    </xdr:sp>
    <xdr:clientData/>
  </xdr:twoCellAnchor>
  <xdr:twoCellAnchor editAs="oneCell">
    <xdr:from>
      <xdr:col>0</xdr:col>
      <xdr:colOff>0</xdr:colOff>
      <xdr:row>4</xdr:row>
      <xdr:rowOff>19050</xdr:rowOff>
    </xdr:from>
    <xdr:to>
      <xdr:col>1</xdr:col>
      <xdr:colOff>4714875</xdr:colOff>
      <xdr:row>4</xdr:row>
      <xdr:rowOff>361950</xdr:rowOff>
    </xdr:to>
    <xdr:pic>
      <xdr:nvPicPr>
        <xdr:cNvPr id="130461" name="Picture 166" descr="legend">
          <a:extLst>
            <a:ext uri="{FF2B5EF4-FFF2-40B4-BE49-F238E27FC236}">
              <a16:creationId xmlns:a16="http://schemas.microsoft.com/office/drawing/2014/main" id="{00000000-0008-0000-1700-00009DFD01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828800"/>
          <a:ext cx="679132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xdr:from>
      <xdr:col>0</xdr:col>
      <xdr:colOff>9525</xdr:colOff>
      <xdr:row>4</xdr:row>
      <xdr:rowOff>47625</xdr:rowOff>
    </xdr:from>
    <xdr:to>
      <xdr:col>12</xdr:col>
      <xdr:colOff>752475</xdr:colOff>
      <xdr:row>25</xdr:row>
      <xdr:rowOff>57150</xdr:rowOff>
    </xdr:to>
    <xdr:graphicFrame macro="">
      <xdr:nvGraphicFramePr>
        <xdr:cNvPr id="150898" name="Chart 1">
          <a:extLst>
            <a:ext uri="{FF2B5EF4-FFF2-40B4-BE49-F238E27FC236}">
              <a16:creationId xmlns:a16="http://schemas.microsoft.com/office/drawing/2014/main" id="{00000000-0008-0000-1800-0000724D0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25</xdr:row>
      <xdr:rowOff>142875</xdr:rowOff>
    </xdr:from>
    <xdr:to>
      <xdr:col>12</xdr:col>
      <xdr:colOff>752475</xdr:colOff>
      <xdr:row>45</xdr:row>
      <xdr:rowOff>28575</xdr:rowOff>
    </xdr:to>
    <xdr:graphicFrame macro="">
      <xdr:nvGraphicFramePr>
        <xdr:cNvPr id="150899" name="Chart 2">
          <a:extLst>
            <a:ext uri="{FF2B5EF4-FFF2-40B4-BE49-F238E27FC236}">
              <a16:creationId xmlns:a16="http://schemas.microsoft.com/office/drawing/2014/main" id="{00000000-0008-0000-1800-0000734D0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xdr:row>
      <xdr:rowOff>104775</xdr:rowOff>
    </xdr:from>
    <xdr:to>
      <xdr:col>12</xdr:col>
      <xdr:colOff>739122</xdr:colOff>
      <xdr:row>3</xdr:row>
      <xdr:rowOff>790575</xdr:rowOff>
    </xdr:to>
    <xdr:sp macro="" textlink="">
      <xdr:nvSpPr>
        <xdr:cNvPr id="150672" name="TextBox 1">
          <a:extLst>
            <a:ext uri="{FF2B5EF4-FFF2-40B4-BE49-F238E27FC236}">
              <a16:creationId xmlns:a16="http://schemas.microsoft.com/office/drawing/2014/main" id="{00000000-0008-0000-1800-0000904C0200}"/>
            </a:ext>
          </a:extLst>
        </xdr:cNvPr>
        <xdr:cNvSpPr txBox="1">
          <a:spLocks noChangeArrowheads="1"/>
        </xdr:cNvSpPr>
      </xdr:nvSpPr>
      <xdr:spPr bwMode="auto">
        <a:xfrm>
          <a:off x="0" y="819150"/>
          <a:ext cx="9201150" cy="695325"/>
        </a:xfrm>
        <a:prstGeom prst="rect">
          <a:avLst/>
        </a:prstGeom>
        <a:solidFill>
          <a:srgbClr val="DBEEF4"/>
        </a:solidFill>
        <a:ln w="9525">
          <a:solidFill>
            <a:srgbClr val="BCBCBC"/>
          </a:solidFill>
          <a:miter lim="800000"/>
          <a:headEnd/>
          <a:tailEnd/>
        </a:ln>
      </xdr:spPr>
      <xdr:txBody>
        <a:bodyPr vertOverflow="clip" wrap="square" lIns="91440" tIns="45720" rIns="91440" bIns="45720" anchor="t" upright="1"/>
        <a:lstStyle/>
        <a:p>
          <a:pPr algn="l" rtl="0">
            <a:lnSpc>
              <a:spcPts val="1200"/>
            </a:lnSpc>
            <a:defRPr sz="1000"/>
          </a:pPr>
          <a:r>
            <a:rPr lang="en-US" sz="1100" b="0" i="0" strike="noStrike">
              <a:solidFill>
                <a:srgbClr val="000000"/>
              </a:solidFill>
              <a:latin typeface="Calibri"/>
            </a:rPr>
            <a:t>This pie chart comes from the data contained in the Executive Summary of the "Budget" tab. This data is exported to a table only required to display this chart, and is hidden behind the top right corner of the box containing each pie chart. It will automatically be updated when the data changes. This methodology is recommended to create all charts as it facilitates the various 'Chart' options available from the 'Insert' functions.</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3</xdr:row>
      <xdr:rowOff>66675</xdr:rowOff>
    </xdr:from>
    <xdr:to>
      <xdr:col>15</xdr:col>
      <xdr:colOff>57150</xdr:colOff>
      <xdr:row>3</xdr:row>
      <xdr:rowOff>771525</xdr:rowOff>
    </xdr:to>
    <xdr:sp macro="" textlink="">
      <xdr:nvSpPr>
        <xdr:cNvPr id="227329" name="TextBox 1">
          <a:extLst>
            <a:ext uri="{FF2B5EF4-FFF2-40B4-BE49-F238E27FC236}">
              <a16:creationId xmlns:a16="http://schemas.microsoft.com/office/drawing/2014/main" id="{00000000-0008-0000-1900-000001780300}"/>
            </a:ext>
          </a:extLst>
        </xdr:cNvPr>
        <xdr:cNvSpPr txBox="1">
          <a:spLocks noChangeArrowheads="1"/>
        </xdr:cNvSpPr>
      </xdr:nvSpPr>
      <xdr:spPr bwMode="auto">
        <a:xfrm>
          <a:off x="0" y="495300"/>
          <a:ext cx="9201150" cy="704850"/>
        </a:xfrm>
        <a:prstGeom prst="rect">
          <a:avLst/>
        </a:prstGeom>
        <a:solidFill>
          <a:srgbClr val="DBEEF4"/>
        </a:solidFill>
        <a:ln w="9525">
          <a:solidFill>
            <a:srgbClr val="BCBCBC"/>
          </a:solidFill>
          <a:miter lim="800000"/>
          <a:headEnd/>
          <a:tailEnd/>
        </a:ln>
      </xdr:spPr>
      <xdr:txBody>
        <a:bodyPr vertOverflow="clip" wrap="square" lIns="91440" tIns="45720" rIns="91440" bIns="45720" anchor="t" upright="1"/>
        <a:lstStyle/>
        <a:p>
          <a:pPr algn="l" rtl="0">
            <a:defRPr sz="1000"/>
          </a:pPr>
          <a:r>
            <a:rPr lang="en-US" sz="1100" b="0" i="0" strike="noStrike">
              <a:solidFill>
                <a:srgbClr val="000000"/>
              </a:solidFill>
              <a:latin typeface="Calibri"/>
            </a:rPr>
            <a:t>These are sample financial statements with appropriate disclosures under the Restricted Fund Method and Deferral Method of accounting, for your reference as you prepare your own school year end financial statements.</a:t>
          </a:r>
        </a:p>
        <a:p>
          <a:pPr algn="l" rtl="0">
            <a:lnSpc>
              <a:spcPts val="1100"/>
            </a:lnSpc>
            <a:defRPr sz="1000"/>
          </a:pPr>
          <a:r>
            <a:rPr lang="en-US" sz="1100" b="0" i="0" strike="noStrike">
              <a:solidFill>
                <a:srgbClr val="000000"/>
              </a:solidFill>
              <a:latin typeface="Calibri"/>
            </a:rPr>
            <a:t>If the links below are broken, you can locate the documents on the original CD provided.</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0</xdr:colOff>
      <xdr:row>3</xdr:row>
      <xdr:rowOff>133350</xdr:rowOff>
    </xdr:from>
    <xdr:to>
      <xdr:col>6</xdr:col>
      <xdr:colOff>0</xdr:colOff>
      <xdr:row>3</xdr:row>
      <xdr:rowOff>1430688</xdr:rowOff>
    </xdr:to>
    <xdr:sp macro="" textlink="">
      <xdr:nvSpPr>
        <xdr:cNvPr id="24789" name="TextBox 1">
          <a:extLst>
            <a:ext uri="{FF2B5EF4-FFF2-40B4-BE49-F238E27FC236}">
              <a16:creationId xmlns:a16="http://schemas.microsoft.com/office/drawing/2014/main" id="{00000000-0008-0000-0800-0000D5600000}"/>
            </a:ext>
          </a:extLst>
        </xdr:cNvPr>
        <xdr:cNvSpPr txBox="1">
          <a:spLocks noChangeArrowheads="1"/>
        </xdr:cNvSpPr>
      </xdr:nvSpPr>
      <xdr:spPr bwMode="auto">
        <a:xfrm>
          <a:off x="0" y="838200"/>
          <a:ext cx="9763125" cy="1304925"/>
        </a:xfrm>
        <a:prstGeom prst="rect">
          <a:avLst/>
        </a:prstGeom>
        <a:solidFill>
          <a:srgbClr val="DCE6F2"/>
        </a:solidFill>
        <a:ln w="9525">
          <a:solidFill>
            <a:srgbClr val="BCBCBC"/>
          </a:solidFill>
          <a:miter lim="800000"/>
          <a:headEnd/>
          <a:tailEnd/>
        </a:ln>
      </xdr:spPr>
      <xdr:txBody>
        <a:bodyPr vertOverflow="clip" wrap="square" lIns="91440" tIns="45720" rIns="91440" bIns="45720" anchor="t" upright="1"/>
        <a:lstStyle/>
        <a:p>
          <a:pPr algn="l" rtl="0">
            <a:defRPr sz="1000"/>
          </a:pPr>
          <a:r>
            <a:rPr lang="en-US" sz="1100" b="0" i="0" strike="noStrike">
              <a:solidFill>
                <a:srgbClr val="000000"/>
              </a:solidFill>
              <a:latin typeface="Calibri"/>
            </a:rPr>
            <a:t>Most of the other spreadsheets provide the input for this summary which is really the 'heart' of the budget.  All three of the columns containing the BUDGET have been write protected to prevent accidental entry of data on this sheet. The two columns containing the previous year's data have to be entered manually.  Discussion and explanation notes can be entered on the right of the sheet for use when necessary. The layout used is very similar to the layout recommended for the presentation of Financial Statements.  "Executive Summary" and "Click here for detail" hyperlinks  have been inserted to assist users to navigate quickly from these summaries to the supporting detail and back again (by using the undo button).  If you wish to add or remove a line item, this should be done first on the appropriate spreadsheet and then the link to this spreadsheet should be established or removed.</a:t>
          </a:r>
        </a:p>
      </xdr:txBody>
    </xdr:sp>
    <xdr:clientData/>
  </xdr:twoCellAnchor>
  <xdr:twoCellAnchor editAs="oneCell">
    <xdr:from>
      <xdr:col>0</xdr:col>
      <xdr:colOff>19050</xdr:colOff>
      <xdr:row>4</xdr:row>
      <xdr:rowOff>57150</xdr:rowOff>
    </xdr:from>
    <xdr:to>
      <xdr:col>4</xdr:col>
      <xdr:colOff>104775</xdr:colOff>
      <xdr:row>4</xdr:row>
      <xdr:rowOff>400050</xdr:rowOff>
    </xdr:to>
    <xdr:pic>
      <xdr:nvPicPr>
        <xdr:cNvPr id="25037" name="Picture 215" descr="legend">
          <a:extLst>
            <a:ext uri="{FF2B5EF4-FFF2-40B4-BE49-F238E27FC236}">
              <a16:creationId xmlns:a16="http://schemas.microsoft.com/office/drawing/2014/main" id="{00000000-0008-0000-0800-0000CD6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2333625"/>
          <a:ext cx="679132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6</xdr:row>
      <xdr:rowOff>123825</xdr:rowOff>
    </xdr:from>
    <xdr:to>
      <xdr:col>8</xdr:col>
      <xdr:colOff>1097267</xdr:colOff>
      <xdr:row>28</xdr:row>
      <xdr:rowOff>9525</xdr:rowOff>
    </xdr:to>
    <xdr:sp macro="" textlink="">
      <xdr:nvSpPr>
        <xdr:cNvPr id="134172" name="TextBox 1">
          <a:extLst>
            <a:ext uri="{FF2B5EF4-FFF2-40B4-BE49-F238E27FC236}">
              <a16:creationId xmlns:a16="http://schemas.microsoft.com/office/drawing/2014/main" id="{00000000-0008-0000-0200-00001C0C0200}"/>
            </a:ext>
          </a:extLst>
        </xdr:cNvPr>
        <xdr:cNvSpPr txBox="1">
          <a:spLocks noChangeArrowheads="1"/>
        </xdr:cNvSpPr>
      </xdr:nvSpPr>
      <xdr:spPr bwMode="auto">
        <a:xfrm>
          <a:off x="0" y="3781425"/>
          <a:ext cx="5972175" cy="4286250"/>
        </a:xfrm>
        <a:prstGeom prst="rect">
          <a:avLst/>
        </a:prstGeom>
        <a:solidFill>
          <a:srgbClr val="FFFF99"/>
        </a:solidFill>
        <a:ln w="9525">
          <a:solidFill>
            <a:srgbClr val="BCBCBC"/>
          </a:solidFill>
          <a:miter lim="800000"/>
          <a:headEnd/>
          <a:tailEnd/>
        </a:ln>
      </xdr:spPr>
      <xdr:txBody>
        <a:bodyPr vertOverflow="clip" wrap="square" lIns="91440" tIns="45720" rIns="91440" bIns="45720" anchor="t" upright="1"/>
        <a:lstStyle/>
        <a:p>
          <a:pPr algn="l" rtl="0">
            <a:defRPr sz="1000"/>
          </a:pPr>
          <a:r>
            <a:rPr lang="en-US" sz="1100" b="1" i="0" u="sng" strike="noStrike">
              <a:solidFill>
                <a:srgbClr val="000000"/>
              </a:solidFill>
              <a:latin typeface="Calibri"/>
            </a:rPr>
            <a:t>The following assumptions and guidelines are suggested for preparing the 2008/09 Budget:</a:t>
          </a:r>
          <a:r>
            <a:rPr lang="en-US" sz="1100" b="1" i="0" strike="noStrike">
              <a:solidFill>
                <a:srgbClr val="000000"/>
              </a:solidFill>
              <a:latin typeface="Calibri"/>
            </a:rPr>
            <a:t> </a:t>
          </a:r>
          <a:endParaRPr lang="en-US" sz="1100" b="0" i="0" strike="noStrike">
            <a:solidFill>
              <a:srgbClr val="000000"/>
            </a:solidFill>
            <a:latin typeface="Calibri"/>
          </a:endParaRPr>
        </a:p>
        <a:p>
          <a:pPr algn="l" rtl="0">
            <a:defRPr sz="1000"/>
          </a:pPr>
          <a:endParaRPr lang="en-US" sz="1100" b="0" i="0" strike="noStrike">
            <a:solidFill>
              <a:srgbClr val="000000"/>
            </a:solidFill>
            <a:latin typeface="Calibri"/>
          </a:endParaRPr>
        </a:p>
        <a:p>
          <a:pPr algn="l" rtl="0">
            <a:defRPr sz="1000"/>
          </a:pPr>
          <a:r>
            <a:rPr lang="en-US" sz="1100" b="0" i="0" strike="noStrike">
              <a:solidFill>
                <a:srgbClr val="000000"/>
              </a:solidFill>
              <a:latin typeface="Calibri"/>
            </a:rPr>
            <a:t>1. That the SCSBC salary guidelines be used  at --- %.</a:t>
          </a:r>
        </a:p>
        <a:p>
          <a:pPr algn="l" rtl="0">
            <a:defRPr sz="1000"/>
          </a:pPr>
          <a:r>
            <a:rPr lang="en-US" sz="1100" b="0" i="0" strike="noStrike">
              <a:solidFill>
                <a:srgbClr val="000000"/>
              </a:solidFill>
              <a:latin typeface="Calibri"/>
            </a:rPr>
            <a:t>2. That the general tuition increase will be kept to a maximum of ---%. </a:t>
          </a:r>
        </a:p>
        <a:p>
          <a:pPr algn="l" rtl="0">
            <a:defRPr sz="1000"/>
          </a:pPr>
          <a:r>
            <a:rPr lang="en-US" sz="1100" b="0" i="0" strike="noStrike">
              <a:solidFill>
                <a:srgbClr val="000000"/>
              </a:solidFill>
              <a:latin typeface="Calibri"/>
            </a:rPr>
            <a:t>3. That the per student government grant will be the 2010/2011 actual per student plus ---%.</a:t>
          </a:r>
        </a:p>
        <a:p>
          <a:pPr algn="l" rtl="0">
            <a:defRPr sz="1000"/>
          </a:pPr>
          <a:r>
            <a:rPr lang="en-US" sz="1100" b="0" i="0" strike="noStrike">
              <a:solidFill>
                <a:srgbClr val="000000"/>
              </a:solidFill>
              <a:latin typeface="Calibri"/>
            </a:rPr>
            <a:t>4. That the discretionary expenses be justified using a zero base (i.e. the Administrators will be required to provide details for each account by February 15, 2011).</a:t>
          </a:r>
        </a:p>
        <a:p>
          <a:pPr algn="l" rtl="0">
            <a:defRPr sz="1000"/>
          </a:pPr>
          <a:r>
            <a:rPr lang="en-US" sz="1100" b="0" i="0" strike="noStrike">
              <a:solidFill>
                <a:srgbClr val="000000"/>
              </a:solidFill>
              <a:latin typeface="Calibri"/>
            </a:rPr>
            <a:t> 5. That the budget must be 'balanced' which is defined as a total budget deficit or surplus which does not exceed 0.25% of total operating revenues. </a:t>
          </a:r>
        </a:p>
        <a:p>
          <a:pPr algn="l" rtl="0">
            <a:defRPr sz="1000"/>
          </a:pPr>
          <a:r>
            <a:rPr lang="en-US" sz="1100" b="0" i="0" strike="noStrike">
              <a:solidFill>
                <a:srgbClr val="000000"/>
              </a:solidFill>
              <a:latin typeface="Calibri"/>
            </a:rPr>
            <a:t>6. That the re-enrolment projections be based on a 2010/11 current family and student count and all known students leaving and new enrolments.  These projected enrolment numbers will be reviewed and reported on throughout the budgeting process. </a:t>
          </a:r>
        </a:p>
        <a:p>
          <a:pPr algn="l" rtl="0">
            <a:defRPr sz="1000"/>
          </a:pPr>
          <a:r>
            <a:rPr lang="en-US" sz="1100" b="0" i="0" strike="noStrike">
              <a:solidFill>
                <a:srgbClr val="000000"/>
              </a:solidFill>
              <a:latin typeface="Calibri"/>
            </a:rPr>
            <a:t>7. That the Administrators (defined as Principals and Business Manager) will provide details of projected classroom sizes, instructional staff, support staff, and all other staff requirements. </a:t>
          </a:r>
        </a:p>
        <a:p>
          <a:pPr algn="l" rtl="0">
            <a:defRPr sz="1000"/>
          </a:pPr>
          <a:r>
            <a:rPr lang="en-US" sz="1100" b="0" i="0" strike="noStrike">
              <a:solidFill>
                <a:srgbClr val="000000"/>
              </a:solidFill>
              <a:latin typeface="Calibri"/>
            </a:rPr>
            <a:t>8. That the Administrators jointly review proposals to maximize revenue from rentals, donations, grants, etc. </a:t>
          </a:r>
        </a:p>
        <a:p>
          <a:pPr algn="l" rtl="0">
            <a:defRPr sz="1000"/>
          </a:pPr>
          <a:r>
            <a:rPr lang="en-US" sz="1100" b="0" i="0" strike="noStrike">
              <a:solidFill>
                <a:srgbClr val="000000"/>
              </a:solidFill>
              <a:latin typeface="Calibri"/>
            </a:rPr>
            <a:t>9. That the Facilities and Maintenance Committee provide a detailed listing of summer work and other major maintenance requirements approved by the School Administrators to be submitted to the Business Office by February 15, 2011.</a:t>
          </a:r>
        </a:p>
        <a:p>
          <a:pPr algn="l" rtl="0">
            <a:defRPr sz="1000"/>
          </a:pPr>
          <a:r>
            <a:rPr lang="en-US" sz="1100" b="0" i="0" strike="noStrike">
              <a:solidFill>
                <a:srgbClr val="000000"/>
              </a:solidFill>
              <a:latin typeface="Calibri"/>
            </a:rPr>
            <a:t>10. That a ---% discount will be offered to those who pay in advance the year's tuition by the first Friday of the school year.  A ---% discount be offered to those that pay in two instalments in September (the first Friday of the school year) and by January 6, 2012. </a:t>
          </a:r>
        </a:p>
      </xdr:txBody>
    </xdr:sp>
    <xdr:clientData/>
  </xdr:twoCellAnchor>
  <xdr:twoCellAnchor>
    <xdr:from>
      <xdr:col>0</xdr:col>
      <xdr:colOff>0</xdr:colOff>
      <xdr:row>3</xdr:row>
      <xdr:rowOff>123825</xdr:rowOff>
    </xdr:from>
    <xdr:to>
      <xdr:col>9</xdr:col>
      <xdr:colOff>0</xdr:colOff>
      <xdr:row>3</xdr:row>
      <xdr:rowOff>2247900</xdr:rowOff>
    </xdr:to>
    <xdr:sp macro="" textlink="">
      <xdr:nvSpPr>
        <xdr:cNvPr id="134147" name="TextBox 1">
          <a:extLst>
            <a:ext uri="{FF2B5EF4-FFF2-40B4-BE49-F238E27FC236}">
              <a16:creationId xmlns:a16="http://schemas.microsoft.com/office/drawing/2014/main" id="{00000000-0008-0000-0200-0000030C0200}"/>
            </a:ext>
          </a:extLst>
        </xdr:cNvPr>
        <xdr:cNvSpPr txBox="1">
          <a:spLocks noChangeArrowheads="1"/>
        </xdr:cNvSpPr>
      </xdr:nvSpPr>
      <xdr:spPr bwMode="auto">
        <a:xfrm>
          <a:off x="0" y="838200"/>
          <a:ext cx="5981700" cy="2124075"/>
        </a:xfrm>
        <a:prstGeom prst="rect">
          <a:avLst/>
        </a:prstGeom>
        <a:solidFill>
          <a:srgbClr val="DCE6F2"/>
        </a:solidFill>
        <a:ln w="9525">
          <a:solidFill>
            <a:srgbClr val="BCBCBC"/>
          </a:solidFill>
          <a:miter lim="800000"/>
          <a:headEnd/>
          <a:tailEnd/>
        </a:ln>
      </xdr:spPr>
      <xdr:txBody>
        <a:bodyPr vertOverflow="clip" wrap="square" lIns="91440" tIns="45720" rIns="91440" bIns="45720" anchor="t" upright="1"/>
        <a:lstStyle/>
        <a:p>
          <a:pPr algn="l" rtl="0">
            <a:defRPr sz="1000"/>
          </a:pPr>
          <a:r>
            <a:rPr lang="en-US" sz="1100" b="0" i="0" strike="noStrike">
              <a:solidFill>
                <a:srgbClr val="000000"/>
              </a:solidFill>
              <a:latin typeface="Calibri"/>
            </a:rPr>
            <a:t>This spreadsheet should be completed early in the budget process. The objective is to record all of the key objectives, educational as well as financial, that your school hopes to achieve in the coming year ... basically anything that will be impacted by the budget. It may well be that later in the budgeting process it will emerge that some of these priorities have to become subordinate to others; but at this stage you are recording input from key budget personnel so that all potentially viable options can be considered in the budgeting process.</a:t>
          </a:r>
        </a:p>
        <a:p>
          <a:pPr algn="l" rtl="0">
            <a:defRPr sz="1000"/>
          </a:pPr>
          <a:r>
            <a:rPr lang="en-US" sz="1100" b="0" i="0" strike="noStrike">
              <a:solidFill>
                <a:srgbClr val="000000"/>
              </a:solidFill>
              <a:latin typeface="Calibri"/>
            </a:rPr>
            <a:t>A sample is provided and you may use some or all of the points contained below. Obtaining Finance Committee approval for this document may help to validate this starting point; however it must be made clear that these remain "guidelines" and there is no binding commitment to achieving these objectives until the budget is finalized.</a:t>
          </a:r>
        </a:p>
        <a:p>
          <a:pPr algn="l" rtl="0">
            <a:defRPr sz="1000"/>
          </a:pPr>
          <a:endParaRPr lang="en-US" sz="1100" b="0" i="0" strike="noStrike">
            <a:solidFill>
              <a:srgbClr val="000000"/>
            </a:solidFill>
            <a:latin typeface="Calibri"/>
          </a:endParaRPr>
        </a:p>
      </xdr:txBody>
    </xdr:sp>
    <xdr:clientData/>
  </xdr:twoCellAnchor>
  <xdr:twoCellAnchor>
    <xdr:from>
      <xdr:col>0</xdr:col>
      <xdr:colOff>0</xdr:colOff>
      <xdr:row>28</xdr:row>
      <xdr:rowOff>85725</xdr:rowOff>
    </xdr:from>
    <xdr:to>
      <xdr:col>8</xdr:col>
      <xdr:colOff>1097267</xdr:colOff>
      <xdr:row>47</xdr:row>
      <xdr:rowOff>11443</xdr:rowOff>
    </xdr:to>
    <xdr:sp macro="" textlink="">
      <xdr:nvSpPr>
        <xdr:cNvPr id="134174" name="TextBox 1">
          <a:extLst>
            <a:ext uri="{FF2B5EF4-FFF2-40B4-BE49-F238E27FC236}">
              <a16:creationId xmlns:a16="http://schemas.microsoft.com/office/drawing/2014/main" id="{00000000-0008-0000-0200-00001E0C0200}"/>
            </a:ext>
          </a:extLst>
        </xdr:cNvPr>
        <xdr:cNvSpPr txBox="1">
          <a:spLocks noChangeArrowheads="1"/>
        </xdr:cNvSpPr>
      </xdr:nvSpPr>
      <xdr:spPr bwMode="auto">
        <a:xfrm>
          <a:off x="0" y="8886825"/>
          <a:ext cx="5972175" cy="3581400"/>
        </a:xfrm>
        <a:prstGeom prst="rect">
          <a:avLst/>
        </a:prstGeom>
        <a:solidFill>
          <a:srgbClr val="FFFF99"/>
        </a:solidFill>
        <a:ln w="9525">
          <a:solidFill>
            <a:srgbClr val="BCBCBC"/>
          </a:solidFill>
          <a:miter lim="800000"/>
          <a:headEnd/>
          <a:tailEnd/>
        </a:ln>
      </xdr:spPr>
      <xdr:txBody>
        <a:bodyPr vertOverflow="clip" wrap="square" lIns="91440" tIns="45720" rIns="91440" bIns="45720" anchor="t" upright="1"/>
        <a:lstStyle/>
        <a:p>
          <a:pPr algn="l" rtl="0">
            <a:defRPr sz="1000"/>
          </a:pPr>
          <a:r>
            <a:rPr lang="en-US" sz="1100" b="0" i="0" strike="noStrike">
              <a:solidFill>
                <a:srgbClr val="000000"/>
              </a:solidFill>
              <a:latin typeface="Calibri"/>
            </a:rPr>
            <a:t>11. Other considerations. </a:t>
          </a:r>
          <a:r>
            <a:rPr lang="en-US" sz="1100" b="0" i="1" strike="noStrike">
              <a:solidFill>
                <a:srgbClr val="000000"/>
              </a:solidFill>
              <a:latin typeface="Calibri"/>
            </a:rPr>
            <a:t>These are some examples: </a:t>
          </a:r>
          <a:endParaRPr lang="en-US" sz="1100" b="0" i="0" strike="noStrike">
            <a:solidFill>
              <a:srgbClr val="000000"/>
            </a:solidFill>
            <a:latin typeface="Calibri"/>
          </a:endParaRPr>
        </a:p>
        <a:p>
          <a:pPr algn="l" rtl="0">
            <a:defRPr sz="1000"/>
          </a:pPr>
          <a:r>
            <a:rPr lang="en-US" sz="1100" b="0" i="0" strike="noStrike">
              <a:solidFill>
                <a:srgbClr val="000000"/>
              </a:solidFill>
              <a:latin typeface="Calibri"/>
            </a:rPr>
            <a:t>- the extent of the international student intake/longer term sustainability/adjusted tuition rates.</a:t>
          </a:r>
        </a:p>
        <a:p>
          <a:pPr algn="l" rtl="0">
            <a:defRPr sz="1000"/>
          </a:pPr>
          <a:r>
            <a:rPr lang="en-US" sz="1100" b="0" i="0" strike="noStrike">
              <a:solidFill>
                <a:srgbClr val="000000"/>
              </a:solidFill>
              <a:latin typeface="Calibri"/>
            </a:rPr>
            <a:t>- Debt repayment schedule and possible effects of Campaigns, RRSP and debt reduction.</a:t>
          </a:r>
        </a:p>
        <a:p>
          <a:pPr algn="l" rtl="0">
            <a:defRPr sz="1000"/>
          </a:pPr>
          <a:r>
            <a:rPr lang="en-US" sz="1100" b="0" i="0" strike="noStrike">
              <a:solidFill>
                <a:srgbClr val="000000"/>
              </a:solidFill>
              <a:latin typeface="Calibri"/>
            </a:rPr>
            <a:t>- Transportation subsidies.</a:t>
          </a:r>
        </a:p>
        <a:p>
          <a:pPr algn="l" rtl="0">
            <a:defRPr sz="1000"/>
          </a:pPr>
          <a:r>
            <a:rPr lang="en-US" sz="1100" b="0" i="0" strike="noStrike">
              <a:solidFill>
                <a:srgbClr val="000000"/>
              </a:solidFill>
              <a:latin typeface="Calibri"/>
            </a:rPr>
            <a:t>- Government proposed changes to Income Tax, CPP, EI, and WCB.</a:t>
          </a:r>
        </a:p>
        <a:p>
          <a:pPr algn="l" rtl="0">
            <a:defRPr sz="1000"/>
          </a:pPr>
          <a:r>
            <a:rPr lang="en-US" sz="1100" b="0" i="0" strike="noStrike">
              <a:solidFill>
                <a:srgbClr val="000000"/>
              </a:solidFill>
              <a:latin typeface="Calibri"/>
            </a:rPr>
            <a:t>- Recruitment of homeschoolers at secondary level.</a:t>
          </a:r>
        </a:p>
        <a:p>
          <a:pPr algn="l" rtl="0">
            <a:defRPr sz="1000"/>
          </a:pPr>
          <a:r>
            <a:rPr lang="en-US" sz="1100" b="0" i="0" strike="noStrike">
              <a:solidFill>
                <a:srgbClr val="000000"/>
              </a:solidFill>
              <a:latin typeface="Calibri"/>
            </a:rPr>
            <a:t>- Cash requirements from the 3-year budget should be considered (i.e. deferred loans).</a:t>
          </a:r>
        </a:p>
        <a:p>
          <a:pPr algn="l" rtl="0">
            <a:defRPr sz="1000"/>
          </a:pPr>
          <a:r>
            <a:rPr lang="en-US" sz="1100" b="0" i="0" strike="noStrike">
              <a:solidFill>
                <a:srgbClr val="000000"/>
              </a:solidFill>
              <a:latin typeface="Calibri"/>
            </a:rPr>
            <a:t>12. Fundraising targets will be --(include your list here)---</a:t>
          </a:r>
        </a:p>
        <a:p>
          <a:pPr algn="l" rtl="0">
            <a:defRPr sz="1000"/>
          </a:pPr>
          <a:r>
            <a:rPr lang="en-US" sz="1100" b="0" i="0" strike="noStrike">
              <a:solidFill>
                <a:srgbClr val="000000"/>
              </a:solidFill>
              <a:latin typeface="Calibri"/>
            </a:rPr>
            <a:t>13</a:t>
          </a:r>
          <a:r>
            <a:rPr lang="en-US" sz="1100" b="0" i="0" strike="noStrike">
              <a:solidFill>
                <a:srgbClr val="FF0000"/>
              </a:solidFill>
              <a:latin typeface="Calibri"/>
            </a:rPr>
            <a:t>.</a:t>
          </a:r>
          <a:r>
            <a:rPr lang="en-US" sz="1100" b="0" i="0" strike="noStrike">
              <a:solidFill>
                <a:srgbClr val="000000"/>
              </a:solidFill>
              <a:latin typeface="Calibri"/>
            </a:rPr>
            <a:t> Donation targets will be---(include your list here)--</a:t>
          </a:r>
        </a:p>
        <a:p>
          <a:pPr algn="l" rtl="0">
            <a:defRPr sz="1000"/>
          </a:pPr>
          <a:r>
            <a:rPr lang="en-US" sz="1100" b="0" i="0" strike="noStrike">
              <a:solidFill>
                <a:srgbClr val="000000"/>
              </a:solidFill>
              <a:latin typeface="Calibri"/>
            </a:rPr>
            <a:t>14. Professional development expense should be at least  ---% of total operating budget.</a:t>
          </a:r>
        </a:p>
        <a:p>
          <a:pPr algn="l" rtl="0">
            <a:defRPr sz="1000"/>
          </a:pPr>
          <a:endParaRPr lang="en-US" sz="1100" b="0" i="0" strike="noStrike">
            <a:solidFill>
              <a:srgbClr val="000000"/>
            </a:solidFill>
            <a:latin typeface="Calibri"/>
          </a:endParaRPr>
        </a:p>
        <a:p>
          <a:pPr algn="l" rtl="0">
            <a:defRPr sz="1000"/>
          </a:pPr>
          <a:r>
            <a:rPr lang="en-US" sz="1100" b="0" i="0" strike="noStrike">
              <a:solidFill>
                <a:srgbClr val="000000"/>
              </a:solidFill>
              <a:latin typeface="Calibri"/>
            </a:rPr>
            <a:t>Prepared by: Business Manager   Date:</a:t>
          </a:r>
        </a:p>
        <a:p>
          <a:pPr algn="l" rtl="0">
            <a:defRPr sz="1000"/>
          </a:pPr>
          <a:r>
            <a:rPr lang="en-US" sz="1100" b="0" i="0" u="sng" strike="noStrike">
              <a:solidFill>
                <a:srgbClr val="000000"/>
              </a:solidFill>
              <a:latin typeface="Calibri"/>
            </a:rPr>
            <a:t>Copy</a:t>
          </a:r>
          <a:r>
            <a:rPr lang="en-US" sz="1100" b="0" i="0" strike="noStrike">
              <a:solidFill>
                <a:srgbClr val="000000"/>
              </a:solidFill>
              <a:latin typeface="Calibri"/>
            </a:rPr>
            <a:t>  Treasurer </a:t>
          </a:r>
        </a:p>
        <a:p>
          <a:pPr algn="l" rtl="0">
            <a:defRPr sz="1000"/>
          </a:pPr>
          <a:r>
            <a:rPr lang="en-US" sz="1100" b="0" i="0" strike="noStrike">
              <a:solidFill>
                <a:srgbClr val="000000"/>
              </a:solidFill>
              <a:latin typeface="Calibri"/>
            </a:rPr>
            <a:t>High School Principal </a:t>
          </a:r>
        </a:p>
        <a:p>
          <a:pPr algn="l" rtl="0">
            <a:defRPr sz="1000"/>
          </a:pPr>
          <a:r>
            <a:rPr lang="en-US" sz="1100" b="0" i="0" strike="noStrike">
              <a:solidFill>
                <a:srgbClr val="000000"/>
              </a:solidFill>
              <a:latin typeface="Calibri"/>
            </a:rPr>
            <a:t>Middle School Principal </a:t>
          </a:r>
        </a:p>
        <a:p>
          <a:pPr algn="l" rtl="0">
            <a:defRPr sz="1000"/>
          </a:pPr>
          <a:r>
            <a:rPr lang="en-US" sz="1100" b="0" i="0" strike="noStrike">
              <a:solidFill>
                <a:srgbClr val="000000"/>
              </a:solidFill>
              <a:latin typeface="Calibri"/>
            </a:rPr>
            <a:t>Elementary School Principal</a:t>
          </a:r>
        </a:p>
        <a:p>
          <a:pPr algn="l" rtl="0">
            <a:defRPr sz="1000"/>
          </a:pPr>
          <a:r>
            <a:rPr lang="en-US" sz="1100" b="0" i="0" strike="noStrike">
              <a:solidFill>
                <a:srgbClr val="000000"/>
              </a:solidFill>
              <a:latin typeface="Calibri"/>
            </a:rPr>
            <a:t>Building and Grounds Chair </a:t>
          </a:r>
        </a:p>
        <a:p>
          <a:pPr algn="l" rtl="0">
            <a:defRPr sz="1000"/>
          </a:pPr>
          <a:r>
            <a:rPr lang="en-US" sz="1100" b="0" i="0" strike="noStrike">
              <a:solidFill>
                <a:srgbClr val="000000"/>
              </a:solidFill>
              <a:latin typeface="Calibri"/>
            </a:rPr>
            <a:t>Special Ed. Coordinator </a:t>
          </a:r>
        </a:p>
      </xdr:txBody>
    </xdr:sp>
    <xdr:clientData/>
  </xdr:twoCellAnchor>
  <xdr:twoCellAnchor editAs="oneCell">
    <xdr:from>
      <xdr:col>0</xdr:col>
      <xdr:colOff>0</xdr:colOff>
      <xdr:row>5</xdr:row>
      <xdr:rowOff>66675</xdr:rowOff>
    </xdr:from>
    <xdr:to>
      <xdr:col>8</xdr:col>
      <xdr:colOff>1047750</xdr:colOff>
      <xdr:row>5</xdr:row>
      <xdr:rowOff>371475</xdr:rowOff>
    </xdr:to>
    <xdr:pic>
      <xdr:nvPicPr>
        <xdr:cNvPr id="148977" name="Picture 5" descr="legend">
          <a:extLst>
            <a:ext uri="{FF2B5EF4-FFF2-40B4-BE49-F238E27FC236}">
              <a16:creationId xmlns:a16="http://schemas.microsoft.com/office/drawing/2014/main" id="{00000000-0008-0000-0200-0000F14502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362325"/>
          <a:ext cx="592455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xdr:row>
      <xdr:rowOff>125730</xdr:rowOff>
    </xdr:from>
    <xdr:to>
      <xdr:col>3</xdr:col>
      <xdr:colOff>0</xdr:colOff>
      <xdr:row>3</xdr:row>
      <xdr:rowOff>1579306</xdr:rowOff>
    </xdr:to>
    <xdr:sp macro="" textlink="">
      <xdr:nvSpPr>
        <xdr:cNvPr id="1121" name="TextBox 1">
          <a:extLst>
            <a:ext uri="{FF2B5EF4-FFF2-40B4-BE49-F238E27FC236}">
              <a16:creationId xmlns:a16="http://schemas.microsoft.com/office/drawing/2014/main" id="{00000000-0008-0000-0300-000061040000}"/>
            </a:ext>
          </a:extLst>
        </xdr:cNvPr>
        <xdr:cNvSpPr txBox="1">
          <a:spLocks noChangeArrowheads="1"/>
        </xdr:cNvSpPr>
      </xdr:nvSpPr>
      <xdr:spPr bwMode="auto">
        <a:xfrm>
          <a:off x="0" y="847725"/>
          <a:ext cx="6115050" cy="1438275"/>
        </a:xfrm>
        <a:prstGeom prst="rect">
          <a:avLst/>
        </a:prstGeom>
        <a:solidFill>
          <a:srgbClr val="DCE6F2"/>
        </a:solidFill>
        <a:ln w="9525">
          <a:solidFill>
            <a:srgbClr val="BCBCBC"/>
          </a:solidFill>
          <a:miter lim="800000"/>
          <a:headEnd/>
          <a:tailEnd/>
        </a:ln>
      </xdr:spPr>
      <xdr:txBody>
        <a:bodyPr vertOverflow="clip" wrap="square" lIns="91440" tIns="45720" rIns="91440" bIns="45720" anchor="t" upright="1"/>
        <a:lstStyle/>
        <a:p>
          <a:pPr algn="l" rtl="0">
            <a:defRPr sz="1000"/>
          </a:pPr>
          <a:r>
            <a:rPr lang="en-US" sz="1100" b="0" i="0" strike="noStrike">
              <a:solidFill>
                <a:srgbClr val="000000"/>
              </a:solidFill>
              <a:latin typeface="Calibri"/>
            </a:rPr>
            <a:t>Enter </a:t>
          </a:r>
          <a:r>
            <a:rPr lang="en-US" sz="1100" b="1" i="0" strike="noStrike">
              <a:solidFill>
                <a:srgbClr val="000000"/>
              </a:solidFill>
              <a:latin typeface="Calibri"/>
            </a:rPr>
            <a:t>task</a:t>
          </a:r>
          <a:r>
            <a:rPr lang="en-US" sz="1100" b="0" i="0" strike="noStrike">
              <a:solidFill>
                <a:srgbClr val="000000"/>
              </a:solidFill>
              <a:latin typeface="Calibri"/>
            </a:rPr>
            <a:t>, </a:t>
          </a:r>
          <a:r>
            <a:rPr lang="en-US" sz="1100" b="1" i="0" strike="noStrike">
              <a:solidFill>
                <a:srgbClr val="000000"/>
              </a:solidFill>
              <a:latin typeface="Calibri"/>
            </a:rPr>
            <a:t>responsible person/s</a:t>
          </a:r>
          <a:r>
            <a:rPr lang="en-US" sz="1100" b="0" i="0" strike="noStrike">
              <a:solidFill>
                <a:srgbClr val="000000"/>
              </a:solidFill>
              <a:latin typeface="Calibri"/>
            </a:rPr>
            <a:t> and </a:t>
          </a:r>
          <a:r>
            <a:rPr lang="en-US" sz="1100" b="1" i="0" strike="noStrike">
              <a:solidFill>
                <a:srgbClr val="000000"/>
              </a:solidFill>
              <a:latin typeface="Calibri"/>
            </a:rPr>
            <a:t>completion dates</a:t>
          </a:r>
          <a:r>
            <a:rPr lang="en-US" sz="1100" b="0" i="0" strike="noStrike">
              <a:solidFill>
                <a:srgbClr val="000000"/>
              </a:solidFill>
              <a:latin typeface="Calibri"/>
            </a:rPr>
            <a:t> on this Budget Preparation Schedule. Distribute to all named parties to ensure that they know what is expected of them and when it has to be completed. Ensure that the dates are realistic and there is sufficient time to complete the process, including a possible request from the Board to have a 'second look' before giving their approval. Remember if applicable to include the time required by your bylaws for prior distribution of the budget. The tasks, person(s) responsible and completion dates are suggested and should be tailored to our own school's needs.</a:t>
          </a:r>
        </a:p>
      </xdr:txBody>
    </xdr:sp>
    <xdr:clientData/>
  </xdr:twoCellAnchor>
  <xdr:twoCellAnchor editAs="oneCell">
    <xdr:from>
      <xdr:col>0</xdr:col>
      <xdr:colOff>9525</xdr:colOff>
      <xdr:row>4</xdr:row>
      <xdr:rowOff>76200</xdr:rowOff>
    </xdr:from>
    <xdr:to>
      <xdr:col>2</xdr:col>
      <xdr:colOff>304800</xdr:colOff>
      <xdr:row>4</xdr:row>
      <xdr:rowOff>381000</xdr:rowOff>
    </xdr:to>
    <xdr:pic>
      <xdr:nvPicPr>
        <xdr:cNvPr id="1274" name="Picture 4" descr="legend">
          <a:extLst>
            <a:ext uri="{FF2B5EF4-FFF2-40B4-BE49-F238E27FC236}">
              <a16:creationId xmlns:a16="http://schemas.microsoft.com/office/drawing/2014/main" id="{00000000-0008-0000-0300-0000F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2476500"/>
          <a:ext cx="608647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9</xdr:col>
      <xdr:colOff>285750</xdr:colOff>
      <xdr:row>7</xdr:row>
      <xdr:rowOff>0</xdr:rowOff>
    </xdr:from>
    <xdr:ext cx="2043552" cy="264560"/>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6638925" y="1504950"/>
          <a:ext cx="2038350"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twoCellAnchor>
    <xdr:from>
      <xdr:col>0</xdr:col>
      <xdr:colOff>0</xdr:colOff>
      <xdr:row>5</xdr:row>
      <xdr:rowOff>142875</xdr:rowOff>
    </xdr:from>
    <xdr:to>
      <xdr:col>7</xdr:col>
      <xdr:colOff>3897575</xdr:colOff>
      <xdr:row>5</xdr:row>
      <xdr:rowOff>2712738</xdr:rowOff>
    </xdr:to>
    <xdr:sp macro="" textlink="">
      <xdr:nvSpPr>
        <xdr:cNvPr id="2237" name="TextBox 2">
          <a:extLst>
            <a:ext uri="{FF2B5EF4-FFF2-40B4-BE49-F238E27FC236}">
              <a16:creationId xmlns:a16="http://schemas.microsoft.com/office/drawing/2014/main" id="{00000000-0008-0000-0400-0000BD080000}"/>
            </a:ext>
          </a:extLst>
        </xdr:cNvPr>
        <xdr:cNvSpPr txBox="1">
          <a:spLocks noChangeArrowheads="1"/>
        </xdr:cNvSpPr>
      </xdr:nvSpPr>
      <xdr:spPr bwMode="auto">
        <a:xfrm>
          <a:off x="0" y="2009775"/>
          <a:ext cx="8953500" cy="2571750"/>
        </a:xfrm>
        <a:prstGeom prst="rect">
          <a:avLst/>
        </a:prstGeom>
        <a:solidFill>
          <a:srgbClr val="DDD9C3"/>
        </a:solidFill>
        <a:ln w="9525">
          <a:solidFill>
            <a:srgbClr val="BCBCBC"/>
          </a:solidFill>
          <a:miter lim="800000"/>
          <a:headEnd/>
          <a:tailEnd/>
        </a:ln>
      </xdr:spPr>
      <xdr:txBody>
        <a:bodyPr vertOverflow="clip" wrap="square" lIns="91440" tIns="45720" rIns="91440" bIns="45720" anchor="t" upright="1"/>
        <a:lstStyle/>
        <a:p>
          <a:pPr algn="l" rtl="0">
            <a:defRPr sz="1000"/>
          </a:pPr>
          <a:r>
            <a:rPr lang="en-US" sz="1100" b="0" i="0" strike="noStrike">
              <a:solidFill>
                <a:srgbClr val="000000"/>
              </a:solidFill>
              <a:latin typeface="Calibri"/>
            </a:rPr>
            <a:t>I</a:t>
          </a:r>
          <a:r>
            <a:rPr lang="en-US" sz="1100" b="1" i="0" strike="noStrike">
              <a:solidFill>
                <a:srgbClr val="000000"/>
              </a:solidFill>
              <a:latin typeface="Calibri"/>
            </a:rPr>
            <a:t>NSTRUCTIONS FOR USE</a:t>
          </a:r>
          <a:r>
            <a:rPr lang="en-US" sz="1100" b="0" i="0" strike="noStrike">
              <a:solidFill>
                <a:srgbClr val="000000"/>
              </a:solidFill>
              <a:latin typeface="Calibri"/>
            </a:rPr>
            <a:t>R : Each committee, teacher, board member, etc., is jointly responsible for proper fiscal management of the School Society. When preparing your budget request we ask that you consider the balance between the educational needs of the students, the financial resources of the parents, and the fiscal responsibility to utilize our resources in a stewardly manner. Start by reviewing the budget for the current operating year and compare it to the actual expenditures to date and if available the spending for the previous year.  </a:t>
          </a:r>
        </a:p>
        <a:p>
          <a:pPr algn="l" rtl="0">
            <a:defRPr sz="1000"/>
          </a:pPr>
          <a:r>
            <a:rPr lang="en-US" sz="1100" b="0" i="0" strike="noStrike">
              <a:solidFill>
                <a:srgbClr val="000000"/>
              </a:solidFill>
              <a:latin typeface="Calibri"/>
            </a:rPr>
            <a:t>Consider what you will need to meet the OPERATIONAL educational demands for the budget year and discuss with your colleagues as necessary. (Include all items here that will be used up during the year.)</a:t>
          </a:r>
        </a:p>
        <a:p>
          <a:pPr algn="l" rtl="0">
            <a:defRPr sz="1000"/>
          </a:pPr>
          <a:r>
            <a:rPr lang="en-US" sz="1100" b="0" i="0" strike="noStrike">
              <a:solidFill>
                <a:srgbClr val="000000"/>
              </a:solidFill>
              <a:latin typeface="Calibri"/>
            </a:rPr>
            <a:t>In the lower part of the worksheet include all of the CAPITAL items that are required. (Capital items here means those items that will generally last for more than a year, i.e. a computer).</a:t>
          </a:r>
        </a:p>
        <a:p>
          <a:pPr algn="l" rtl="0">
            <a:defRPr sz="1000"/>
          </a:pPr>
          <a:r>
            <a:rPr lang="en-US" sz="1100" b="0" i="0" strike="noStrike">
              <a:solidFill>
                <a:srgbClr val="000000"/>
              </a:solidFill>
              <a:latin typeface="Calibri"/>
            </a:rPr>
            <a:t>All budget requests will be considered solely on their merits and the following are typical of the questions that may be asked: Is spending in line with the planned expenses? Do we require an increase or decrease in this budget category?, What items are optional?  Is the budget request realistic? (i.e. can it be accomplished?) Consider longer range planning and phasing for capital or major expenses. Where possible please provide a breakdown of items or categories which represent more than 10% of your whole request.  All significant items, requests for new funds and capital expenses must be accompanied with a short written explanation.</a:t>
          </a:r>
        </a:p>
      </xdr:txBody>
    </xdr:sp>
    <xdr:clientData/>
  </xdr:twoCellAnchor>
  <xdr:twoCellAnchor>
    <xdr:from>
      <xdr:col>0</xdr:col>
      <xdr:colOff>0</xdr:colOff>
      <xdr:row>3</xdr:row>
      <xdr:rowOff>133350</xdr:rowOff>
    </xdr:from>
    <xdr:to>
      <xdr:col>7</xdr:col>
      <xdr:colOff>3897575</xdr:colOff>
      <xdr:row>3</xdr:row>
      <xdr:rowOff>809625</xdr:rowOff>
    </xdr:to>
    <xdr:sp macro="" textlink="">
      <xdr:nvSpPr>
        <xdr:cNvPr id="2238" name="TextBox 1">
          <a:extLst>
            <a:ext uri="{FF2B5EF4-FFF2-40B4-BE49-F238E27FC236}">
              <a16:creationId xmlns:a16="http://schemas.microsoft.com/office/drawing/2014/main" id="{00000000-0008-0000-0400-0000BE080000}"/>
            </a:ext>
          </a:extLst>
        </xdr:cNvPr>
        <xdr:cNvSpPr txBox="1">
          <a:spLocks noChangeArrowheads="1"/>
        </xdr:cNvSpPr>
      </xdr:nvSpPr>
      <xdr:spPr bwMode="auto">
        <a:xfrm>
          <a:off x="0" y="847725"/>
          <a:ext cx="8953500" cy="676275"/>
        </a:xfrm>
        <a:prstGeom prst="rect">
          <a:avLst/>
        </a:prstGeom>
        <a:solidFill>
          <a:srgbClr val="DCE6F2"/>
        </a:solidFill>
        <a:ln w="9525">
          <a:solidFill>
            <a:srgbClr val="BCBCBC"/>
          </a:solidFill>
          <a:miter lim="800000"/>
          <a:headEnd/>
          <a:tailEnd/>
        </a:ln>
      </xdr:spPr>
      <xdr:txBody>
        <a:bodyPr vertOverflow="clip" wrap="square" lIns="91440" tIns="45720" rIns="91440" bIns="45720" anchor="t" upright="1"/>
        <a:lstStyle/>
        <a:p>
          <a:pPr algn="l" rtl="0">
            <a:defRPr sz="1000"/>
          </a:pPr>
          <a:r>
            <a:rPr lang="en-US" sz="1100" b="0" i="0" strike="noStrike">
              <a:solidFill>
                <a:srgbClr val="000000"/>
              </a:solidFill>
              <a:latin typeface="Calibri"/>
            </a:rPr>
            <a:t>The following schedule can be used to obtain written requests from principals, committees, teachers or other responsible individuals for their financial requirements and plans for the next school year. </a:t>
          </a:r>
        </a:p>
        <a:p>
          <a:pPr algn="l" rtl="0">
            <a:lnSpc>
              <a:spcPts val="1100"/>
            </a:lnSpc>
            <a:defRPr sz="1000"/>
          </a:pPr>
          <a:r>
            <a:rPr lang="en-US" sz="1100" b="0" i="0" strike="noStrike">
              <a:solidFill>
                <a:srgbClr val="000000"/>
              </a:solidFill>
              <a:latin typeface="Calibri"/>
            </a:rPr>
            <a:t>Provide them with a copy of their current year budget request and general ledger print out of current spending to date.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3</xdr:row>
      <xdr:rowOff>123825</xdr:rowOff>
    </xdr:from>
    <xdr:to>
      <xdr:col>3</xdr:col>
      <xdr:colOff>962025</xdr:colOff>
      <xdr:row>3</xdr:row>
      <xdr:rowOff>2333625</xdr:rowOff>
    </xdr:to>
    <xdr:sp macro="" textlink="">
      <xdr:nvSpPr>
        <xdr:cNvPr id="3160" name="TextBox 1">
          <a:extLst>
            <a:ext uri="{FF2B5EF4-FFF2-40B4-BE49-F238E27FC236}">
              <a16:creationId xmlns:a16="http://schemas.microsoft.com/office/drawing/2014/main" id="{00000000-0008-0000-0500-0000580C0000}"/>
            </a:ext>
          </a:extLst>
        </xdr:cNvPr>
        <xdr:cNvSpPr txBox="1">
          <a:spLocks noChangeArrowheads="1"/>
        </xdr:cNvSpPr>
      </xdr:nvSpPr>
      <xdr:spPr bwMode="auto">
        <a:xfrm>
          <a:off x="0" y="838200"/>
          <a:ext cx="6991350" cy="2209800"/>
        </a:xfrm>
        <a:prstGeom prst="rect">
          <a:avLst/>
        </a:prstGeom>
        <a:solidFill>
          <a:srgbClr val="DCE6F2"/>
        </a:solidFill>
        <a:ln w="9525">
          <a:solidFill>
            <a:srgbClr val="BCBCBC"/>
          </a:solidFill>
          <a:miter lim="800000"/>
          <a:headEnd/>
          <a:tailEnd/>
        </a:ln>
      </xdr:spPr>
      <xdr:txBody>
        <a:bodyPr vertOverflow="clip" wrap="square" lIns="91440" tIns="45720" rIns="91440" bIns="45720" anchor="t" upright="1"/>
        <a:lstStyle/>
        <a:p>
          <a:pPr algn="l" rtl="0">
            <a:defRPr sz="1000"/>
          </a:pPr>
          <a:r>
            <a:rPr lang="en-US" sz="1100" b="0" i="0" strike="noStrike">
              <a:solidFill>
                <a:srgbClr val="000000"/>
              </a:solidFill>
              <a:latin typeface="Calibri"/>
            </a:rPr>
            <a:t>Only one person should be responsible for data entry into the Master budget spreadsheet. This will avoid errors and confusion over what another person may have entered. If you are not experienced with Excel spreadsheets, ask for assistance with the process of moving data to the prior year and setting up for the current year. </a:t>
          </a:r>
        </a:p>
        <a:p>
          <a:pPr algn="l" rtl="0">
            <a:defRPr sz="1000"/>
          </a:pPr>
          <a:r>
            <a:rPr lang="en-US" sz="1100" b="0" i="0" strike="noStrike">
              <a:solidFill>
                <a:srgbClr val="000000"/>
              </a:solidFill>
              <a:latin typeface="Calibri"/>
            </a:rPr>
            <a:t>Completely enter the required information into this "Data Input" sheet before moving to any of the spreadsheets in the following groups, as many of these sheets are automatically updated by the information entered in this sheet.</a:t>
          </a:r>
        </a:p>
        <a:p>
          <a:pPr algn="l" rtl="0">
            <a:defRPr sz="1000"/>
          </a:pPr>
          <a:r>
            <a:rPr lang="en-US" sz="1100" b="0" i="0" strike="noStrike">
              <a:solidFill>
                <a:srgbClr val="000000"/>
              </a:solidFill>
              <a:latin typeface="Calibri"/>
            </a:rPr>
            <a:t>Please note that there is also some data input which you will have to make directly into the "Salary Calculator" and other worksheets (although most of the data input required in multiple places is contained on this sheet).</a:t>
          </a:r>
        </a:p>
        <a:p>
          <a:pPr algn="l" rtl="0">
            <a:defRPr sz="1000"/>
          </a:pPr>
          <a:r>
            <a:rPr lang="en-US" sz="1100" b="1" i="0" strike="noStrike">
              <a:solidFill>
                <a:srgbClr val="000000"/>
              </a:solidFill>
              <a:latin typeface="Calibri"/>
            </a:rPr>
            <a:t>Any changes to the structure of the cells - rows and/or columns - have the potential to seriously affect the linked spreadsheets.</a:t>
          </a:r>
          <a:r>
            <a:rPr lang="en-US" sz="1100" b="0" i="0" strike="noStrike">
              <a:solidFill>
                <a:srgbClr val="000000"/>
              </a:solidFill>
              <a:latin typeface="Calibri"/>
            </a:rPr>
            <a:t> If you want to add additional data in a row, or require assistance with the links and formulae's, contact the SCSBC office at 604-888-6366 or scsbc@twu.ca.</a:t>
          </a:r>
        </a:p>
      </xdr:txBody>
    </xdr:sp>
    <xdr:clientData/>
  </xdr:twoCellAnchor>
  <xdr:twoCellAnchor editAs="oneCell">
    <xdr:from>
      <xdr:col>0</xdr:col>
      <xdr:colOff>0</xdr:colOff>
      <xdr:row>5</xdr:row>
      <xdr:rowOff>47625</xdr:rowOff>
    </xdr:from>
    <xdr:to>
      <xdr:col>4</xdr:col>
      <xdr:colOff>400050</xdr:colOff>
      <xdr:row>5</xdr:row>
      <xdr:rowOff>390525</xdr:rowOff>
    </xdr:to>
    <xdr:pic>
      <xdr:nvPicPr>
        <xdr:cNvPr id="3395" name="Picture 76" descr="legend">
          <a:extLst>
            <a:ext uri="{FF2B5EF4-FFF2-40B4-BE49-F238E27FC236}">
              <a16:creationId xmlns:a16="http://schemas.microsoft.com/office/drawing/2014/main" id="{00000000-0008-0000-0500-0000430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409950"/>
          <a:ext cx="679132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xdr:colOff>
      <xdr:row>3</xdr:row>
      <xdr:rowOff>114300</xdr:rowOff>
    </xdr:from>
    <xdr:to>
      <xdr:col>12</xdr:col>
      <xdr:colOff>0</xdr:colOff>
      <xdr:row>3</xdr:row>
      <xdr:rowOff>2735593</xdr:rowOff>
    </xdr:to>
    <xdr:sp macro="" textlink="">
      <xdr:nvSpPr>
        <xdr:cNvPr id="100453" name="TextBox 1">
          <a:extLst>
            <a:ext uri="{FF2B5EF4-FFF2-40B4-BE49-F238E27FC236}">
              <a16:creationId xmlns:a16="http://schemas.microsoft.com/office/drawing/2014/main" id="{00000000-0008-0000-0600-000065880100}"/>
            </a:ext>
          </a:extLst>
        </xdr:cNvPr>
        <xdr:cNvSpPr txBox="1">
          <a:spLocks noChangeArrowheads="1"/>
        </xdr:cNvSpPr>
      </xdr:nvSpPr>
      <xdr:spPr bwMode="auto">
        <a:xfrm>
          <a:off x="9525" y="828675"/>
          <a:ext cx="7381875" cy="2619375"/>
        </a:xfrm>
        <a:prstGeom prst="rect">
          <a:avLst/>
        </a:prstGeom>
        <a:solidFill>
          <a:srgbClr val="DCE6F2"/>
        </a:solidFill>
        <a:ln w="9525">
          <a:solidFill>
            <a:srgbClr val="BCBCBC"/>
          </a:solidFill>
          <a:miter lim="800000"/>
          <a:headEnd/>
          <a:tailEnd/>
        </a:ln>
      </xdr:spPr>
      <xdr:txBody>
        <a:bodyPr vertOverflow="clip" wrap="square" lIns="91440" tIns="45720" rIns="91440" bIns="45720" anchor="t" upright="1"/>
        <a:lstStyle/>
        <a:p>
          <a:pPr algn="l" rtl="0">
            <a:defRPr sz="1000"/>
          </a:pPr>
          <a:r>
            <a:rPr lang="en-US" sz="1100" b="0" i="0" strike="noStrike">
              <a:solidFill>
                <a:srgbClr val="000000"/>
              </a:solidFill>
              <a:latin typeface="Calibri"/>
            </a:rPr>
            <a:t>This tuition schedule is designed to fit most of the various tuition schedules in use by SCSBC Schools.  By entering base tuition for each grade level, you can accomplish various tuition groups.  I.e. for elementary you would  input the same base tuition in for each of grades 1 to 6 cells.  The table will consider additional charges per student up to a family of five students, and assumes that base tuition is determined at the tuition level of the child in the highest grade.  </a:t>
          </a:r>
        </a:p>
        <a:p>
          <a:pPr algn="l" rtl="0">
            <a:defRPr sz="1000"/>
          </a:pPr>
          <a:r>
            <a:rPr lang="en-US" sz="1100" b="0" i="0" strike="noStrike">
              <a:solidFill>
                <a:srgbClr val="000000"/>
              </a:solidFill>
              <a:latin typeface="Calibri"/>
            </a:rPr>
            <a:t>For families with more than five children, the tuition amount will need to be manually entered on the "Enrolment Revenue" tab.  If there is no additional tuition beyond a set number of children, you will enter  a zero in that cell.  </a:t>
          </a:r>
        </a:p>
        <a:p>
          <a:pPr algn="l" rtl="0">
            <a:defRPr sz="1000"/>
          </a:pPr>
          <a:r>
            <a:rPr lang="en-US" sz="1100" b="0" i="0" strike="noStrike">
              <a:solidFill>
                <a:srgbClr val="000000"/>
              </a:solidFill>
              <a:latin typeface="Calibri"/>
            </a:rPr>
            <a:t>Tuition increases may be entered as either  a percentage or a fixed dollar amount, or both.  Note that if you enter both a percent increase and a dollar increase, these two amount will be combined to increase the tuition.  </a:t>
          </a:r>
        </a:p>
        <a:p>
          <a:pPr algn="l" rtl="0">
            <a:defRPr sz="1000"/>
          </a:pPr>
          <a:r>
            <a:rPr lang="en-US" sz="1100" b="0" i="0" strike="noStrike">
              <a:solidFill>
                <a:srgbClr val="000000"/>
              </a:solidFill>
              <a:latin typeface="Calibri"/>
            </a:rPr>
            <a:t>The table also allows for a restructuring of a schools tuition structure by entereing amounts in column C, rows 14 to 29.  When amounts are entered in the Restructure column, they override any other calculations and neither the percent or dollar increase amounts will be applied.  </a:t>
          </a:r>
        </a:p>
        <a:p>
          <a:pPr algn="l" rtl="0">
            <a:defRPr sz="1000"/>
          </a:pPr>
          <a:r>
            <a:rPr lang="en-US" sz="1100" b="0" i="0" strike="noStrike">
              <a:solidFill>
                <a:srgbClr val="000000"/>
              </a:solidFill>
              <a:latin typeface="Calibri"/>
            </a:rPr>
            <a:t>Start by entering the previous years tuition structure in the yellow cells on the bottom table, then enter the applicable increases in the yellow cells on the "Proposed Next School Year Tuition Structure" cells, or enter a restructured tuition.  </a:t>
          </a:r>
        </a:p>
      </xdr:txBody>
    </xdr:sp>
    <xdr:clientData/>
  </xdr:twoCellAnchor>
  <xdr:twoCellAnchor editAs="oneCell">
    <xdr:from>
      <xdr:col>0</xdr:col>
      <xdr:colOff>0</xdr:colOff>
      <xdr:row>4</xdr:row>
      <xdr:rowOff>57150</xdr:rowOff>
    </xdr:from>
    <xdr:to>
      <xdr:col>11</xdr:col>
      <xdr:colOff>47625</xdr:colOff>
      <xdr:row>4</xdr:row>
      <xdr:rowOff>400050</xdr:rowOff>
    </xdr:to>
    <xdr:pic>
      <xdr:nvPicPr>
        <xdr:cNvPr id="100606" name="Picture 8" descr="legend">
          <a:extLst>
            <a:ext uri="{FF2B5EF4-FFF2-40B4-BE49-F238E27FC236}">
              <a16:creationId xmlns:a16="http://schemas.microsoft.com/office/drawing/2014/main" id="{00000000-0008-0000-0600-0000FE8801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600450"/>
          <a:ext cx="679132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xdr:row>
      <xdr:rowOff>0</xdr:rowOff>
    </xdr:from>
    <xdr:to>
      <xdr:col>7</xdr:col>
      <xdr:colOff>550528</xdr:colOff>
      <xdr:row>3</xdr:row>
      <xdr:rowOff>0</xdr:rowOff>
    </xdr:to>
    <xdr:sp macro="" textlink="">
      <xdr:nvSpPr>
        <xdr:cNvPr id="149600" name="TextBox 1">
          <a:extLst>
            <a:ext uri="{FF2B5EF4-FFF2-40B4-BE49-F238E27FC236}">
              <a16:creationId xmlns:a16="http://schemas.microsoft.com/office/drawing/2014/main" id="{00000000-0008-0000-0700-000060480200}"/>
            </a:ext>
          </a:extLst>
        </xdr:cNvPr>
        <xdr:cNvSpPr txBox="1">
          <a:spLocks noChangeArrowheads="1"/>
        </xdr:cNvSpPr>
      </xdr:nvSpPr>
      <xdr:spPr bwMode="auto">
        <a:xfrm>
          <a:off x="0" y="752475"/>
          <a:ext cx="5810250" cy="1057275"/>
        </a:xfrm>
        <a:prstGeom prst="rect">
          <a:avLst/>
        </a:prstGeom>
        <a:solidFill>
          <a:srgbClr val="DCE6F2"/>
        </a:solidFill>
        <a:ln w="9525">
          <a:solidFill>
            <a:srgbClr val="BCBCBC"/>
          </a:solidFill>
          <a:miter lim="800000"/>
          <a:headEnd/>
          <a:tailEnd/>
        </a:ln>
      </xdr:spPr>
      <xdr:txBody>
        <a:bodyPr vertOverflow="clip" wrap="square" lIns="91440" tIns="45720" rIns="91440" bIns="45720" anchor="t" upright="1"/>
        <a:lstStyle/>
        <a:p>
          <a:pPr algn="l" rtl="0">
            <a:defRPr sz="1000"/>
          </a:pPr>
          <a:r>
            <a:rPr lang="en-US" sz="1100" b="0" i="0" strike="noStrike">
              <a:solidFill>
                <a:srgbClr val="000000"/>
              </a:solidFill>
              <a:latin typeface="Calibri"/>
            </a:rPr>
            <a:t>Available annually from the SCSBC Compensation Report.  Use the grid amounts without editing.  If school uses an over/under percentage of SCSBC Compensation Report salary grid, enter that percentage in lines 38-40 of the "Data Input" spreadsheet. </a:t>
          </a:r>
        </a:p>
        <a:p>
          <a:pPr algn="l" rtl="0">
            <a:defRPr sz="1000"/>
          </a:pPr>
          <a:r>
            <a:rPr lang="en-US" sz="1100" b="0" i="0" strike="noStrike">
              <a:solidFill>
                <a:srgbClr val="000000"/>
              </a:solidFill>
              <a:latin typeface="Calibri"/>
            </a:rPr>
            <a:t>If your school does not use the SCSBC Salary Grid you will need to enter each salary separately on the "Salary Calculator" tab.</a:t>
          </a:r>
        </a:p>
      </xdr:txBody>
    </xdr:sp>
    <xdr:clientData/>
  </xdr:twoCellAnchor>
  <xdr:twoCellAnchor editAs="oneCell">
    <xdr:from>
      <xdr:col>0</xdr:col>
      <xdr:colOff>0</xdr:colOff>
      <xdr:row>4</xdr:row>
      <xdr:rowOff>85725</xdr:rowOff>
    </xdr:from>
    <xdr:to>
      <xdr:col>7</xdr:col>
      <xdr:colOff>219075</xdr:colOff>
      <xdr:row>4</xdr:row>
      <xdr:rowOff>371475</xdr:rowOff>
    </xdr:to>
    <xdr:pic>
      <xdr:nvPicPr>
        <xdr:cNvPr id="149753" name="Picture 3" descr="legend">
          <a:extLst>
            <a:ext uri="{FF2B5EF4-FFF2-40B4-BE49-F238E27FC236}">
              <a16:creationId xmlns:a16="http://schemas.microsoft.com/office/drawing/2014/main" id="{00000000-0008-0000-0700-0000F94802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52475"/>
          <a:ext cx="56483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xdr:row>
      <xdr:rowOff>133350</xdr:rowOff>
    </xdr:from>
    <xdr:to>
      <xdr:col>23</xdr:col>
      <xdr:colOff>38100</xdr:colOff>
      <xdr:row>3</xdr:row>
      <xdr:rowOff>3438525</xdr:rowOff>
    </xdr:to>
    <xdr:sp macro="" textlink="">
      <xdr:nvSpPr>
        <xdr:cNvPr id="7310" name="TextBox 1">
          <a:extLst>
            <a:ext uri="{FF2B5EF4-FFF2-40B4-BE49-F238E27FC236}">
              <a16:creationId xmlns:a16="http://schemas.microsoft.com/office/drawing/2014/main" id="{00000000-0008-0000-0900-00008E1C0000}"/>
            </a:ext>
          </a:extLst>
        </xdr:cNvPr>
        <xdr:cNvSpPr txBox="1">
          <a:spLocks noChangeArrowheads="1"/>
        </xdr:cNvSpPr>
      </xdr:nvSpPr>
      <xdr:spPr bwMode="auto">
        <a:xfrm>
          <a:off x="0" y="771525"/>
          <a:ext cx="10048875" cy="3305175"/>
        </a:xfrm>
        <a:prstGeom prst="rect">
          <a:avLst/>
        </a:prstGeom>
        <a:solidFill>
          <a:srgbClr val="DBEEF4"/>
        </a:solidFill>
        <a:ln w="9525">
          <a:solidFill>
            <a:srgbClr val="BCBCBC"/>
          </a:solidFill>
          <a:miter lim="800000"/>
          <a:headEnd/>
          <a:tailEnd/>
        </a:ln>
      </xdr:spPr>
      <xdr:txBody>
        <a:bodyPr vertOverflow="clip" wrap="square" lIns="91440" tIns="45720" rIns="91440" bIns="45720" anchor="t" upright="1"/>
        <a:lstStyle/>
        <a:p>
          <a:pPr algn="l" rtl="0">
            <a:defRPr sz="1000"/>
          </a:pPr>
          <a:r>
            <a:rPr lang="en-US" sz="1100" b="1" i="0" strike="noStrike">
              <a:solidFill>
                <a:srgbClr val="000000"/>
              </a:solidFill>
              <a:latin typeface="Calibri"/>
            </a:rPr>
            <a:t>Updating the Student List                                   </a:t>
          </a:r>
          <a:endParaRPr lang="en-US" sz="1100" b="0" i="0" strike="noStrike">
            <a:solidFill>
              <a:srgbClr val="000000"/>
            </a:solidFill>
            <a:latin typeface="Calibri"/>
          </a:endParaRPr>
        </a:p>
        <a:p>
          <a:pPr algn="l" rtl="0">
            <a:defRPr sz="1000"/>
          </a:pPr>
          <a:r>
            <a:rPr lang="en-US" sz="1100" b="0" i="0" strike="noStrike">
              <a:solidFill>
                <a:srgbClr val="000000"/>
              </a:solidFill>
              <a:latin typeface="Calibri"/>
            </a:rPr>
            <a:t>Updating the latest available Student List (which appears below) requires: </a:t>
          </a:r>
        </a:p>
        <a:p>
          <a:pPr algn="l" rtl="0">
            <a:defRPr sz="1000"/>
          </a:pPr>
          <a:r>
            <a:rPr lang="en-US" sz="1100" b="0" i="0" strike="noStrike">
              <a:solidFill>
                <a:srgbClr val="000000"/>
              </a:solidFill>
              <a:latin typeface="Calibri"/>
            </a:rPr>
            <a:t>   - Moving the students in each family up one grade for the next year. </a:t>
          </a:r>
        </a:p>
        <a:p>
          <a:pPr algn="l" rtl="0">
            <a:defRPr sz="1000"/>
          </a:pPr>
          <a:r>
            <a:rPr lang="en-US" sz="1100" b="0" i="0" strike="noStrike">
              <a:solidFill>
                <a:srgbClr val="000000"/>
              </a:solidFill>
              <a:latin typeface="Calibri"/>
            </a:rPr>
            <a:t>   - Removing any non-returning families. </a:t>
          </a:r>
        </a:p>
        <a:p>
          <a:pPr algn="l" rtl="0">
            <a:defRPr sz="1000"/>
          </a:pPr>
          <a:r>
            <a:rPr lang="en-US" sz="1100" b="0" i="0" strike="noStrike">
              <a:solidFill>
                <a:srgbClr val="000000"/>
              </a:solidFill>
              <a:latin typeface="Calibri"/>
            </a:rPr>
            <a:t>   - Inserting any new families who have completed the enrolment process.</a:t>
          </a:r>
        </a:p>
        <a:p>
          <a:pPr algn="l" rtl="0">
            <a:defRPr sz="1000"/>
          </a:pPr>
          <a:r>
            <a:rPr lang="en-US" sz="1100" b="0" i="0" strike="noStrike">
              <a:solidFill>
                <a:srgbClr val="000000"/>
              </a:solidFill>
              <a:latin typeface="Calibri"/>
            </a:rPr>
            <a:t>   - Adding anticipated new students based on enquiries, both received to date and  anticipated  based on previous experience.</a:t>
          </a:r>
        </a:p>
        <a:p>
          <a:pPr algn="l" rtl="0">
            <a:defRPr sz="1000"/>
          </a:pPr>
          <a:r>
            <a:rPr lang="en-US" sz="1100" b="0" i="0" strike="noStrike">
              <a:solidFill>
                <a:srgbClr val="000000"/>
              </a:solidFill>
              <a:latin typeface="Calibri"/>
            </a:rPr>
            <a:t>This is always a challenging exercise and should be done jointly with the Principal/s who have experience in this area. Every year there are many unknowns in terms families who are uncertain of returning, students applying in more than one school, and how many  new kindergarten children to expect. In estimating you must try to find the </a:t>
          </a:r>
          <a:r>
            <a:rPr lang="en-US" sz="1100" b="1" i="0" strike="noStrike">
              <a:solidFill>
                <a:srgbClr val="000000"/>
              </a:solidFill>
              <a:latin typeface="Calibri"/>
            </a:rPr>
            <a:t>right </a:t>
          </a:r>
          <a:r>
            <a:rPr lang="en-US" sz="1100" b="0" i="0" strike="noStrike">
              <a:solidFill>
                <a:srgbClr val="000000"/>
              </a:solidFill>
              <a:latin typeface="Calibri"/>
            </a:rPr>
            <a:t>balance between conservatism and optimism.  Operationally it is almost always easier to deal with the additions to a budget if enrolment is higher than expected, than to make budget cuts if enrolment is lower.</a:t>
          </a:r>
        </a:p>
        <a:p>
          <a:pPr algn="l" rtl="0">
            <a:defRPr sz="1000"/>
          </a:pPr>
          <a:r>
            <a:rPr lang="en-US" sz="1100" b="0" i="0" strike="noStrike">
              <a:solidFill>
                <a:srgbClr val="000000"/>
              </a:solidFill>
              <a:latin typeface="Calibri"/>
            </a:rPr>
            <a:t>Check and compare the total students per grade with all staff responsible for enrolment and ensure that they have a copy of your student list and that adequate procedures are in place to keep it updated throughout the budgeting process. </a:t>
          </a:r>
        </a:p>
        <a:p>
          <a:pPr algn="l" rtl="0">
            <a:defRPr sz="1000"/>
          </a:pPr>
          <a:r>
            <a:rPr lang="en-US" sz="1100" b="0" i="0" strike="noStrike">
              <a:solidFill>
                <a:srgbClr val="000000"/>
              </a:solidFill>
              <a:latin typeface="Calibri"/>
            </a:rPr>
            <a:t>Please note that a lookup table and linked formulae to calculate the number of families in each tuition category have not been included in this budget because these vary so much between schools.  If you currently use a spreadsheet solution for your student list you can paste this into this budget, or you can contact SCSBC to find  a spreadsheet solution which will be closest to meeting your specific needs. This student list links to the revenue items within this spreadsheet and these links must be maintained to calculate all the revenue items which are dependent upon the level of enrolment. Generally this student list will be maintained by the person working with BCeSIS.</a:t>
          </a:r>
        </a:p>
      </xdr:txBody>
    </xdr:sp>
    <xdr:clientData/>
  </xdr:twoCellAnchor>
  <xdr:twoCellAnchor editAs="oneCell">
    <xdr:from>
      <xdr:col>0</xdr:col>
      <xdr:colOff>0</xdr:colOff>
      <xdr:row>4</xdr:row>
      <xdr:rowOff>28575</xdr:rowOff>
    </xdr:from>
    <xdr:to>
      <xdr:col>14</xdr:col>
      <xdr:colOff>47625</xdr:colOff>
      <xdr:row>4</xdr:row>
      <xdr:rowOff>371475</xdr:rowOff>
    </xdr:to>
    <xdr:pic>
      <xdr:nvPicPr>
        <xdr:cNvPr id="7565" name="Picture 151" descr="legend">
          <a:extLst>
            <a:ext uri="{FF2B5EF4-FFF2-40B4-BE49-F238E27FC236}">
              <a16:creationId xmlns:a16="http://schemas.microsoft.com/office/drawing/2014/main" id="{00000000-0008-0000-0900-00008D1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276725"/>
          <a:ext cx="679132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SCSBC_BUDGET_MASTER_Oct_19_08_ver_3(1)%20craig%20sta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INSTRUCTIONS"/>
      <sheetName val="ASSUMPTIONS"/>
      <sheetName val="PREP. SCHEDULE"/>
      <sheetName val="BUDGET REQUEST FORM"/>
      <sheetName val="DATA INPUT"/>
      <sheetName val="TUITION SCHED"/>
      <sheetName val="SALARY GRID"/>
      <sheetName val="BUDGET"/>
      <sheetName val="REVISED BUDGET"/>
      <sheetName val="ENROLMENT REVENUE"/>
      <sheetName val="OTHER REVENUE"/>
      <sheetName val="STAFFING"/>
      <sheetName val="SALARY CALC."/>
      <sheetName val="PRO D"/>
      <sheetName val="EDUC "/>
      <sheetName val="ADMIN"/>
      <sheetName val="FACILITIES"/>
      <sheetName val="FINANCE"/>
      <sheetName val="CAPITAL"/>
      <sheetName val="DEVELOPMENT"/>
      <sheetName val="SPEC. ED SUM"/>
      <sheetName val="TRANSPORTATION SUM"/>
      <sheetName val="PRESCHOOL SUM"/>
      <sheetName val="STATISTICS"/>
      <sheetName val="GRAPHS"/>
      <sheetName val="MODEL FS - RESTRICTED FUND"/>
      <sheetName val="MODEL FS - DEFERRAL METHOD"/>
      <sheetName val="Sheet1"/>
      <sheetName val="ENROLLMENT REVENUE"/>
      <sheetName val="Spec. Ed. summary"/>
      <sheetName val="Bussing summary"/>
      <sheetName val="Preschool summary"/>
      <sheetName val="MODEL FS - DEFERAL METHOD"/>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sheetData sheetId="25"/>
      <sheetData sheetId="26"/>
      <sheetData sheetId="27" refreshError="1"/>
      <sheetData sheetId="28" refreshError="1"/>
      <sheetData sheetId="29"/>
      <sheetData sheetId="30"/>
      <sheetData sheetId="31"/>
      <sheetData sheetId="32"/>
      <sheetData sheetId="3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6.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7.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9.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0.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11.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1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7.xml"/><Relationship Id="rId1" Type="http://schemas.openxmlformats.org/officeDocument/2006/relationships/printerSettings" Target="../printerSettings/printerSettings17.bin"/><Relationship Id="rId4" Type="http://schemas.openxmlformats.org/officeDocument/2006/relationships/comments" Target="../comments13.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8.xml"/><Relationship Id="rId1" Type="http://schemas.openxmlformats.org/officeDocument/2006/relationships/printerSettings" Target="../printerSettings/printerSettings18.bin"/><Relationship Id="rId4" Type="http://schemas.openxmlformats.org/officeDocument/2006/relationships/comments" Target="../comments14.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9.xml"/><Relationship Id="rId1" Type="http://schemas.openxmlformats.org/officeDocument/2006/relationships/printerSettings" Target="../printerSettings/printerSettings19.bin"/><Relationship Id="rId4" Type="http://schemas.openxmlformats.org/officeDocument/2006/relationships/comments" Target="../comments15.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20.xml"/><Relationship Id="rId1" Type="http://schemas.openxmlformats.org/officeDocument/2006/relationships/printerSettings" Target="../printerSettings/printerSettings20.bin"/><Relationship Id="rId4" Type="http://schemas.openxmlformats.org/officeDocument/2006/relationships/comments" Target="../comments16.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21.xml"/><Relationship Id="rId1" Type="http://schemas.openxmlformats.org/officeDocument/2006/relationships/printerSettings" Target="../printerSettings/printerSettings21.bin"/><Relationship Id="rId4" Type="http://schemas.openxmlformats.org/officeDocument/2006/relationships/comments" Target="../comments17.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22.xml"/><Relationship Id="rId1" Type="http://schemas.openxmlformats.org/officeDocument/2006/relationships/printerSettings" Target="../printerSettings/printerSettings22.bin"/><Relationship Id="rId4" Type="http://schemas.openxmlformats.org/officeDocument/2006/relationships/comments" Target="../comments18.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3.xml"/><Relationship Id="rId1" Type="http://schemas.openxmlformats.org/officeDocument/2006/relationships/printerSettings" Target="../printerSettings/printerSettings23.bin"/><Relationship Id="rId4" Type="http://schemas.openxmlformats.org/officeDocument/2006/relationships/comments" Target="../comments19.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hyperlink" Target="../../../../DeVries/AppData/Local/Microsoft/Windows/Temporary%20Internet%20Files/DeVries/AppData/Local/Microsoft/Windows/Documents%20and%20Settings/Documents%20and%20Settings/Carol.VanMuyen/Documents%20and%20Settings/Kevin%20Evancic/Local%20Settings/Temporary%20Internet%20Files/Content.Outlook/OP93YBLN/2009-06-31%20Hillcrest%20Christian%20School%20Asscoation.doc" TargetMode="External"/><Relationship Id="rId2" Type="http://schemas.openxmlformats.org/officeDocument/2006/relationships/hyperlink" Target="../../../../DeVries/AppData/Local/Microsoft/Windows/Temporary%20Internet%20Files/DeVries/AppData/Local/Microsoft/Windows/Documents%20and%20Settings/Documents%20and%20Settings/Carol.VanMuyen/Documents%20and%20Settings/Carol.VanMuyen/Documents%20and%20Settings/Kevin%20Evancic/Local%20Settings/Temporary%20Internet%20Files/Content.Outlook/AppData/Local/Microsoft/Windows/Temporary%20Internet%20Files/Documents%20and%20Settings/Kevin%20Evancic/Local%20Settings/Temporary%20Internet%20Files/Content.Outlook/Local%20Settings/Documents%20and%20Settings/Kevin%20Evancic/Roaming/Microsoft/Excel/2009-08-31%20Sunnyside%20Christian%20School%20Association.doc" TargetMode="External"/><Relationship Id="rId1" Type="http://schemas.openxmlformats.org/officeDocument/2006/relationships/hyperlink" Target="file:///E:/2009-08-31%20Sunnyside%20Christian%20School%20Association.doc" TargetMode="External"/><Relationship Id="rId5" Type="http://schemas.openxmlformats.org/officeDocument/2006/relationships/drawing" Target="../drawings/drawing25.xml"/><Relationship Id="rId4"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6.xml"/><Relationship Id="rId1" Type="http://schemas.openxmlformats.org/officeDocument/2006/relationships/printerSettings" Target="../printerSettings/printerSettings26.bin"/><Relationship Id="rId4" Type="http://schemas.openxmlformats.org/officeDocument/2006/relationships/comments" Target="../comments20.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68"/>
  <sheetViews>
    <sheetView zoomScaleNormal="150" workbookViewId="0">
      <selection activeCell="E2" sqref="E2"/>
    </sheetView>
  </sheetViews>
  <sheetFormatPr defaultRowHeight="15"/>
  <cols>
    <col min="1" max="3" width="30.140625" customWidth="1"/>
  </cols>
  <sheetData>
    <row r="1" spans="1:1" s="10" customFormat="1" ht="57.75" customHeight="1">
      <c r="A1" s="78" t="s">
        <v>0</v>
      </c>
    </row>
    <row r="2" spans="1:1" s="10" customFormat="1" ht="24.75" customHeight="1">
      <c r="A2" s="21"/>
    </row>
    <row r="3" spans="1:1" ht="24.75" customHeight="1">
      <c r="A3" s="1"/>
    </row>
    <row r="4" spans="1:1" ht="24.75" customHeight="1">
      <c r="A4" s="1"/>
    </row>
    <row r="5" spans="1:1" ht="24.75" customHeight="1">
      <c r="A5" s="1"/>
    </row>
    <row r="6" spans="1:1" ht="24.75" customHeight="1">
      <c r="A6" s="1"/>
    </row>
    <row r="7" spans="1:1" ht="24.75" customHeight="1">
      <c r="A7" s="1"/>
    </row>
    <row r="8" spans="1:1" ht="24.75" customHeight="1">
      <c r="A8" s="1"/>
    </row>
    <row r="9" spans="1:1" ht="24.75" customHeight="1">
      <c r="A9" s="1"/>
    </row>
    <row r="10" spans="1:1" ht="24.75" customHeight="1">
      <c r="A10" s="1"/>
    </row>
    <row r="11" spans="1:1" ht="24.75" customHeight="1">
      <c r="A11" s="1"/>
    </row>
    <row r="12" spans="1:1" ht="24.75" customHeight="1">
      <c r="A12" s="1"/>
    </row>
    <row r="13" spans="1:1" ht="24.75" customHeight="1">
      <c r="A13" s="1"/>
    </row>
    <row r="14" spans="1:1" ht="24.75" customHeight="1">
      <c r="A14" s="1"/>
    </row>
    <row r="15" spans="1:1" ht="24.75" customHeight="1">
      <c r="A15" s="1"/>
    </row>
    <row r="16" spans="1:1" ht="24.75" customHeight="1">
      <c r="A16" s="1"/>
    </row>
    <row r="17" spans="1:1" ht="24.75" customHeight="1">
      <c r="A17" s="1"/>
    </row>
    <row r="18" spans="1:1" ht="24.75" customHeight="1">
      <c r="A18" s="1"/>
    </row>
    <row r="19" spans="1:1" ht="24.75" customHeight="1">
      <c r="A19" s="1"/>
    </row>
    <row r="20" spans="1:1" ht="24.75" customHeight="1">
      <c r="A20" s="1"/>
    </row>
    <row r="21" spans="1:1" ht="24.75" customHeight="1">
      <c r="A21" s="1"/>
    </row>
    <row r="22" spans="1:1" ht="24.75" customHeight="1">
      <c r="A22" s="1"/>
    </row>
    <row r="23" spans="1:1" ht="24.75" customHeight="1">
      <c r="A23" s="1"/>
    </row>
    <row r="24" spans="1:1" ht="24.75" customHeight="1">
      <c r="A24" s="1"/>
    </row>
    <row r="25" spans="1:1" ht="24.75" customHeight="1">
      <c r="A25" s="1"/>
    </row>
    <row r="26" spans="1:1" ht="24.75" customHeight="1">
      <c r="A26" s="1"/>
    </row>
    <row r="27" spans="1:1" ht="24.75" customHeight="1">
      <c r="A27" s="1"/>
    </row>
    <row r="28" spans="1:1" ht="24.75" customHeight="1">
      <c r="A28" s="1"/>
    </row>
    <row r="29" spans="1:1" ht="24.75" customHeight="1">
      <c r="A29" s="1"/>
    </row>
    <row r="30" spans="1:1" ht="24.75" customHeight="1">
      <c r="A30" s="1"/>
    </row>
    <row r="31" spans="1:1" ht="24.75" customHeight="1">
      <c r="A31" s="1"/>
    </row>
    <row r="32" spans="1:1" ht="24.75" customHeight="1">
      <c r="A32" s="1"/>
    </row>
    <row r="33" spans="1:4" ht="24.75" customHeight="1">
      <c r="A33" s="1"/>
    </row>
    <row r="34" spans="1:4" ht="24.75" customHeight="1">
      <c r="A34" s="1"/>
    </row>
    <row r="35" spans="1:4" ht="24.75" customHeight="1">
      <c r="A35" s="1"/>
    </row>
    <row r="36" spans="1:4" ht="24.75" customHeight="1">
      <c r="A36" s="1"/>
    </row>
    <row r="37" spans="1:4" ht="24.75" customHeight="1">
      <c r="A37" s="1"/>
    </row>
    <row r="38" spans="1:4" ht="24.75" customHeight="1">
      <c r="A38" s="1"/>
    </row>
    <row r="39" spans="1:4" ht="24.75" customHeight="1">
      <c r="A39" s="1"/>
    </row>
    <row r="40" spans="1:4" ht="24.75" customHeight="1">
      <c r="A40" s="1"/>
    </row>
    <row r="41" spans="1:4" ht="24.75" customHeight="1">
      <c r="A41" s="1"/>
    </row>
    <row r="42" spans="1:4" ht="24.75" customHeight="1">
      <c r="A42" s="1"/>
    </row>
    <row r="43" spans="1:4" ht="24.75" customHeight="1">
      <c r="A43" s="1"/>
    </row>
    <row r="44" spans="1:4" ht="24.75" customHeight="1">
      <c r="A44" s="1"/>
    </row>
    <row r="45" spans="1:4" s="22" customFormat="1" ht="24.75" customHeight="1">
      <c r="A45" s="114" t="s">
        <v>1</v>
      </c>
      <c r="B45" s="59"/>
      <c r="C45" s="59"/>
      <c r="D45" s="59"/>
    </row>
    <row r="46" spans="1:4" s="22" customFormat="1" ht="33.75" customHeight="1">
      <c r="A46" s="1446" t="s">
        <v>2</v>
      </c>
      <c r="B46" s="1446"/>
      <c r="C46" s="1446"/>
      <c r="D46" s="59"/>
    </row>
    <row r="47" spans="1:4" ht="24.75" customHeight="1">
      <c r="D47" s="27"/>
    </row>
    <row r="48" spans="1:4" ht="22.5" customHeight="1"/>
    <row r="49" spans="1:1" ht="22.5" customHeight="1"/>
    <row r="50" spans="1:1" ht="22.5" customHeight="1"/>
    <row r="51" spans="1:1" ht="22.5" customHeight="1"/>
    <row r="52" spans="1:1" ht="22.5" customHeight="1"/>
    <row r="53" spans="1:1" ht="22.5" customHeight="1"/>
    <row r="54" spans="1:1" ht="22.5" customHeight="1"/>
    <row r="55" spans="1:1" ht="22.5" customHeight="1"/>
    <row r="56" spans="1:1" ht="22.5" customHeight="1"/>
    <row r="57" spans="1:1" ht="22.5" customHeight="1">
      <c r="A57" s="9"/>
    </row>
    <row r="58" spans="1:1" ht="22.5" customHeight="1"/>
    <row r="59" spans="1:1" ht="22.5" customHeight="1"/>
    <row r="60" spans="1:1" ht="22.5" customHeight="1"/>
    <row r="61" spans="1:1" ht="22.5" customHeight="1"/>
    <row r="62" spans="1:1" ht="22.5" customHeight="1"/>
    <row r="63" spans="1:1" ht="22.5" customHeight="1"/>
    <row r="64" spans="1:1" ht="24.75" customHeight="1"/>
    <row r="65" ht="24.75" customHeight="1"/>
    <row r="66" ht="24.75" customHeight="1"/>
    <row r="67" ht="24.75" customHeight="1"/>
    <row r="68" ht="33" customHeight="1"/>
  </sheetData>
  <sheetProtection password="C13C" sheet="1"/>
  <mergeCells count="1">
    <mergeCell ref="A46:C46"/>
  </mergeCells>
  <phoneticPr fontId="0" type="noConversion"/>
  <pageMargins left="0.7" right="0.7" top="0.49" bottom="0.5" header="0.3" footer="0.3"/>
  <pageSetup orientation="portrait" vertic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52"/>
  </sheetPr>
  <dimension ref="A1:G124"/>
  <sheetViews>
    <sheetView topLeftCell="A105" zoomScaleNormal="150" workbookViewId="0">
      <selection activeCell="E125" sqref="E125"/>
    </sheetView>
  </sheetViews>
  <sheetFormatPr defaultRowHeight="15" outlineLevelRow="1"/>
  <cols>
    <col min="1" max="1" width="14.42578125" style="312" customWidth="1"/>
    <col min="2" max="2" width="12.140625" style="312" customWidth="1"/>
    <col min="3" max="3" width="10.85546875" style="312" customWidth="1"/>
    <col min="4" max="4" width="11.42578125" style="312" customWidth="1"/>
    <col min="5" max="5" width="11.7109375" style="312" customWidth="1"/>
    <col min="6" max="6" width="11.7109375" style="875" customWidth="1"/>
    <col min="7" max="16384" width="9.140625" style="312"/>
  </cols>
  <sheetData>
    <row r="1" spans="1:5" ht="18.75">
      <c r="A1" s="961" t="s">
        <v>218</v>
      </c>
    </row>
    <row r="2" spans="1:5" ht="18.75">
      <c r="A2" s="133" t="str">
        <f>"Budget year: "&amp;'DATA INPUT'!B10</f>
        <v>Budget year: 2013/14</v>
      </c>
      <c r="B2" s="62"/>
    </row>
    <row r="4" spans="1:5" ht="95.25" hidden="1" customHeight="1" outlineLevel="1"/>
    <row r="5" spans="1:5" ht="36" customHeight="1" collapsed="1"/>
    <row r="6" spans="1:5" ht="15.75">
      <c r="C6" s="1449" t="s">
        <v>219</v>
      </c>
      <c r="D6" s="1450"/>
      <c r="E6" s="1451"/>
    </row>
    <row r="7" spans="1:5">
      <c r="A7" s="962" t="s">
        <v>220</v>
      </c>
      <c r="B7" s="693"/>
      <c r="C7" s="62"/>
      <c r="D7" s="694" t="s">
        <v>221</v>
      </c>
      <c r="E7" s="675">
        <v>41228.199999999997</v>
      </c>
    </row>
    <row r="8" spans="1:5">
      <c r="A8" s="1469" t="s">
        <v>222</v>
      </c>
      <c r="B8" s="1470"/>
      <c r="C8" s="62"/>
      <c r="D8" s="694" t="s">
        <v>223</v>
      </c>
      <c r="E8" s="678">
        <v>43377.48</v>
      </c>
    </row>
    <row r="9" spans="1:5">
      <c r="A9" s="1469"/>
      <c r="B9" s="1470"/>
      <c r="C9" s="62"/>
      <c r="D9" s="694" t="s">
        <v>224</v>
      </c>
      <c r="E9" s="678">
        <v>45530.8</v>
      </c>
    </row>
    <row r="10" spans="1:5">
      <c r="A10" s="676"/>
      <c r="B10" s="677"/>
      <c r="C10" s="62"/>
      <c r="D10" s="694" t="s">
        <v>225</v>
      </c>
      <c r="E10" s="678">
        <v>47694.22</v>
      </c>
    </row>
    <row r="11" spans="1:5">
      <c r="A11" s="676"/>
      <c r="B11" s="677"/>
      <c r="C11" s="62"/>
      <c r="D11" s="694" t="s">
        <v>226</v>
      </c>
      <c r="E11" s="678">
        <v>49865.72</v>
      </c>
    </row>
    <row r="12" spans="1:5">
      <c r="A12" s="676"/>
      <c r="B12" s="677"/>
      <c r="C12" s="62"/>
      <c r="D12" s="694" t="s">
        <v>227</v>
      </c>
      <c r="E12" s="678">
        <v>52044.29</v>
      </c>
    </row>
    <row r="13" spans="1:5">
      <c r="A13" s="676"/>
      <c r="B13" s="677"/>
      <c r="C13" s="62"/>
      <c r="D13" s="694" t="s">
        <v>228</v>
      </c>
      <c r="E13" s="678">
        <v>54233.97</v>
      </c>
    </row>
    <row r="14" spans="1:5">
      <c r="A14" s="676"/>
      <c r="B14" s="677"/>
      <c r="C14" s="62"/>
      <c r="D14" s="694" t="s">
        <v>229</v>
      </c>
      <c r="E14" s="678">
        <v>56427.69</v>
      </c>
    </row>
    <row r="15" spans="1:5">
      <c r="A15" s="676"/>
      <c r="B15" s="677"/>
      <c r="C15" s="62"/>
      <c r="D15" s="694" t="s">
        <v>230</v>
      </c>
      <c r="E15" s="678">
        <v>58632.520000000004</v>
      </c>
    </row>
    <row r="16" spans="1:5">
      <c r="A16" s="676"/>
      <c r="B16" s="677"/>
      <c r="C16" s="62"/>
      <c r="D16" s="694" t="s">
        <v>231</v>
      </c>
      <c r="E16" s="678">
        <v>60846.44</v>
      </c>
    </row>
    <row r="17" spans="1:7">
      <c r="A17" s="676"/>
      <c r="B17" s="677"/>
      <c r="C17" s="62"/>
      <c r="D17" s="694" t="s">
        <v>232</v>
      </c>
      <c r="E17" s="678">
        <v>63066.42</v>
      </c>
    </row>
    <row r="18" spans="1:7">
      <c r="A18" s="676"/>
      <c r="B18" s="677"/>
      <c r="C18" s="62"/>
      <c r="D18" s="694" t="s">
        <v>233</v>
      </c>
      <c r="E18" s="678">
        <v>42800.77</v>
      </c>
    </row>
    <row r="19" spans="1:7">
      <c r="A19" s="676"/>
      <c r="B19" s="677"/>
      <c r="C19" s="62"/>
      <c r="D19" s="694" t="s">
        <v>234</v>
      </c>
      <c r="E19" s="678">
        <v>44967.22</v>
      </c>
    </row>
    <row r="20" spans="1:7">
      <c r="A20" s="676"/>
      <c r="B20" s="677"/>
      <c r="C20" s="62"/>
      <c r="D20" s="694" t="s">
        <v>235</v>
      </c>
      <c r="E20" s="678">
        <v>47140.74</v>
      </c>
    </row>
    <row r="21" spans="1:7">
      <c r="A21" s="676"/>
      <c r="B21" s="677"/>
      <c r="C21" s="62"/>
      <c r="D21" s="694" t="s">
        <v>236</v>
      </c>
      <c r="E21" s="678">
        <v>49325.37</v>
      </c>
    </row>
    <row r="22" spans="1:7">
      <c r="A22" s="676"/>
      <c r="B22" s="677"/>
      <c r="C22" s="62"/>
      <c r="D22" s="694" t="s">
        <v>237</v>
      </c>
      <c r="E22" s="678">
        <v>51516.06</v>
      </c>
    </row>
    <row r="23" spans="1:7">
      <c r="A23" s="676"/>
      <c r="B23" s="677"/>
      <c r="C23" s="62"/>
      <c r="D23" s="694" t="s">
        <v>238</v>
      </c>
      <c r="E23" s="678">
        <v>53714.83</v>
      </c>
    </row>
    <row r="24" spans="1:7">
      <c r="A24" s="676"/>
      <c r="B24" s="677"/>
      <c r="C24" s="62"/>
      <c r="D24" s="694" t="s">
        <v>239</v>
      </c>
      <c r="E24" s="678">
        <v>55921.68</v>
      </c>
    </row>
    <row r="25" spans="1:7">
      <c r="A25" s="676"/>
      <c r="B25" s="677"/>
      <c r="C25" s="62"/>
      <c r="D25" s="694" t="s">
        <v>240</v>
      </c>
      <c r="E25" s="678">
        <v>58137.62</v>
      </c>
    </row>
    <row r="26" spans="1:7">
      <c r="A26" s="676"/>
      <c r="B26" s="677"/>
      <c r="C26" s="62"/>
      <c r="D26" s="694" t="s">
        <v>241</v>
      </c>
      <c r="E26" s="678">
        <v>60360.63</v>
      </c>
    </row>
    <row r="27" spans="1:7">
      <c r="A27" s="676"/>
      <c r="B27" s="677"/>
      <c r="C27" s="62"/>
      <c r="D27" s="694" t="s">
        <v>242</v>
      </c>
      <c r="E27" s="678">
        <v>62592.73</v>
      </c>
    </row>
    <row r="28" spans="1:7">
      <c r="A28" s="676"/>
      <c r="B28" s="677"/>
      <c r="C28" s="62"/>
      <c r="D28" s="694" t="s">
        <v>243</v>
      </c>
      <c r="E28" s="678">
        <v>64833.919999999998</v>
      </c>
    </row>
    <row r="29" spans="1:7">
      <c r="A29" s="676"/>
      <c r="B29" s="677"/>
      <c r="C29" s="62"/>
      <c r="D29" s="694" t="s">
        <v>244</v>
      </c>
      <c r="E29" s="678">
        <v>67075.11</v>
      </c>
      <c r="G29" s="716"/>
    </row>
    <row r="30" spans="1:7">
      <c r="A30" s="676"/>
      <c r="B30" s="677"/>
      <c r="C30" s="62"/>
      <c r="D30" s="694" t="s">
        <v>245</v>
      </c>
      <c r="E30" s="678">
        <v>44514.74</v>
      </c>
    </row>
    <row r="31" spans="1:7">
      <c r="A31" s="676"/>
      <c r="B31" s="677"/>
      <c r="C31" s="62"/>
      <c r="D31" s="694" t="s">
        <v>246</v>
      </c>
      <c r="E31" s="678">
        <v>46704.42</v>
      </c>
    </row>
    <row r="32" spans="1:7">
      <c r="A32" s="676"/>
      <c r="B32" s="677"/>
      <c r="C32" s="62"/>
      <c r="D32" s="694" t="s">
        <v>247</v>
      </c>
      <c r="E32" s="678">
        <v>48900.160000000003</v>
      </c>
    </row>
    <row r="33" spans="1:5">
      <c r="A33" s="676"/>
      <c r="B33" s="677"/>
      <c r="C33" s="62"/>
      <c r="D33" s="694" t="s">
        <v>248</v>
      </c>
      <c r="E33" s="678">
        <v>51104.99</v>
      </c>
    </row>
    <row r="34" spans="1:5">
      <c r="A34" s="676"/>
      <c r="B34" s="677"/>
      <c r="C34" s="62"/>
      <c r="D34" s="694" t="s">
        <v>249</v>
      </c>
      <c r="E34" s="678">
        <v>53318.91</v>
      </c>
    </row>
    <row r="35" spans="1:5">
      <c r="A35" s="676"/>
      <c r="B35" s="677"/>
      <c r="C35" s="62"/>
      <c r="D35" s="694" t="s">
        <v>250</v>
      </c>
      <c r="E35" s="678">
        <v>55541.919999999998</v>
      </c>
    </row>
    <row r="36" spans="1:5">
      <c r="A36" s="676"/>
      <c r="B36" s="677"/>
      <c r="C36" s="62"/>
      <c r="D36" s="694" t="s">
        <v>251</v>
      </c>
      <c r="E36" s="678">
        <v>57772</v>
      </c>
    </row>
    <row r="37" spans="1:5">
      <c r="A37" s="676"/>
      <c r="B37" s="677"/>
      <c r="C37" s="62"/>
      <c r="D37" s="694" t="s">
        <v>252</v>
      </c>
      <c r="E37" s="678">
        <v>60010.16</v>
      </c>
    </row>
    <row r="38" spans="1:5">
      <c r="A38" s="676"/>
      <c r="B38" s="677"/>
      <c r="C38" s="62"/>
      <c r="D38" s="694" t="s">
        <v>253</v>
      </c>
      <c r="E38" s="678">
        <v>62257.41</v>
      </c>
    </row>
    <row r="39" spans="1:5">
      <c r="A39" s="676"/>
      <c r="B39" s="677"/>
      <c r="C39" s="62"/>
      <c r="D39" s="694" t="s">
        <v>254</v>
      </c>
      <c r="E39" s="678">
        <v>64511.73</v>
      </c>
    </row>
    <row r="40" spans="1:5">
      <c r="A40" s="676"/>
      <c r="B40" s="677"/>
      <c r="C40" s="62"/>
      <c r="D40" s="694" t="s">
        <v>255</v>
      </c>
      <c r="E40" s="678">
        <v>66777.16</v>
      </c>
    </row>
    <row r="41" spans="1:5">
      <c r="A41" s="676"/>
      <c r="B41" s="677"/>
      <c r="C41" s="62"/>
      <c r="D41" s="694" t="s">
        <v>256</v>
      </c>
      <c r="E41" s="678">
        <v>69042.59</v>
      </c>
    </row>
    <row r="42" spans="1:5">
      <c r="A42" s="676"/>
      <c r="B42" s="677"/>
      <c r="C42" s="62"/>
      <c r="D42" s="694" t="s">
        <v>257</v>
      </c>
      <c r="E42" s="678">
        <v>46349.91</v>
      </c>
    </row>
    <row r="43" spans="1:5">
      <c r="A43" s="676"/>
      <c r="B43" s="677"/>
      <c r="C43" s="62"/>
      <c r="D43" s="694" t="s">
        <v>258</v>
      </c>
      <c r="E43" s="678">
        <v>48568.88</v>
      </c>
    </row>
    <row r="44" spans="1:5">
      <c r="A44" s="676"/>
      <c r="B44" s="677"/>
      <c r="C44" s="62"/>
      <c r="D44" s="694" t="s">
        <v>259</v>
      </c>
      <c r="E44" s="678">
        <v>50794.92</v>
      </c>
    </row>
    <row r="45" spans="1:5">
      <c r="A45" s="676"/>
      <c r="B45" s="677"/>
      <c r="C45" s="62"/>
      <c r="D45" s="694" t="s">
        <v>260</v>
      </c>
      <c r="E45" s="678">
        <v>53032.07</v>
      </c>
    </row>
    <row r="46" spans="1:5">
      <c r="A46" s="676"/>
      <c r="B46" s="677"/>
      <c r="C46" s="62"/>
      <c r="D46" s="694" t="s">
        <v>261</v>
      </c>
      <c r="E46" s="678">
        <v>55274.270000000004</v>
      </c>
    </row>
    <row r="47" spans="1:5">
      <c r="A47" s="676"/>
      <c r="B47" s="677"/>
      <c r="C47" s="62"/>
      <c r="D47" s="694" t="s">
        <v>262</v>
      </c>
      <c r="E47" s="678">
        <v>57524.55</v>
      </c>
    </row>
    <row r="48" spans="1:5">
      <c r="A48" s="676"/>
      <c r="B48" s="677"/>
      <c r="C48" s="62"/>
      <c r="D48" s="694" t="s">
        <v>263</v>
      </c>
      <c r="E48" s="678">
        <v>59785.94</v>
      </c>
    </row>
    <row r="49" spans="1:5">
      <c r="A49" s="676"/>
      <c r="B49" s="677"/>
      <c r="C49" s="62"/>
      <c r="D49" s="694" t="s">
        <v>264</v>
      </c>
      <c r="E49" s="678">
        <v>62053.39</v>
      </c>
    </row>
    <row r="50" spans="1:5">
      <c r="A50" s="676"/>
      <c r="B50" s="677"/>
      <c r="C50" s="62"/>
      <c r="D50" s="694" t="s">
        <v>265</v>
      </c>
      <c r="E50" s="678">
        <v>64331.95</v>
      </c>
    </row>
    <row r="51" spans="1:5">
      <c r="A51" s="676"/>
      <c r="B51" s="677"/>
      <c r="C51" s="62"/>
      <c r="D51" s="694" t="s">
        <v>266</v>
      </c>
      <c r="E51" s="678">
        <v>66616.570000000007</v>
      </c>
    </row>
    <row r="52" spans="1:5">
      <c r="A52" s="676"/>
      <c r="B52" s="677"/>
      <c r="C52" s="62"/>
      <c r="D52" s="694" t="s">
        <v>267</v>
      </c>
      <c r="E52" s="678">
        <v>68912.3</v>
      </c>
    </row>
    <row r="53" spans="1:5">
      <c r="A53" s="679"/>
      <c r="B53" s="609"/>
      <c r="C53" s="695"/>
      <c r="D53" s="696" t="s">
        <v>268</v>
      </c>
      <c r="E53" s="680">
        <v>71208.03</v>
      </c>
    </row>
    <row r="54" spans="1:5">
      <c r="A54" s="706" t="s">
        <v>269</v>
      </c>
      <c r="B54" s="693"/>
      <c r="C54" s="697"/>
      <c r="D54" s="698" t="s">
        <v>270</v>
      </c>
      <c r="E54" s="681">
        <v>16.420000000000002</v>
      </c>
    </row>
    <row r="55" spans="1:5">
      <c r="A55" s="1469" t="s">
        <v>271</v>
      </c>
      <c r="B55" s="1470"/>
      <c r="C55" s="62"/>
      <c r="D55" s="699" t="s">
        <v>272</v>
      </c>
      <c r="E55" s="682">
        <v>18.100000000000001</v>
      </c>
    </row>
    <row r="56" spans="1:5">
      <c r="A56" s="1469"/>
      <c r="B56" s="1470"/>
      <c r="C56" s="62"/>
      <c r="D56" s="699" t="s">
        <v>273</v>
      </c>
      <c r="E56" s="682">
        <v>19.739999999999998</v>
      </c>
    </row>
    <row r="57" spans="1:5">
      <c r="A57" s="676"/>
      <c r="B57" s="677"/>
      <c r="C57" s="62"/>
      <c r="D57" s="699" t="s">
        <v>274</v>
      </c>
      <c r="E57" s="682">
        <v>21.3</v>
      </c>
    </row>
    <row r="58" spans="1:5">
      <c r="A58" s="679"/>
      <c r="B58" s="609"/>
      <c r="C58" s="695"/>
      <c r="D58" s="700" t="s">
        <v>275</v>
      </c>
      <c r="E58" s="683">
        <v>22.84</v>
      </c>
    </row>
    <row r="59" spans="1:5">
      <c r="A59" s="706" t="s">
        <v>276</v>
      </c>
      <c r="B59" s="693"/>
      <c r="C59" s="697"/>
      <c r="D59" s="698" t="s">
        <v>277</v>
      </c>
      <c r="E59" s="681">
        <v>13.9</v>
      </c>
    </row>
    <row r="60" spans="1:5">
      <c r="A60" s="1469" t="s">
        <v>278</v>
      </c>
      <c r="B60" s="1470"/>
      <c r="C60" s="62"/>
      <c r="D60" s="699" t="s">
        <v>279</v>
      </c>
      <c r="E60" s="682">
        <v>15</v>
      </c>
    </row>
    <row r="61" spans="1:5">
      <c r="A61" s="1469"/>
      <c r="B61" s="1470"/>
      <c r="C61" s="62"/>
      <c r="D61" s="699" t="s">
        <v>280</v>
      </c>
      <c r="E61" s="682">
        <v>16.07</v>
      </c>
    </row>
    <row r="62" spans="1:5">
      <c r="A62" s="676"/>
      <c r="B62" s="677"/>
      <c r="C62" s="62"/>
      <c r="D62" s="699" t="s">
        <v>281</v>
      </c>
      <c r="E62" s="682">
        <v>17.14</v>
      </c>
    </row>
    <row r="63" spans="1:5">
      <c r="A63" s="679"/>
      <c r="B63" s="609"/>
      <c r="C63" s="695"/>
      <c r="D63" s="700" t="s">
        <v>282</v>
      </c>
      <c r="E63" s="683">
        <v>18.11</v>
      </c>
    </row>
    <row r="64" spans="1:5">
      <c r="A64" s="706" t="s">
        <v>283</v>
      </c>
      <c r="B64" s="693"/>
      <c r="C64" s="697"/>
      <c r="D64" s="698" t="s">
        <v>284</v>
      </c>
      <c r="E64" s="684">
        <v>16.39</v>
      </c>
    </row>
    <row r="65" spans="1:5">
      <c r="A65" s="1469" t="s">
        <v>285</v>
      </c>
      <c r="B65" s="1470"/>
      <c r="C65" s="62"/>
      <c r="D65" s="699" t="s">
        <v>286</v>
      </c>
      <c r="E65" s="685">
        <v>17.55</v>
      </c>
    </row>
    <row r="66" spans="1:5">
      <c r="A66" s="1469"/>
      <c r="B66" s="1470"/>
      <c r="C66" s="62"/>
      <c r="D66" s="699" t="s">
        <v>287</v>
      </c>
      <c r="E66" s="685">
        <v>18.649999999999999</v>
      </c>
    </row>
    <row r="67" spans="1:5">
      <c r="A67" s="676"/>
      <c r="B67" s="677"/>
      <c r="C67" s="62"/>
      <c r="D67" s="699" t="s">
        <v>288</v>
      </c>
      <c r="E67" s="685">
        <v>19.75</v>
      </c>
    </row>
    <row r="68" spans="1:5">
      <c r="A68" s="679"/>
      <c r="B68" s="609"/>
      <c r="C68" s="695"/>
      <c r="D68" s="700" t="s">
        <v>289</v>
      </c>
      <c r="E68" s="686">
        <v>20.78</v>
      </c>
    </row>
    <row r="69" spans="1:5">
      <c r="A69" s="706" t="s">
        <v>290</v>
      </c>
      <c r="B69" s="693"/>
      <c r="C69" s="697"/>
      <c r="D69" s="698" t="s">
        <v>291</v>
      </c>
      <c r="E69" s="684">
        <v>16.39</v>
      </c>
    </row>
    <row r="70" spans="1:5" ht="14.45" customHeight="1">
      <c r="A70" s="1469" t="s">
        <v>292</v>
      </c>
      <c r="B70" s="1470"/>
      <c r="C70" s="62"/>
      <c r="D70" s="699" t="s">
        <v>293</v>
      </c>
      <c r="E70" s="685">
        <v>17.55</v>
      </c>
    </row>
    <row r="71" spans="1:5">
      <c r="A71" s="1469"/>
      <c r="B71" s="1470"/>
      <c r="C71" s="62"/>
      <c r="D71" s="699" t="s">
        <v>294</v>
      </c>
      <c r="E71" s="685">
        <v>18.649999999999999</v>
      </c>
    </row>
    <row r="72" spans="1:5">
      <c r="A72" s="676"/>
      <c r="B72" s="677"/>
      <c r="C72" s="62"/>
      <c r="D72" s="699" t="s">
        <v>295</v>
      </c>
      <c r="E72" s="685">
        <v>19.75</v>
      </c>
    </row>
    <row r="73" spans="1:5">
      <c r="A73" s="679"/>
      <c r="B73" s="609"/>
      <c r="C73" s="695"/>
      <c r="D73" s="700" t="s">
        <v>296</v>
      </c>
      <c r="E73" s="686">
        <v>20.78</v>
      </c>
    </row>
    <row r="74" spans="1:5">
      <c r="A74" s="706" t="s">
        <v>297</v>
      </c>
      <c r="B74" s="693"/>
      <c r="C74" s="697"/>
      <c r="D74" s="698" t="s">
        <v>298</v>
      </c>
      <c r="E74" s="684">
        <v>13.9</v>
      </c>
    </row>
    <row r="75" spans="1:5">
      <c r="A75" s="1469" t="s">
        <v>299</v>
      </c>
      <c r="B75" s="1470"/>
      <c r="C75" s="62"/>
      <c r="D75" s="699" t="s">
        <v>300</v>
      </c>
      <c r="E75" s="685">
        <v>15</v>
      </c>
    </row>
    <row r="76" spans="1:5">
      <c r="A76" s="1469"/>
      <c r="B76" s="1470"/>
      <c r="C76" s="62"/>
      <c r="D76" s="699" t="s">
        <v>301</v>
      </c>
      <c r="E76" s="685">
        <v>16.07</v>
      </c>
    </row>
    <row r="77" spans="1:5">
      <c r="A77" s="676"/>
      <c r="B77" s="677"/>
      <c r="C77" s="62"/>
      <c r="D77" s="699" t="s">
        <v>302</v>
      </c>
      <c r="E77" s="685">
        <v>17.14</v>
      </c>
    </row>
    <row r="78" spans="1:5">
      <c r="A78" s="679"/>
      <c r="B78" s="609"/>
      <c r="C78" s="695"/>
      <c r="D78" s="700" t="s">
        <v>303</v>
      </c>
      <c r="E78" s="686">
        <v>18.11</v>
      </c>
    </row>
    <row r="79" spans="1:5">
      <c r="A79" s="706" t="s">
        <v>304</v>
      </c>
      <c r="B79" s="693"/>
      <c r="C79" s="697"/>
      <c r="D79" s="698" t="s">
        <v>305</v>
      </c>
      <c r="E79" s="684">
        <v>16.07</v>
      </c>
    </row>
    <row r="80" spans="1:5">
      <c r="A80" s="1469" t="s">
        <v>299</v>
      </c>
      <c r="B80" s="1470"/>
      <c r="C80" s="62"/>
      <c r="D80" s="699" t="s">
        <v>306</v>
      </c>
      <c r="E80" s="685">
        <v>17.29</v>
      </c>
    </row>
    <row r="81" spans="1:5">
      <c r="A81" s="1469"/>
      <c r="B81" s="1470"/>
      <c r="C81" s="62"/>
      <c r="D81" s="699" t="s">
        <v>307</v>
      </c>
      <c r="E81" s="685">
        <v>18.46</v>
      </c>
    </row>
    <row r="82" spans="1:5">
      <c r="A82" s="676"/>
      <c r="B82" s="677"/>
      <c r="C82" s="62"/>
      <c r="D82" s="699" t="s">
        <v>308</v>
      </c>
      <c r="E82" s="685">
        <v>19.66</v>
      </c>
    </row>
    <row r="83" spans="1:5">
      <c r="A83" s="679"/>
      <c r="B83" s="609"/>
      <c r="C83" s="695"/>
      <c r="D83" s="700" t="s">
        <v>309</v>
      </c>
      <c r="E83" s="686">
        <v>20.78</v>
      </c>
    </row>
    <row r="84" spans="1:5">
      <c r="A84" s="706" t="s">
        <v>310</v>
      </c>
      <c r="B84" s="693"/>
      <c r="C84" s="697"/>
      <c r="D84" s="701" t="s">
        <v>311</v>
      </c>
      <c r="E84" s="684">
        <v>18.46</v>
      </c>
    </row>
    <row r="85" spans="1:5">
      <c r="A85" s="1469" t="s">
        <v>312</v>
      </c>
      <c r="B85" s="1470"/>
      <c r="C85" s="62"/>
      <c r="D85" s="702" t="s">
        <v>313</v>
      </c>
      <c r="E85" s="685">
        <v>19.66</v>
      </c>
    </row>
    <row r="86" spans="1:5">
      <c r="A86" s="1469"/>
      <c r="B86" s="1470"/>
      <c r="C86" s="62"/>
      <c r="D86" s="702" t="s">
        <v>314</v>
      </c>
      <c r="E86" s="685">
        <v>20.78</v>
      </c>
    </row>
    <row r="87" spans="1:5">
      <c r="A87" s="676"/>
      <c r="B87" s="677"/>
      <c r="C87" s="62"/>
      <c r="D87" s="702" t="s">
        <v>315</v>
      </c>
      <c r="E87" s="685">
        <v>21.91</v>
      </c>
    </row>
    <row r="88" spans="1:5">
      <c r="A88" s="679"/>
      <c r="B88" s="609"/>
      <c r="C88" s="695"/>
      <c r="D88" s="703" t="s">
        <v>316</v>
      </c>
      <c r="E88" s="686">
        <v>23.05</v>
      </c>
    </row>
    <row r="89" spans="1:5">
      <c r="A89" s="706" t="s">
        <v>317</v>
      </c>
      <c r="B89" s="693"/>
      <c r="C89" s="697"/>
      <c r="D89" s="704" t="s">
        <v>147</v>
      </c>
      <c r="E89" s="684">
        <v>14.54</v>
      </c>
    </row>
    <row r="90" spans="1:5">
      <c r="A90" s="1469" t="s">
        <v>318</v>
      </c>
      <c r="B90" s="1470"/>
      <c r="C90" s="62"/>
      <c r="D90" s="705" t="s">
        <v>151</v>
      </c>
      <c r="E90" s="685">
        <v>16</v>
      </c>
    </row>
    <row r="91" spans="1:5">
      <c r="A91" s="1469"/>
      <c r="B91" s="1470"/>
      <c r="C91" s="62"/>
      <c r="D91" s="702" t="s">
        <v>158</v>
      </c>
      <c r="E91" s="685">
        <v>17.350000000000001</v>
      </c>
    </row>
    <row r="92" spans="1:5">
      <c r="A92" s="676"/>
      <c r="B92" s="677"/>
      <c r="C92" s="62"/>
      <c r="D92" s="702" t="s">
        <v>319</v>
      </c>
      <c r="E92" s="685">
        <v>18.59</v>
      </c>
    </row>
    <row r="93" spans="1:5">
      <c r="A93" s="679"/>
      <c r="B93" s="609"/>
      <c r="C93" s="695"/>
      <c r="D93" s="703" t="s">
        <v>320</v>
      </c>
      <c r="E93" s="686">
        <v>19.73</v>
      </c>
    </row>
    <row r="94" spans="1:5">
      <c r="A94" s="706" t="s">
        <v>321</v>
      </c>
      <c r="B94" s="693"/>
      <c r="C94" s="697"/>
      <c r="D94" s="701" t="s">
        <v>322</v>
      </c>
      <c r="E94" s="687">
        <v>16.420000000000002</v>
      </c>
    </row>
    <row r="95" spans="1:5">
      <c r="A95" s="1469" t="s">
        <v>318</v>
      </c>
      <c r="B95" s="1470"/>
      <c r="C95" s="62"/>
      <c r="D95" s="702" t="s">
        <v>323</v>
      </c>
      <c r="E95" s="688">
        <v>18.100000000000001</v>
      </c>
    </row>
    <row r="96" spans="1:5">
      <c r="A96" s="1469"/>
      <c r="B96" s="1470"/>
      <c r="C96" s="62"/>
      <c r="D96" s="702" t="s">
        <v>324</v>
      </c>
      <c r="E96" s="688">
        <v>19.739999999999998</v>
      </c>
    </row>
    <row r="97" spans="1:5">
      <c r="A97" s="676"/>
      <c r="B97" s="677"/>
      <c r="C97" s="62"/>
      <c r="D97" s="702" t="s">
        <v>325</v>
      </c>
      <c r="E97" s="688">
        <v>21.3</v>
      </c>
    </row>
    <row r="98" spans="1:5">
      <c r="A98" s="679"/>
      <c r="B98" s="609"/>
      <c r="C98" s="695"/>
      <c r="D98" s="703" t="s">
        <v>326</v>
      </c>
      <c r="E98" s="689">
        <v>22.84</v>
      </c>
    </row>
    <row r="99" spans="1:5">
      <c r="A99" s="706" t="s">
        <v>327</v>
      </c>
      <c r="B99" s="693"/>
      <c r="C99" s="697"/>
      <c r="D99" s="701" t="s">
        <v>328</v>
      </c>
      <c r="E99" s="687">
        <v>16.420000000000002</v>
      </c>
    </row>
    <row r="100" spans="1:5">
      <c r="A100" s="1469" t="s">
        <v>318</v>
      </c>
      <c r="B100" s="1470"/>
      <c r="C100" s="62"/>
      <c r="D100" s="702" t="s">
        <v>329</v>
      </c>
      <c r="E100" s="688">
        <v>18.100000000000001</v>
      </c>
    </row>
    <row r="101" spans="1:5">
      <c r="A101" s="1469"/>
      <c r="B101" s="1470"/>
      <c r="C101" s="62"/>
      <c r="D101" s="702" t="s">
        <v>330</v>
      </c>
      <c r="E101" s="688">
        <v>19.739999999999998</v>
      </c>
    </row>
    <row r="102" spans="1:5">
      <c r="A102" s="676"/>
      <c r="B102" s="677"/>
      <c r="C102" s="62"/>
      <c r="D102" s="702" t="s">
        <v>331</v>
      </c>
      <c r="E102" s="688">
        <v>21.3</v>
      </c>
    </row>
    <row r="103" spans="1:5">
      <c r="A103" s="679"/>
      <c r="B103" s="609"/>
      <c r="C103" s="695"/>
      <c r="D103" s="703" t="s">
        <v>332</v>
      </c>
      <c r="E103" s="689">
        <v>22.84</v>
      </c>
    </row>
    <row r="104" spans="1:5">
      <c r="A104" s="706" t="s">
        <v>333</v>
      </c>
      <c r="B104" s="693"/>
      <c r="C104" s="697"/>
      <c r="D104" s="701" t="s">
        <v>334</v>
      </c>
      <c r="E104" s="690">
        <v>16.39</v>
      </c>
    </row>
    <row r="105" spans="1:5">
      <c r="A105" s="1469" t="s">
        <v>335</v>
      </c>
      <c r="B105" s="1470"/>
      <c r="C105" s="62"/>
      <c r="D105" s="702" t="s">
        <v>336</v>
      </c>
      <c r="E105" s="691">
        <v>17.29</v>
      </c>
    </row>
    <row r="106" spans="1:5">
      <c r="A106" s="1469"/>
      <c r="B106" s="1470"/>
      <c r="C106" s="62"/>
      <c r="D106" s="702" t="s">
        <v>337</v>
      </c>
      <c r="E106" s="691">
        <v>18.46</v>
      </c>
    </row>
    <row r="107" spans="1:5">
      <c r="A107" s="676"/>
      <c r="B107" s="677"/>
      <c r="C107" s="62"/>
      <c r="D107" s="702" t="s">
        <v>338</v>
      </c>
      <c r="E107" s="691">
        <v>19.670000000000002</v>
      </c>
    </row>
    <row r="108" spans="1:5">
      <c r="A108" s="679"/>
      <c r="B108" s="609"/>
      <c r="C108" s="695"/>
      <c r="D108" s="703" t="s">
        <v>339</v>
      </c>
      <c r="E108" s="692">
        <v>20.78</v>
      </c>
    </row>
    <row r="109" spans="1:5">
      <c r="A109" s="1465" t="s">
        <v>340</v>
      </c>
      <c r="B109" s="1466"/>
      <c r="C109" s="697"/>
      <c r="D109" s="701" t="s">
        <v>341</v>
      </c>
      <c r="E109" s="690">
        <v>14.85</v>
      </c>
    </row>
    <row r="110" spans="1:5">
      <c r="A110" s="1467"/>
      <c r="B110" s="1468"/>
      <c r="C110" s="62"/>
      <c r="D110" s="702" t="s">
        <v>342</v>
      </c>
      <c r="E110" s="691">
        <v>15.96</v>
      </c>
    </row>
    <row r="111" spans="1:5">
      <c r="A111" s="676"/>
      <c r="B111" s="677"/>
      <c r="C111" s="62"/>
      <c r="D111" s="702" t="s">
        <v>343</v>
      </c>
      <c r="E111" s="691">
        <v>17.03</v>
      </c>
    </row>
    <row r="112" spans="1:5">
      <c r="A112" s="676"/>
      <c r="B112" s="677"/>
      <c r="C112" s="62"/>
      <c r="D112" s="702" t="s">
        <v>344</v>
      </c>
      <c r="E112" s="691">
        <v>18.079999999999998</v>
      </c>
    </row>
    <row r="113" spans="1:5">
      <c r="A113" s="679"/>
      <c r="B113" s="609"/>
      <c r="C113" s="695"/>
      <c r="D113" s="703" t="s">
        <v>345</v>
      </c>
      <c r="E113" s="692">
        <v>19.07</v>
      </c>
    </row>
    <row r="114" spans="1:5">
      <c r="A114" s="706" t="s">
        <v>346</v>
      </c>
      <c r="B114" s="693"/>
      <c r="C114" s="697"/>
      <c r="D114" s="701" t="s">
        <v>347</v>
      </c>
      <c r="E114" s="687">
        <v>22.52</v>
      </c>
    </row>
    <row r="115" spans="1:5">
      <c r="A115" s="1469" t="s">
        <v>348</v>
      </c>
      <c r="B115" s="1470"/>
      <c r="C115" s="62"/>
      <c r="D115" s="702" t="s">
        <v>349</v>
      </c>
      <c r="E115" s="688">
        <v>23.65</v>
      </c>
    </row>
    <row r="116" spans="1:5">
      <c r="A116" s="1469"/>
      <c r="B116" s="1470"/>
      <c r="C116" s="62"/>
      <c r="D116" s="702" t="s">
        <v>350</v>
      </c>
      <c r="E116" s="688">
        <v>24.78</v>
      </c>
    </row>
    <row r="117" spans="1:5">
      <c r="A117" s="676"/>
      <c r="B117" s="677"/>
      <c r="C117" s="62"/>
      <c r="D117" s="702" t="s">
        <v>351</v>
      </c>
      <c r="E117" s="688">
        <v>25.91</v>
      </c>
    </row>
    <row r="118" spans="1:5">
      <c r="A118" s="679"/>
      <c r="B118" s="609"/>
      <c r="C118" s="695"/>
      <c r="D118" s="703" t="s">
        <v>352</v>
      </c>
      <c r="E118" s="689">
        <v>27.03</v>
      </c>
    </row>
    <row r="119" spans="1:5">
      <c r="A119" s="706" t="s">
        <v>353</v>
      </c>
      <c r="B119" s="693"/>
      <c r="C119" s="697"/>
      <c r="D119" s="701" t="s">
        <v>354</v>
      </c>
      <c r="E119" s="687">
        <v>22.52</v>
      </c>
    </row>
    <row r="120" spans="1:5">
      <c r="A120" s="1469" t="s">
        <v>355</v>
      </c>
      <c r="B120" s="1470"/>
      <c r="C120" s="62"/>
      <c r="D120" s="702" t="s">
        <v>356</v>
      </c>
      <c r="E120" s="688">
        <v>23.65</v>
      </c>
    </row>
    <row r="121" spans="1:5">
      <c r="A121" s="1469"/>
      <c r="B121" s="1470"/>
      <c r="C121" s="62"/>
      <c r="D121" s="702" t="s">
        <v>357</v>
      </c>
      <c r="E121" s="688">
        <v>24.78</v>
      </c>
    </row>
    <row r="122" spans="1:5">
      <c r="A122" s="676"/>
      <c r="B122" s="677"/>
      <c r="C122" s="62"/>
      <c r="D122" s="702" t="s">
        <v>358</v>
      </c>
      <c r="E122" s="688">
        <v>25.91</v>
      </c>
    </row>
    <row r="123" spans="1:5">
      <c r="A123" s="679"/>
      <c r="B123" s="609"/>
      <c r="C123" s="695"/>
      <c r="D123" s="703" t="s">
        <v>359</v>
      </c>
      <c r="E123" s="689">
        <v>27.02</v>
      </c>
    </row>
    <row r="124" spans="1:5">
      <c r="A124" s="866" t="s">
        <v>360</v>
      </c>
      <c r="B124" s="867"/>
      <c r="C124" s="695"/>
      <c r="D124" s="703" t="s">
        <v>361</v>
      </c>
      <c r="E124" s="689">
        <v>20.2</v>
      </c>
    </row>
  </sheetData>
  <sheetProtection password="C13C" sheet="1" objects="1" scenarios="1"/>
  <mergeCells count="16">
    <mergeCell ref="A120:B121"/>
    <mergeCell ref="A115:B116"/>
    <mergeCell ref="A55:B56"/>
    <mergeCell ref="A90:B91"/>
    <mergeCell ref="A95:B96"/>
    <mergeCell ref="A100:B101"/>
    <mergeCell ref="C6:E6"/>
    <mergeCell ref="A109:B110"/>
    <mergeCell ref="A8:B9"/>
    <mergeCell ref="A105:B106"/>
    <mergeCell ref="A60:B61"/>
    <mergeCell ref="A65:B66"/>
    <mergeCell ref="A70:B71"/>
    <mergeCell ref="A75:B76"/>
    <mergeCell ref="A80:B81"/>
    <mergeCell ref="A85:B86"/>
  </mergeCells>
  <phoneticPr fontId="77" type="noConversion"/>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tabColor indexed="49"/>
    <pageSetUpPr fitToPage="1"/>
  </sheetPr>
  <dimension ref="A1:CC387"/>
  <sheetViews>
    <sheetView topLeftCell="A36" zoomScaleNormal="100" workbookViewId="0"/>
  </sheetViews>
  <sheetFormatPr defaultRowHeight="15" outlineLevelRow="2" outlineLevelCol="1"/>
  <cols>
    <col min="1" max="1" width="23" customWidth="1"/>
    <col min="2" max="3" width="7.140625" customWidth="1"/>
    <col min="4" max="4" width="5.85546875" customWidth="1"/>
    <col min="5" max="5" width="6.5703125" customWidth="1"/>
    <col min="6" max="16" width="5.7109375" customWidth="1"/>
    <col min="17" max="17" width="7.7109375" customWidth="1"/>
    <col min="18" max="18" width="10.5703125" bestFit="1" customWidth="1"/>
    <col min="19" max="19" width="11" customWidth="1"/>
    <col min="21" max="21" width="8.85546875" bestFit="1" customWidth="1"/>
    <col min="22" max="23" width="8.85546875" customWidth="1"/>
    <col min="25" max="25" width="7" bestFit="1" customWidth="1"/>
    <col min="26" max="26" width="10.85546875" bestFit="1" customWidth="1"/>
    <col min="27" max="27" width="10.28515625" bestFit="1" customWidth="1"/>
    <col min="28" max="30" width="9.42578125" customWidth="1" outlineLevel="1"/>
    <col min="31" max="31" width="10.7109375" bestFit="1" customWidth="1"/>
    <col min="32" max="34" width="10" customWidth="1"/>
    <col min="35" max="35" width="5.42578125" hidden="1" customWidth="1" outlineLevel="1"/>
    <col min="36" max="40" width="4.7109375" hidden="1" customWidth="1" outlineLevel="1"/>
    <col min="41" max="41" width="5.42578125" hidden="1" customWidth="1" outlineLevel="1"/>
    <col min="42" max="42" width="5.5703125" hidden="1" customWidth="1" outlineLevel="1"/>
    <col min="43" max="43" width="8.5703125" customWidth="1" collapsed="1"/>
    <col min="44" max="44" width="2.140625" customWidth="1"/>
    <col min="45" max="58" width="6" hidden="1" customWidth="1" outlineLevel="1"/>
    <col min="59" max="60" width="2.28515625" hidden="1" customWidth="1" outlineLevel="1"/>
    <col min="61" max="74" width="9.140625" hidden="1" customWidth="1" outlineLevel="1"/>
    <col min="75" max="76" width="2" hidden="1" customWidth="1" outlineLevel="1"/>
    <col min="77" max="77" width="10.7109375" hidden="1" customWidth="1" outlineLevel="1"/>
    <col min="78" max="78" width="11.7109375" hidden="1" customWidth="1" outlineLevel="1"/>
    <col min="79" max="79" width="9.140625" customWidth="1" collapsed="1"/>
  </cols>
  <sheetData>
    <row r="1" spans="1:79" ht="18.75">
      <c r="A1" s="113" t="str">
        <f>'DATA INPUT'!B11</f>
        <v>ABC Christian School</v>
      </c>
      <c r="B1" s="128"/>
      <c r="C1" s="128"/>
      <c r="AE1" s="1034" t="s">
        <v>362</v>
      </c>
      <c r="AQ1" s="1034" t="s">
        <v>362</v>
      </c>
      <c r="CA1" s="1034" t="s">
        <v>362</v>
      </c>
    </row>
    <row r="2" spans="1:79" ht="18.75">
      <c r="A2" s="84" t="s">
        <v>363</v>
      </c>
      <c r="B2" s="9"/>
      <c r="C2" s="9"/>
    </row>
    <row r="3" spans="1:79" ht="18.75">
      <c r="A3" s="133" t="str">
        <f>"Budget year: "&amp;'DATA INPUT'!B10</f>
        <v>Budget year: 2013/14</v>
      </c>
      <c r="B3" s="135"/>
      <c r="C3" s="135"/>
    </row>
    <row r="4" spans="1:79" ht="278.25" customHeight="1" outlineLevel="1"/>
    <row r="5" spans="1:79" ht="36" customHeight="1" thickBot="1">
      <c r="A5" s="108"/>
    </row>
    <row r="6" spans="1:79" ht="15.75" thickBot="1">
      <c r="A6" s="1462" t="e">
        <f>"Excess (deficit) of revenues over expenses: $ " &amp; ROUND(BUDGET!$E$120,0)</f>
        <v>#VALUE!</v>
      </c>
      <c r="B6" s="1463"/>
      <c r="C6" s="1463"/>
      <c r="D6" s="1463"/>
      <c r="E6" s="1463"/>
      <c r="F6" s="1463"/>
      <c r="G6" s="1464"/>
      <c r="Q6" s="564"/>
      <c r="R6" s="564"/>
      <c r="S6" s="563"/>
      <c r="T6" s="563"/>
      <c r="U6" s="563"/>
      <c r="V6" s="563"/>
      <c r="W6" s="563"/>
      <c r="X6" s="563"/>
    </row>
    <row r="7" spans="1:79" ht="15" customHeight="1" outlineLevel="1">
      <c r="A7" s="148" t="s">
        <v>364</v>
      </c>
      <c r="B7" s="144"/>
      <c r="C7" s="144"/>
      <c r="D7" s="144"/>
      <c r="E7" s="144"/>
      <c r="F7" s="144"/>
      <c r="G7" s="144"/>
      <c r="H7" s="144"/>
      <c r="I7" s="1475" t="s">
        <v>365</v>
      </c>
      <c r="J7" s="1476"/>
      <c r="K7" s="1477"/>
      <c r="L7" s="144"/>
      <c r="M7" s="144"/>
      <c r="N7" s="144"/>
      <c r="O7" s="144"/>
      <c r="P7" s="144"/>
      <c r="Q7" s="1478" t="s">
        <v>366</v>
      </c>
      <c r="R7" s="1479"/>
    </row>
    <row r="8" spans="1:79" ht="15" customHeight="1" outlineLevel="1">
      <c r="A8" s="122" t="s">
        <v>367</v>
      </c>
      <c r="B8" s="122" t="s">
        <v>368</v>
      </c>
      <c r="C8" s="116"/>
      <c r="D8" s="116"/>
      <c r="E8" s="116"/>
      <c r="F8" s="116"/>
      <c r="G8" s="116"/>
      <c r="H8" s="116"/>
      <c r="I8" s="1035" t="s">
        <v>369</v>
      </c>
      <c r="J8" s="159"/>
      <c r="K8" s="303">
        <f>P275</f>
        <v>0</v>
      </c>
      <c r="L8" s="116"/>
      <c r="M8" s="116"/>
      <c r="N8" s="116"/>
      <c r="O8" s="116"/>
      <c r="P8" s="116"/>
      <c r="Q8" s="1523">
        <f>S275</f>
        <v>0</v>
      </c>
      <c r="R8" s="1524"/>
    </row>
    <row r="9" spans="1:79" ht="15" customHeight="1" outlineLevel="1">
      <c r="A9" s="139"/>
      <c r="B9" s="139"/>
      <c r="C9" s="140"/>
      <c r="D9" s="140"/>
      <c r="E9" s="140"/>
      <c r="F9" s="140"/>
      <c r="G9" s="140"/>
      <c r="H9" s="140"/>
      <c r="I9" s="1035" t="s">
        <v>370</v>
      </c>
      <c r="J9" s="159"/>
      <c r="K9" s="303">
        <f>P316</f>
        <v>0</v>
      </c>
      <c r="L9" s="140"/>
      <c r="M9" s="140"/>
      <c r="N9" s="140"/>
      <c r="O9" s="140"/>
      <c r="P9" s="140"/>
      <c r="Q9" s="832"/>
      <c r="R9" s="833">
        <f>S316</f>
        <v>0</v>
      </c>
    </row>
    <row r="10" spans="1:79" ht="15" customHeight="1" outlineLevel="1">
      <c r="A10" s="139"/>
      <c r="B10" s="122" t="s">
        <v>371</v>
      </c>
      <c r="C10" s="116"/>
      <c r="D10" s="116"/>
      <c r="E10" s="116"/>
      <c r="F10" s="116"/>
      <c r="G10" s="116"/>
      <c r="H10" s="154"/>
      <c r="I10" s="1035" t="s">
        <v>369</v>
      </c>
      <c r="J10" s="159"/>
      <c r="K10" s="303">
        <f>P341</f>
        <v>0</v>
      </c>
      <c r="L10" s="140"/>
      <c r="M10" s="140"/>
      <c r="N10" s="140"/>
      <c r="O10" s="140"/>
      <c r="P10" s="140"/>
      <c r="Q10" s="832"/>
      <c r="R10" s="833">
        <f>S341</f>
        <v>0</v>
      </c>
    </row>
    <row r="11" spans="1:79" ht="15" customHeight="1" outlineLevel="1">
      <c r="A11" s="139"/>
      <c r="B11" s="141"/>
      <c r="C11" s="142"/>
      <c r="D11" s="142"/>
      <c r="E11" s="142"/>
      <c r="F11" s="142"/>
      <c r="G11" s="142"/>
      <c r="H11" s="146"/>
      <c r="I11" s="1035" t="s">
        <v>370</v>
      </c>
      <c r="J11" s="159"/>
      <c r="K11" s="303">
        <f>P357</f>
        <v>0</v>
      </c>
      <c r="L11" s="140"/>
      <c r="M11" s="140"/>
      <c r="N11" s="140"/>
      <c r="O11" s="140"/>
      <c r="P11" s="140"/>
      <c r="Q11" s="832"/>
      <c r="R11" s="833">
        <f>S357</f>
        <v>0</v>
      </c>
      <c r="BT11" s="880"/>
      <c r="CA11" s="1036"/>
    </row>
    <row r="12" spans="1:79" ht="15" customHeight="1" outlineLevel="1">
      <c r="A12" s="139"/>
      <c r="B12" s="122" t="s">
        <v>372</v>
      </c>
      <c r="C12" s="116"/>
      <c r="D12" s="116"/>
      <c r="E12" s="116"/>
      <c r="F12" s="116"/>
      <c r="G12" s="116"/>
      <c r="H12" s="154"/>
      <c r="I12" s="1035" t="s">
        <v>369</v>
      </c>
      <c r="J12" s="159"/>
      <c r="K12" s="303">
        <f>P368</f>
        <v>0</v>
      </c>
      <c r="L12" s="140"/>
      <c r="M12" s="140"/>
      <c r="N12" s="140"/>
      <c r="O12" s="140"/>
      <c r="P12" s="140"/>
      <c r="Q12" s="832"/>
      <c r="R12" s="833">
        <f>S368</f>
        <v>0</v>
      </c>
      <c r="BT12" s="880"/>
      <c r="CA12" s="1036"/>
    </row>
    <row r="13" spans="1:79" ht="15" customHeight="1" outlineLevel="1">
      <c r="A13" s="139"/>
      <c r="B13" s="141"/>
      <c r="C13" s="142"/>
      <c r="D13" s="142"/>
      <c r="E13" s="142"/>
      <c r="F13" s="142"/>
      <c r="G13" s="142"/>
      <c r="H13" s="146"/>
      <c r="I13" s="1037" t="s">
        <v>370</v>
      </c>
      <c r="J13" s="146"/>
      <c r="K13" s="444">
        <f>P374</f>
        <v>0</v>
      </c>
      <c r="L13" s="140"/>
      <c r="M13" s="140"/>
      <c r="N13" s="140"/>
      <c r="O13" s="140"/>
      <c r="P13" s="140"/>
      <c r="Q13" s="832"/>
      <c r="R13" s="833">
        <f>S374</f>
        <v>0</v>
      </c>
      <c r="BT13" s="880"/>
      <c r="CA13" s="1036"/>
    </row>
    <row r="14" spans="1:79" ht="15" customHeight="1" outlineLevel="1">
      <c r="A14" s="139"/>
      <c r="B14" s="147"/>
      <c r="C14" s="841"/>
      <c r="D14" s="142"/>
      <c r="E14" s="142"/>
      <c r="F14" s="142"/>
      <c r="G14" s="142"/>
      <c r="H14" s="142"/>
      <c r="I14" s="1037"/>
      <c r="J14" s="142"/>
      <c r="K14" s="303"/>
      <c r="L14" s="140"/>
      <c r="M14" s="140"/>
      <c r="N14" s="140"/>
      <c r="O14" s="140"/>
      <c r="P14" s="140"/>
      <c r="Q14" s="830"/>
      <c r="R14" s="145"/>
      <c r="BT14" s="880"/>
      <c r="CA14" s="1036"/>
    </row>
    <row r="15" spans="1:79" ht="15" customHeight="1" outlineLevel="1">
      <c r="A15" s="141"/>
      <c r="B15" s="143" t="s">
        <v>373</v>
      </c>
      <c r="C15" s="142"/>
      <c r="D15" s="142"/>
      <c r="E15" s="142"/>
      <c r="F15" s="142"/>
      <c r="G15" s="142"/>
      <c r="H15" s="142"/>
      <c r="I15" s="141"/>
      <c r="J15" s="142"/>
      <c r="K15" s="444">
        <f>V376</f>
        <v>0</v>
      </c>
      <c r="L15" s="142"/>
      <c r="M15" s="142"/>
      <c r="N15" s="142"/>
      <c r="O15" s="142"/>
      <c r="P15" s="142"/>
      <c r="Q15" s="831"/>
      <c r="R15" s="149">
        <f>W376</f>
        <v>0</v>
      </c>
      <c r="BT15" s="880"/>
      <c r="CA15" s="1036"/>
    </row>
    <row r="16" spans="1:79" ht="15" customHeight="1" outlineLevel="1">
      <c r="A16" s="143" t="s">
        <v>374</v>
      </c>
      <c r="B16" s="144"/>
      <c r="C16" s="144"/>
      <c r="D16" s="144"/>
      <c r="E16" s="144"/>
      <c r="F16" s="144"/>
      <c r="G16" s="144"/>
      <c r="H16" s="144"/>
      <c r="I16" s="143"/>
      <c r="J16" s="144"/>
      <c r="K16" s="159"/>
      <c r="L16" s="144"/>
      <c r="M16" s="144"/>
      <c r="N16" s="144"/>
      <c r="O16" s="144"/>
      <c r="P16" s="144"/>
      <c r="Q16" s="839"/>
      <c r="R16" s="834">
        <f>AA376</f>
        <v>0</v>
      </c>
      <c r="BT16" s="880"/>
      <c r="CA16" s="1036"/>
    </row>
    <row r="17" spans="1:81" ht="15" customHeight="1" outlineLevel="1">
      <c r="A17" s="151" t="s">
        <v>375</v>
      </c>
      <c r="B17" s="116" t="s">
        <v>376</v>
      </c>
      <c r="C17" s="116"/>
      <c r="D17" s="116"/>
      <c r="E17" s="116"/>
      <c r="F17" s="116"/>
      <c r="G17" s="116"/>
      <c r="H17" s="116"/>
      <c r="I17" s="122"/>
      <c r="J17" s="116"/>
      <c r="K17" s="154"/>
      <c r="L17" s="116"/>
      <c r="M17" s="116"/>
      <c r="N17" s="116"/>
      <c r="O17" s="116"/>
      <c r="P17" s="116"/>
      <c r="Q17" s="832"/>
      <c r="R17" s="835">
        <f>Y316+Y357+Y374</f>
        <v>0</v>
      </c>
      <c r="BT17" s="880"/>
      <c r="CA17" s="1036"/>
    </row>
    <row r="18" spans="1:81" ht="15" customHeight="1" outlineLevel="1">
      <c r="A18" s="153"/>
      <c r="B18" s="142" t="s">
        <v>377</v>
      </c>
      <c r="C18" s="142"/>
      <c r="D18" s="142"/>
      <c r="E18" s="142"/>
      <c r="F18" s="142"/>
      <c r="G18" s="142"/>
      <c r="H18" s="142"/>
      <c r="I18" s="141"/>
      <c r="J18" s="142"/>
      <c r="K18" s="146"/>
      <c r="L18" s="142"/>
      <c r="M18" s="142"/>
      <c r="N18" s="142"/>
      <c r="O18" s="142"/>
      <c r="P18" s="142"/>
      <c r="Q18" s="831"/>
      <c r="R18" s="836">
        <f>Y275+Y341+Y368</f>
        <v>0</v>
      </c>
      <c r="BT18" s="880"/>
      <c r="CA18" s="1036"/>
    </row>
    <row r="19" spans="1:81" ht="15" customHeight="1" outlineLevel="1">
      <c r="A19" s="151" t="s">
        <v>378</v>
      </c>
      <c r="B19" s="116" t="s">
        <v>379</v>
      </c>
      <c r="C19" s="116"/>
      <c r="D19" s="116"/>
      <c r="E19" s="116"/>
      <c r="F19" s="116"/>
      <c r="G19" s="116"/>
      <c r="H19" s="116"/>
      <c r="I19" s="122"/>
      <c r="J19" s="116"/>
      <c r="K19" s="154"/>
      <c r="L19" s="116"/>
      <c r="M19" s="116"/>
      <c r="N19" s="116"/>
      <c r="O19" s="116"/>
      <c r="P19" s="116"/>
      <c r="Q19" s="832"/>
      <c r="R19" s="835">
        <f>Z376</f>
        <v>0</v>
      </c>
      <c r="BT19" s="880"/>
      <c r="CA19" s="1036"/>
    </row>
    <row r="20" spans="1:81" ht="15" customHeight="1" outlineLevel="1">
      <c r="A20" s="152"/>
      <c r="B20" s="140" t="s">
        <v>380</v>
      </c>
      <c r="C20" s="140"/>
      <c r="D20" s="140"/>
      <c r="E20" s="140"/>
      <c r="F20" s="140"/>
      <c r="G20" s="140"/>
      <c r="H20" s="140"/>
      <c r="I20" s="139"/>
      <c r="J20" s="140"/>
      <c r="K20" s="155"/>
      <c r="L20" s="140"/>
      <c r="M20" s="140"/>
      <c r="N20" s="140"/>
      <c r="O20" s="140"/>
      <c r="P20" s="140"/>
      <c r="Q20" s="832"/>
      <c r="R20" s="837">
        <f>AF376*'DATA INPUT'!B28</f>
        <v>0</v>
      </c>
    </row>
    <row r="21" spans="1:81" ht="15" customHeight="1" outlineLevel="1">
      <c r="A21" s="152"/>
      <c r="B21" s="140" t="s">
        <v>381</v>
      </c>
      <c r="C21" s="140"/>
      <c r="D21" s="140"/>
      <c r="E21" s="140"/>
      <c r="F21" s="140"/>
      <c r="G21" s="140"/>
      <c r="H21" s="140"/>
      <c r="I21" s="139"/>
      <c r="J21" s="140"/>
      <c r="K21" s="155"/>
      <c r="L21" s="140"/>
      <c r="M21" s="140"/>
      <c r="N21" s="140"/>
      <c r="O21" s="140"/>
      <c r="P21" s="140"/>
      <c r="Q21" s="832"/>
      <c r="R21" s="837">
        <f>AE376</f>
        <v>0</v>
      </c>
    </row>
    <row r="22" spans="1:81" ht="15" customHeight="1" outlineLevel="1">
      <c r="A22" s="153"/>
      <c r="B22" s="142" t="s">
        <v>372</v>
      </c>
      <c r="C22" s="142"/>
      <c r="D22" s="142"/>
      <c r="E22" s="142"/>
      <c r="F22" s="142"/>
      <c r="G22" s="142"/>
      <c r="H22" s="142"/>
      <c r="I22" s="141"/>
      <c r="J22" s="142"/>
      <c r="K22" s="146"/>
      <c r="L22" s="142"/>
      <c r="M22" s="142"/>
      <c r="N22" s="142"/>
      <c r="O22" s="142"/>
      <c r="P22" s="142"/>
      <c r="Q22" s="831"/>
      <c r="R22" s="836"/>
    </row>
    <row r="23" spans="1:81" ht="15" customHeight="1" outlineLevel="1">
      <c r="A23" s="151" t="s">
        <v>382</v>
      </c>
      <c r="B23" s="116" t="s">
        <v>383</v>
      </c>
      <c r="C23" s="116"/>
      <c r="D23" s="116"/>
      <c r="E23" s="116"/>
      <c r="F23" s="116"/>
      <c r="G23" s="116"/>
      <c r="H23" s="116"/>
      <c r="I23" s="122"/>
      <c r="J23" s="116"/>
      <c r="K23" s="154"/>
      <c r="L23" s="116"/>
      <c r="M23" s="116"/>
      <c r="N23" s="116"/>
      <c r="O23" s="116"/>
      <c r="P23" s="1038">
        <f>'DATA INPUT'!B25</f>
        <v>0.02</v>
      </c>
      <c r="Q23" s="439"/>
      <c r="R23" s="156">
        <f>(Q8+R9)*'DATA INPUT'!$B$25</f>
        <v>0</v>
      </c>
    </row>
    <row r="24" spans="1:81" ht="15" customHeight="1" outlineLevel="1">
      <c r="A24" s="152"/>
      <c r="B24" s="140" t="s">
        <v>384</v>
      </c>
      <c r="C24" s="140"/>
      <c r="D24" s="140"/>
      <c r="E24" s="140"/>
      <c r="F24" s="140"/>
      <c r="G24" s="140"/>
      <c r="H24" s="140"/>
      <c r="I24" s="139"/>
      <c r="J24" s="140"/>
      <c r="K24" s="155"/>
      <c r="L24" s="140"/>
      <c r="M24" s="140"/>
      <c r="N24" s="140"/>
      <c r="O24" s="140"/>
      <c r="P24" s="140"/>
      <c r="Q24" s="441"/>
      <c r="R24" s="149">
        <f>AG376</f>
        <v>0</v>
      </c>
    </row>
    <row r="25" spans="1:81" ht="15" customHeight="1" outlineLevel="1">
      <c r="A25" s="153"/>
      <c r="B25" s="142" t="s">
        <v>385</v>
      </c>
      <c r="C25" s="142"/>
      <c r="D25" s="142"/>
      <c r="E25" s="142"/>
      <c r="F25" s="142"/>
      <c r="G25" s="142"/>
      <c r="H25" s="142"/>
      <c r="I25" s="141"/>
      <c r="J25" s="142"/>
      <c r="K25" s="146"/>
      <c r="L25" s="142"/>
      <c r="M25" s="142"/>
      <c r="N25" s="142"/>
      <c r="O25" s="142"/>
      <c r="P25" s="142"/>
      <c r="Q25" s="441"/>
      <c r="R25" s="157">
        <f>R23-R24</f>
        <v>0</v>
      </c>
      <c r="S25" s="1034" t="s">
        <v>386</v>
      </c>
    </row>
    <row r="26" spans="1:81" ht="15" customHeight="1" outlineLevel="1">
      <c r="A26" s="158" t="s">
        <v>387</v>
      </c>
      <c r="B26" s="144"/>
      <c r="C26" s="144"/>
      <c r="D26" s="144"/>
      <c r="E26" s="144"/>
      <c r="F26" s="144"/>
      <c r="G26" s="144"/>
      <c r="H26" s="144"/>
      <c r="I26" s="143"/>
      <c r="J26" s="144"/>
      <c r="K26" s="159"/>
      <c r="L26" s="144"/>
      <c r="M26" s="144"/>
      <c r="N26" s="144"/>
      <c r="O26" s="144"/>
      <c r="P26" s="144"/>
      <c r="Q26" s="839"/>
      <c r="R26" s="834">
        <f>AQ376</f>
        <v>0</v>
      </c>
    </row>
    <row r="27" spans="1:81" ht="15" customHeight="1" outlineLevel="1">
      <c r="A27" s="152" t="s">
        <v>388</v>
      </c>
      <c r="B27" s="140" t="s">
        <v>389</v>
      </c>
      <c r="C27" s="140"/>
      <c r="D27" s="140"/>
      <c r="E27" s="140"/>
      <c r="F27" s="140"/>
      <c r="G27" s="140"/>
      <c r="H27" s="140"/>
      <c r="I27" s="143" t="s">
        <v>390</v>
      </c>
      <c r="J27" s="144"/>
      <c r="K27" s="159"/>
      <c r="L27" s="144"/>
      <c r="M27" s="501" t="s">
        <v>391</v>
      </c>
      <c r="N27" s="445">
        <f>'DATA INPUT'!B22</f>
        <v>0</v>
      </c>
      <c r="O27" s="140"/>
      <c r="P27" s="140"/>
      <c r="Q27" s="832"/>
      <c r="R27" s="835" t="e">
        <f>'DATA INPUT'!B22*(Q8+R9)/(K8+K9)*'DATA INPUT'!B21</f>
        <v>#DIV/0!</v>
      </c>
    </row>
    <row r="28" spans="1:81" ht="15" customHeight="1" outlineLevel="1">
      <c r="A28" s="153"/>
      <c r="B28" s="142"/>
      <c r="C28" s="142"/>
      <c r="D28" s="142"/>
      <c r="E28" s="142"/>
      <c r="F28" s="142"/>
      <c r="G28" s="142"/>
      <c r="H28" s="142"/>
      <c r="I28" s="141" t="s">
        <v>392</v>
      </c>
      <c r="J28" s="142"/>
      <c r="K28" s="146"/>
      <c r="L28" s="142"/>
      <c r="M28" s="150" t="s">
        <v>391</v>
      </c>
      <c r="N28" s="445">
        <f>'DATA INPUT'!B24</f>
        <v>0</v>
      </c>
      <c r="O28" s="142"/>
      <c r="P28" s="142"/>
      <c r="Q28" s="831"/>
      <c r="R28" s="836" t="e">
        <f>'DATA INPUT'!B24*(Q8+R9)/(K8+K9)*'DATA INPUT'!B23</f>
        <v>#DIV/0!</v>
      </c>
      <c r="BT28" t="str">
        <f>IF(BD28&lt;1,"",IF(BD28=1,'TUITION SCHED'!#REF!,IF(BD28=2,'TUITION SCHED'!A25,IF(BD28=3,'TUITION SCHED'!B25,IF(BD28&gt;3,'TUITION SCHED'!C25)))))</f>
        <v/>
      </c>
    </row>
    <row r="29" spans="1:81" ht="15" customHeight="1" outlineLevel="1" thickBot="1">
      <c r="M29" s="77"/>
      <c r="N29" s="136"/>
      <c r="Q29" s="831"/>
      <c r="R29" s="838" t="e">
        <f>SUM(R27:R28)</f>
        <v>#DIV/0!</v>
      </c>
    </row>
    <row r="30" spans="1:81" ht="15" customHeight="1" outlineLevel="1">
      <c r="M30" s="77"/>
      <c r="N30" s="136"/>
      <c r="Q30" s="162"/>
      <c r="R30" s="162"/>
    </row>
    <row r="31" spans="1:81" ht="15" customHeight="1">
      <c r="A31" s="446"/>
      <c r="B31" s="1444"/>
      <c r="C31" s="1444"/>
      <c r="D31" s="1444"/>
      <c r="E31" s="1444"/>
      <c r="F31" s="1444"/>
      <c r="G31" s="1444"/>
      <c r="H31" s="1444"/>
      <c r="I31" s="1444"/>
      <c r="J31" s="1444"/>
      <c r="K31" s="1444"/>
      <c r="L31" s="1444"/>
      <c r="M31" s="1444"/>
      <c r="N31" s="1444"/>
      <c r="O31" s="1444"/>
      <c r="P31" s="1444"/>
      <c r="Q31" s="1444"/>
      <c r="R31" s="1444"/>
      <c r="S31" s="1444"/>
      <c r="T31" s="1444"/>
      <c r="U31" s="1444"/>
      <c r="V31" s="1471" t="s">
        <v>393</v>
      </c>
      <c r="W31" s="1472"/>
      <c r="X31" s="1491" t="s">
        <v>394</v>
      </c>
      <c r="Y31" s="1492"/>
      <c r="Z31" s="1444"/>
      <c r="AA31" s="447" t="s">
        <v>395</v>
      </c>
      <c r="AB31" s="1039"/>
      <c r="AC31" s="1040"/>
      <c r="AD31" s="1041"/>
      <c r="AE31" s="1444"/>
      <c r="AF31" s="1444"/>
      <c r="AG31" s="1444"/>
      <c r="AH31" s="1444"/>
      <c r="AI31" s="1490" t="s">
        <v>396</v>
      </c>
      <c r="AJ31" s="1490"/>
      <c r="AK31" s="1490"/>
      <c r="AL31" s="1490"/>
      <c r="AM31" s="1490"/>
      <c r="AN31" s="1490"/>
      <c r="AO31" s="1490"/>
      <c r="AP31" s="1490"/>
      <c r="AQ31" s="1487" t="s">
        <v>397</v>
      </c>
      <c r="AR31" s="1042"/>
      <c r="AS31" s="1041"/>
      <c r="AT31" s="1041"/>
      <c r="AU31" s="1444"/>
      <c r="AV31" s="1444"/>
      <c r="AW31" s="1444"/>
      <c r="AX31" s="1444"/>
      <c r="AY31" s="1444"/>
      <c r="AZ31" s="1444"/>
      <c r="BA31" s="1444"/>
      <c r="BB31" s="1444"/>
      <c r="BC31" s="1444"/>
      <c r="BD31" s="1444"/>
      <c r="BE31" s="1444"/>
      <c r="BF31" s="1039"/>
      <c r="BG31" s="1043"/>
      <c r="BH31" s="1044"/>
      <c r="BI31" s="1041"/>
      <c r="BJ31" s="1444"/>
      <c r="BK31" s="1444"/>
      <c r="BL31" s="1444"/>
      <c r="BM31" s="1444"/>
      <c r="BN31" s="1444"/>
      <c r="BO31" s="1444"/>
      <c r="BP31" s="1444"/>
      <c r="BQ31" s="1444"/>
      <c r="BR31" s="1444"/>
      <c r="BS31" s="1444"/>
      <c r="BT31" s="1444"/>
      <c r="BU31" s="1444"/>
      <c r="BV31" s="1039"/>
      <c r="BW31" s="1043"/>
      <c r="BX31" s="1044"/>
      <c r="BY31" s="1041" t="s">
        <v>398</v>
      </c>
      <c r="BZ31" s="1444"/>
      <c r="CA31" s="1484" t="s">
        <v>399</v>
      </c>
      <c r="CC31" s="164"/>
    </row>
    <row r="32" spans="1:81" ht="15" customHeight="1">
      <c r="A32" s="448"/>
      <c r="B32" s="1045"/>
      <c r="C32" s="1045"/>
      <c r="D32" s="1045"/>
      <c r="E32" s="1045"/>
      <c r="F32" s="1045"/>
      <c r="G32" s="1045"/>
      <c r="H32" s="1045"/>
      <c r="I32" s="1045"/>
      <c r="J32" s="1045"/>
      <c r="K32" s="1045"/>
      <c r="L32" s="1045"/>
      <c r="M32" s="1045"/>
      <c r="N32" s="1045"/>
      <c r="O32" s="1045"/>
      <c r="P32" s="1045"/>
      <c r="Q32" s="1045"/>
      <c r="R32" s="449" t="s">
        <v>400</v>
      </c>
      <c r="S32" s="1045"/>
      <c r="T32" s="450" t="s">
        <v>401</v>
      </c>
      <c r="U32" s="450" t="s">
        <v>402</v>
      </c>
      <c r="V32" s="1473"/>
      <c r="W32" s="1474"/>
      <c r="X32" s="1493"/>
      <c r="Y32" s="1494"/>
      <c r="Z32" s="1045"/>
      <c r="AA32" s="449" t="s">
        <v>403</v>
      </c>
      <c r="AB32" s="1480" t="s">
        <v>404</v>
      </c>
      <c r="AC32" s="1481"/>
      <c r="AD32" s="1482"/>
      <c r="AE32" s="1045" t="s">
        <v>405</v>
      </c>
      <c r="AF32" s="1045" t="s">
        <v>406</v>
      </c>
      <c r="AG32" s="1045" t="s">
        <v>402</v>
      </c>
      <c r="AH32" s="1045" t="s">
        <v>407</v>
      </c>
      <c r="AI32" s="1045"/>
      <c r="AJ32" s="1045"/>
      <c r="AK32" s="1045"/>
      <c r="AL32" s="1045"/>
      <c r="AM32" s="1045"/>
      <c r="AN32" s="1045"/>
      <c r="AO32" s="1045"/>
      <c r="AP32" s="1045"/>
      <c r="AQ32" s="1488"/>
      <c r="AR32" s="1042"/>
      <c r="AS32" s="1046"/>
      <c r="AT32" s="1046"/>
      <c r="AU32" s="1045"/>
      <c r="AV32" s="1045"/>
      <c r="AW32" s="1045"/>
      <c r="AX32" s="1045"/>
      <c r="AY32" s="1045"/>
      <c r="AZ32" s="1045"/>
      <c r="BA32" s="1045"/>
      <c r="BB32" s="1045"/>
      <c r="BC32" s="1045"/>
      <c r="BD32" s="1045"/>
      <c r="BE32" s="1045"/>
      <c r="BF32" s="1047"/>
      <c r="BG32" s="1043"/>
      <c r="BH32" s="1044"/>
      <c r="BI32" s="1046"/>
      <c r="BJ32" s="1045"/>
      <c r="BK32" s="1045"/>
      <c r="BL32" s="1045"/>
      <c r="BM32" s="1045"/>
      <c r="BN32" s="1045"/>
      <c r="BO32" s="1045"/>
      <c r="BP32" s="1045"/>
      <c r="BQ32" s="1045"/>
      <c r="BR32" s="1045"/>
      <c r="BS32" s="1045"/>
      <c r="BT32" s="1045"/>
      <c r="BU32" s="1045"/>
      <c r="BV32" s="1047"/>
      <c r="BW32" s="1043"/>
      <c r="BX32" s="1044"/>
      <c r="BY32" s="1046"/>
      <c r="BZ32" s="1045"/>
      <c r="CA32" s="1485"/>
    </row>
    <row r="33" spans="1:81" ht="15.75">
      <c r="A33" s="451" t="s">
        <v>408</v>
      </c>
      <c r="B33" s="1445" t="s">
        <v>210</v>
      </c>
      <c r="C33" s="1445" t="s">
        <v>211</v>
      </c>
      <c r="D33" s="1445">
        <v>1</v>
      </c>
      <c r="E33" s="1445">
        <v>2</v>
      </c>
      <c r="F33" s="1445">
        <v>3</v>
      </c>
      <c r="G33" s="1445">
        <v>4</v>
      </c>
      <c r="H33" s="1445">
        <v>5</v>
      </c>
      <c r="I33" s="1445">
        <v>6</v>
      </c>
      <c r="J33" s="1445">
        <v>7</v>
      </c>
      <c r="K33" s="1445">
        <v>8</v>
      </c>
      <c r="L33" s="1445">
        <v>9</v>
      </c>
      <c r="M33" s="1445">
        <v>10</v>
      </c>
      <c r="N33" s="1445">
        <v>11</v>
      </c>
      <c r="O33" s="1445">
        <v>12</v>
      </c>
      <c r="P33" s="1445" t="s">
        <v>53</v>
      </c>
      <c r="Q33" s="1445" t="s">
        <v>207</v>
      </c>
      <c r="R33" s="452" t="s">
        <v>409</v>
      </c>
      <c r="S33" s="1445" t="s">
        <v>402</v>
      </c>
      <c r="T33" s="1445" t="s">
        <v>410</v>
      </c>
      <c r="U33" s="1445" t="s">
        <v>410</v>
      </c>
      <c r="V33" s="1445"/>
      <c r="W33" s="573" t="s">
        <v>411</v>
      </c>
      <c r="X33" s="1445" t="s">
        <v>412</v>
      </c>
      <c r="Y33" s="1445"/>
      <c r="Z33" s="1445" t="s">
        <v>413</v>
      </c>
      <c r="AA33" s="452" t="s">
        <v>414</v>
      </c>
      <c r="AB33" s="1445" t="s">
        <v>147</v>
      </c>
      <c r="AC33" s="1445" t="s">
        <v>151</v>
      </c>
      <c r="AD33" s="1445" t="s">
        <v>158</v>
      </c>
      <c r="AE33" s="1445" t="s">
        <v>413</v>
      </c>
      <c r="AF33" s="1445" t="s">
        <v>415</v>
      </c>
      <c r="AG33" s="1445" t="s">
        <v>416</v>
      </c>
      <c r="AH33" s="1445"/>
      <c r="AI33" s="1445" t="s">
        <v>417</v>
      </c>
      <c r="AJ33" s="1445" t="s">
        <v>418</v>
      </c>
      <c r="AK33" s="1445" t="s">
        <v>419</v>
      </c>
      <c r="AL33" s="1445" t="s">
        <v>420</v>
      </c>
      <c r="AM33" s="1445" t="s">
        <v>421</v>
      </c>
      <c r="AN33" s="1445" t="s">
        <v>422</v>
      </c>
      <c r="AO33" s="1445" t="s">
        <v>423</v>
      </c>
      <c r="AP33" s="1445" t="s">
        <v>424</v>
      </c>
      <c r="AQ33" s="1489"/>
      <c r="AR33" s="1042"/>
      <c r="AS33" s="842" t="s">
        <v>425</v>
      </c>
      <c r="AT33" s="842" t="s">
        <v>426</v>
      </c>
      <c r="AU33" s="1445">
        <v>1</v>
      </c>
      <c r="AV33" s="1445">
        <v>2</v>
      </c>
      <c r="AW33" s="1445">
        <v>3</v>
      </c>
      <c r="AX33" s="1445">
        <v>4</v>
      </c>
      <c r="AY33" s="1445">
        <v>5</v>
      </c>
      <c r="AZ33" s="1445">
        <v>6</v>
      </c>
      <c r="BA33" s="1445">
        <v>7</v>
      </c>
      <c r="BB33" s="1445">
        <v>8</v>
      </c>
      <c r="BC33" s="1445">
        <v>9</v>
      </c>
      <c r="BD33" s="1445">
        <v>10</v>
      </c>
      <c r="BE33" s="1445">
        <v>11</v>
      </c>
      <c r="BF33" s="1048">
        <v>12</v>
      </c>
      <c r="BG33" s="1043"/>
      <c r="BH33" s="1044"/>
      <c r="BI33" s="842" t="s">
        <v>425</v>
      </c>
      <c r="BJ33" s="1445" t="s">
        <v>426</v>
      </c>
      <c r="BK33" s="1445">
        <v>1</v>
      </c>
      <c r="BL33" s="1445">
        <v>2</v>
      </c>
      <c r="BM33" s="1445">
        <v>3</v>
      </c>
      <c r="BN33" s="1445">
        <v>4</v>
      </c>
      <c r="BO33" s="1445">
        <v>5</v>
      </c>
      <c r="BP33" s="1445">
        <v>6</v>
      </c>
      <c r="BQ33" s="1445">
        <v>7</v>
      </c>
      <c r="BR33" s="1445">
        <v>8</v>
      </c>
      <c r="BS33" s="1445">
        <v>9</v>
      </c>
      <c r="BT33" s="1445">
        <v>10</v>
      </c>
      <c r="BU33" s="1445">
        <v>11</v>
      </c>
      <c r="BV33" s="1048">
        <v>12</v>
      </c>
      <c r="BW33" s="1043"/>
      <c r="BX33" s="1044"/>
      <c r="BY33" s="842" t="s">
        <v>427</v>
      </c>
      <c r="BZ33" s="1445" t="s">
        <v>428</v>
      </c>
      <c r="CA33" s="1486"/>
    </row>
    <row r="34" spans="1:81">
      <c r="A34" s="479"/>
      <c r="B34" s="485"/>
      <c r="C34" s="485"/>
      <c r="D34" s="485"/>
      <c r="E34" s="485"/>
      <c r="F34" s="485"/>
      <c r="G34" s="485"/>
      <c r="H34" s="485"/>
      <c r="I34" s="485"/>
      <c r="J34" s="485"/>
      <c r="K34" s="485"/>
      <c r="L34" s="485"/>
      <c r="M34" s="485"/>
      <c r="N34" s="485"/>
      <c r="O34" s="485"/>
      <c r="P34" s="442">
        <f t="shared" ref="P34:P97" si="0">SUM(B34:O34)</f>
        <v>0</v>
      </c>
      <c r="Q34" s="479"/>
      <c r="R34" s="479"/>
      <c r="S34" s="453">
        <f>IF(U34&gt;0,U34,IF(Q34=1,'TUITION SCHED'!D$30,IF(Q34=2,'TUITION SCHED'!E$30,IF(Q34=3,'TUITION SCHED'!F$30,IF(Q34=4,'TUITION SCHED'!G$30,IF(Q34=5,'TUITION SCHED'!H$30,IF(R34&gt;0,R34*'TUITION SCHED'!$D$31,SUM(BI34:BV34))))))))</f>
        <v>0</v>
      </c>
      <c r="T34" s="454" t="str">
        <f t="shared" ref="T34:T97" si="1">IF(A34="","",IF(S34=0,"XX",""))</f>
        <v/>
      </c>
      <c r="U34" s="479"/>
      <c r="V34" s="479"/>
      <c r="W34" s="453" t="str">
        <f>IF(V34="y",S34*'DATA INPUT'!$B$20,"")</f>
        <v/>
      </c>
      <c r="X34" s="482"/>
      <c r="Y34" s="442" t="str">
        <f>IF(A34="","",IF(X34="y",'DATA INPUT'!$B$26,'DATA INPUT'!$B$27))</f>
        <v/>
      </c>
      <c r="Z34" s="455">
        <f>IF(Q34=0,(P34-B34*0.5)*'DATA INPUT'!$B$28,"")</f>
        <v>0</v>
      </c>
      <c r="AA34" s="479"/>
      <c r="AB34" s="479"/>
      <c r="AC34" s="479"/>
      <c r="AD34" s="479"/>
      <c r="AE34" s="442" t="str">
        <f>IF((AB34+AC34+AD34)=0,"",(AB34*'DATA INPUT'!$D$59)+(AC34*'DATA INPUT'!$D$61)+(AD34*'DATA INPUT'!$D$66))</f>
        <v/>
      </c>
      <c r="AF34" s="479"/>
      <c r="AG34" s="479"/>
      <c r="AH34" s="483" t="s">
        <v>429</v>
      </c>
      <c r="AI34" s="442">
        <f>IF(AH34="y",SUM(D34:H34),"")</f>
        <v>0</v>
      </c>
      <c r="AJ34" s="442">
        <f>IF(AH34="y",SUM(D34:H34),"")</f>
        <v>0</v>
      </c>
      <c r="AK34" s="442">
        <f>IF(AH34="y",SUM(D34:H34),"")</f>
        <v>0</v>
      </c>
      <c r="AL34" s="442">
        <f>IF(AH34="y",SUM(I34:O34),"")</f>
        <v>0</v>
      </c>
      <c r="AM34" s="442">
        <f>IF(AH34="y",SUM(I34:O34),"")</f>
        <v>0</v>
      </c>
      <c r="AN34" s="442">
        <f>IF(AH34="y",SUM(I34:O34),"")</f>
        <v>0</v>
      </c>
      <c r="AO34" s="442">
        <f>IF(AH34="y",SUM(D34:O34),"")</f>
        <v>0</v>
      </c>
      <c r="AP34" s="442">
        <f>IF(AH34="y",SUM(D34:O34),"")</f>
        <v>0</v>
      </c>
      <c r="AQ34" s="439">
        <f>IF(AH34="y",IF(MAX(BY34:BZ34)&lt;'TUITION SCHED'!$H$61,MAX(BY34:BZ34),'TUITION SCHED'!$H$61),"")</f>
        <v>0</v>
      </c>
      <c r="AR34" s="459"/>
      <c r="AS34" s="442" t="str">
        <f>IF(SUM(AT34:$BF34)&gt;0,"",IF(B34&gt;0,$P34,""))</f>
        <v/>
      </c>
      <c r="AT34" s="442" t="str">
        <f>IF(SUM(AU34:$BF34)&gt;0,"",IF(C34&gt;0,$P34,""))</f>
        <v/>
      </c>
      <c r="AU34" s="442" t="str">
        <f>IF(SUM(AV34:$BF34)&gt;0,"",IF(D34&gt;0,$P34,""))</f>
        <v/>
      </c>
      <c r="AV34" s="442" t="str">
        <f>IF(SUM(AW34:$BF34)&gt;0,"",IF(E34&gt;0,$P34,""))</f>
        <v/>
      </c>
      <c r="AW34" s="442" t="str">
        <f>IF(SUM(AX34:$BF34)&gt;0,"",IF(F34&gt;0,$P34,""))</f>
        <v/>
      </c>
      <c r="AX34" s="442" t="str">
        <f>IF(SUM(AY34:$BF34)&gt;0,"",IF(G34&gt;0,$P34,""))</f>
        <v/>
      </c>
      <c r="AY34" s="442" t="str">
        <f>IF(SUM(AZ34:$BF34)&gt;0,"",IF(H34&gt;0,$P34,""))</f>
        <v/>
      </c>
      <c r="AZ34" s="442" t="str">
        <f>IF(SUM(BA34:$BF34)&gt;0,"",IF(I34&gt;0,$P34,""))</f>
        <v/>
      </c>
      <c r="BA34" s="442" t="str">
        <f>IF(SUM(BB34:$BF34)&gt;0,"",IF(J34&gt;0,$P34,""))</f>
        <v/>
      </c>
      <c r="BB34" s="442" t="str">
        <f>IF(SUM(BC34:$BF34)&gt;0,"",IF(K34&gt;0,$P34,""))</f>
        <v/>
      </c>
      <c r="BC34" s="442" t="str">
        <f>IF(SUM(BD34:$BF34)&gt;0,"",IF(L34&gt;0,$P34,""))</f>
        <v/>
      </c>
      <c r="BD34" s="442" t="str">
        <f>IF(SUM(BE34:$BF34)&gt;0,"",IF(M34&gt;0,$P34,""))</f>
        <v/>
      </c>
      <c r="BE34" s="442" t="str">
        <f>IF(SUM(BF34:BG34)&gt;0,"",IF(N34&gt;0,P34,""))</f>
        <v/>
      </c>
      <c r="BF34" s="439" t="str">
        <f>IF(O34&gt;0,P34,"")</f>
        <v/>
      </c>
      <c r="BG34" s="124"/>
      <c r="BH34" s="507"/>
      <c r="BI34" s="264" t="str">
        <f>IF(AS34&lt;1,"",IF(AS34=1,'TUITION SCHED'!$D$16,IF(AS34=2,'TUITION SCHED'!$E$16,IF(AS34=3,'TUITION SCHED'!$F$16,IF(AS34=4,'TUITION SCHED'!$G$16,IF(AS34=5,'TUITION SCHED'!$H$16,""))))))</f>
        <v/>
      </c>
      <c r="BJ34" s="442" t="str">
        <f>IF(AT34&lt;1,"",IF(AT34=1,'TUITION SCHED'!$D$17,IF(AT34=2,'TUITION SCHED'!$E$17,IF(AT34=3,'TUITION SCHED'!$F$17,IF(AT34=4,'TUITION SCHED'!$G$17,IF(AT34=5,'TUITION SCHED'!$H$18,""))))))</f>
        <v/>
      </c>
      <c r="BK34" s="442" t="str">
        <f>IF(AU34&lt;1,"",IF(AU34=1,'TUITION SCHED'!$D$18,IF(AU34=2,'TUITION SCHED'!$E$18,IF(AU34=3,'TUITION SCHED'!$F$18,IF(AU34=4,'TUITION SCHED'!$G$18,IF(AU34=5,'TUITION SCHED'!$H$18,""))))))</f>
        <v/>
      </c>
      <c r="BL34" s="442" t="str">
        <f>IF(AV34&lt;1,"",IF(AV34=1,'TUITION SCHED'!$D$19,IF(AV34=2,'TUITION SCHED'!$E$19,IF(AV34=3,'TUITION SCHED'!$F$19,IF(AV34=4,'TUITION SCHED'!$G$19,IF(AV34=5,'TUITION SCHED'!$H$19,""))))))</f>
        <v/>
      </c>
      <c r="BM34" s="442" t="str">
        <f>IF(AW34&lt;1,"",IF(AW34=1,'TUITION SCHED'!$D$20,IF(AW34=2,'TUITION SCHED'!$E$20,IF(AW34=3,'TUITION SCHED'!$F$20,IF(AW34=4,'TUITION SCHED'!$G$20,IF(AW34=5,'TUITION SCHED'!$H$20,""))))))</f>
        <v/>
      </c>
      <c r="BN34" s="442" t="str">
        <f>IF(AX34&lt;1,"",IF(AX34=1,'TUITION SCHED'!$D$21,IF(AX34=2,'TUITION SCHED'!$E$21,IF(AX34=3,'TUITION SCHED'!$F$21,IF(AX34=4,'TUITION SCHED'!$G$21,IF(AX34=5,'TUITION SCHED'!$H$21,""))))))</f>
        <v/>
      </c>
      <c r="BO34" s="442" t="str">
        <f>IF(AY34&lt;1,"",IF(AY34=1,'TUITION SCHED'!$D$22,IF(AY34=2,'TUITION SCHED'!$E$22,IF(AY34=3,'TUITION SCHED'!$F$22,IF(AY34=4,'TUITION SCHED'!$G$22,IF(AY34=5,'TUITION SCHED'!$H$22,""))))))</f>
        <v/>
      </c>
      <c r="BP34" s="442" t="str">
        <f>IF(AZ34&lt;1,"",IF(AZ34=1,'TUITION SCHED'!$D$23,IF(AZ34=2,'TUITION SCHED'!$E$23,IF(AZ34=3,'TUITION SCHED'!$F$23,IF(AZ34=4,'TUITION SCHED'!$G$23,IF(AZ34=5,'TUITION SCHED'!$H$23,""))))))</f>
        <v/>
      </c>
      <c r="BQ34" s="442" t="str">
        <f>IF(BA34&lt;1,"",IF(BA34=1,'TUITION SCHED'!$D$24,IF(BA34=2,'TUITION SCHED'!$E$24,IF(BA34=3,'TUITION SCHED'!$F$24,IF(BA34=4,'TUITION SCHED'!$G$24,IF(BA34=5,'TUITION SCHED'!$H$24,""))))))</f>
        <v/>
      </c>
      <c r="BR34" s="442" t="str">
        <f>IF(BB34&lt;1,"",IF(BB34=1,'TUITION SCHED'!$D$25,IF(BB34=2,'TUITION SCHED'!$E$25,IF(BB34=3,'TUITION SCHED'!$F$25,IF(BB34=4,'TUITION SCHED'!$G$25,IF(BB34=5,'TUITION SCHED'!$H$25,""))))))</f>
        <v/>
      </c>
      <c r="BS34" s="442" t="str">
        <f>IF(BC34&lt;1,"",IF(BC34=1,'TUITION SCHED'!$D$26,IF(BC34=2,'TUITION SCHED'!$E$26,IF(BC34=3,'TUITION SCHED'!$F$26,IF(BC34=4,'TUITION SCHED'!$G$26,IF(BC34=5,'TUITION SCHED'!$H$26,""))))))</f>
        <v/>
      </c>
      <c r="BT34" s="442" t="str">
        <f>IF(BD34&lt;1,"",IF(BD34=1,'TUITION SCHED'!$D$27,IF(BD34=2,'TUITION SCHED'!$E$27,IF(BD34=3,'TUITION SCHED'!$F$27,IF(BD34=4,'TUITION SCHED'!$G$27,IF(BD34=5,'TUITION SCHED'!$H$27,""))))))</f>
        <v/>
      </c>
      <c r="BU34" s="442" t="str">
        <f>IF(BE34&lt;1,"",IF(BE34=1,'TUITION SCHED'!$D$28,IF(BE34=2,'TUITION SCHED'!$E$28,IF(BE34=3,'TUITION SCHED'!$F$28,IF(BE34=4,'TUITION SCHED'!$G$28,IF(BE34=5,'TUITION SCHED'!$H$28,""))))))</f>
        <v/>
      </c>
      <c r="BV34" s="439" t="str">
        <f>IF(BF34&lt;1,"",IF(BF34=1,'TUITION SCHED'!$D$29,IF(BF34=2,'TUITION SCHED'!$E$29,IF(BF34=3,'TUITION SCHED'!$F$29,IF(BF34=4,'TUITION SCHED'!$G$29,IF(BF34=5,'TUITION SCHED'!$H$29,""))))))</f>
        <v/>
      </c>
      <c r="BW34" s="124"/>
      <c r="BX34" s="507"/>
      <c r="BY34" s="264" t="str">
        <f>IF(AH34="y",IF(SUM(J34:O34)&gt;0,'TUITION SCHED'!$H$58+IF(SUM(J34:O34)&gt;1,((SUM(J34:O34)-1))*'TUITION SCHED'!$H$60)+SUM(B34:I34)*'TUITION SCHED'!$H$59,""),"")</f>
        <v/>
      </c>
      <c r="BZ34" s="442" t="str">
        <f>IF(AH34="y",IF(SUM(B34:I34)&gt;0,'TUITION SCHED'!$H$57+IF(SUM(B34:I34)&gt;1,((SUM(B34:I34)-1))*'TUITION SCHED'!$H$59),""),"")</f>
        <v/>
      </c>
      <c r="CA34" s="442">
        <f>IF(AH34="y",P34,"")</f>
        <v>0</v>
      </c>
    </row>
    <row r="35" spans="1:81">
      <c r="A35" s="480"/>
      <c r="B35" s="463"/>
      <c r="C35" s="463"/>
      <c r="D35" s="463"/>
      <c r="E35" s="463"/>
      <c r="F35" s="463"/>
      <c r="G35" s="463"/>
      <c r="H35" s="463"/>
      <c r="I35" s="463"/>
      <c r="J35" s="463"/>
      <c r="K35" s="463"/>
      <c r="L35" s="463"/>
      <c r="M35" s="463"/>
      <c r="N35" s="463"/>
      <c r="O35" s="463"/>
      <c r="P35" s="443">
        <f t="shared" si="0"/>
        <v>0</v>
      </c>
      <c r="Q35" s="480"/>
      <c r="R35" s="480"/>
      <c r="S35" s="456">
        <f>IF(U35&gt;0,U35,IF(Q35=1,'TUITION SCHED'!D$30,IF(Q35=2,'TUITION SCHED'!E$30,IF(Q35=3,'TUITION SCHED'!F$30,IF(Q35=4,'TUITION SCHED'!G$30,IF(Q35=5,'TUITION SCHED'!H$30,IF(R35&gt;0,R35*'TUITION SCHED'!$D$31,SUM(BI35:BV35))))))))</f>
        <v>0</v>
      </c>
      <c r="T35" s="457" t="str">
        <f t="shared" si="1"/>
        <v/>
      </c>
      <c r="U35" s="480"/>
      <c r="V35" s="574"/>
      <c r="W35" s="575" t="str">
        <f>IF(V35="y",S35*'DATA INPUT'!$B$20,"")</f>
        <v/>
      </c>
      <c r="X35" s="483"/>
      <c r="Y35" s="443" t="str">
        <f>IF(A35="","",IF(X35="y",'DATA INPUT'!$B$26,'DATA INPUT'!$B$27))</f>
        <v/>
      </c>
      <c r="Z35" s="458">
        <f>IF(Q35=0,(P35-B35*0.5)*'DATA INPUT'!$B$28,"")</f>
        <v>0</v>
      </c>
      <c r="AA35" s="480"/>
      <c r="AB35" s="480"/>
      <c r="AC35" s="480"/>
      <c r="AD35" s="480"/>
      <c r="AE35" s="443" t="str">
        <f>IF((AB35+AC35+AD35)=0,"",(AB35*'DATA INPUT'!$D$59)+(AC35*'DATA INPUT'!$D$61)+(AD35*'DATA INPUT'!$D$66))</f>
        <v/>
      </c>
      <c r="AF35" s="480"/>
      <c r="AG35" s="480"/>
      <c r="AH35" s="483"/>
      <c r="AI35" s="443" t="str">
        <f t="shared" ref="AI35:AI98" si="2">IF(AH35="y",SUM(D35:H35),"")</f>
        <v/>
      </c>
      <c r="AJ35" s="443" t="str">
        <f t="shared" ref="AJ35:AJ98" si="3">IF(AH35="y",SUM(D35:H35),"")</f>
        <v/>
      </c>
      <c r="AK35" s="443" t="str">
        <f t="shared" ref="AK35:AK98" si="4">IF(AH35="y",SUM(D35:H35),"")</f>
        <v/>
      </c>
      <c r="AL35" s="443" t="str">
        <f t="shared" ref="AL35:AL98" si="5">IF(AH35="y",SUM(I35:O35),"")</f>
        <v/>
      </c>
      <c r="AM35" s="443" t="str">
        <f t="shared" ref="AM35:AM98" si="6">IF(AH35="y",SUM(I35:O35),"")</f>
        <v/>
      </c>
      <c r="AN35" s="443" t="str">
        <f t="shared" ref="AN35:AN98" si="7">IF(AH35="y",SUM(I35:O35),"")</f>
        <v/>
      </c>
      <c r="AO35" s="443" t="str">
        <f t="shared" ref="AO35:AO98" si="8">IF(AH35="y",SUM(D35:O35),"")</f>
        <v/>
      </c>
      <c r="AP35" s="443" t="str">
        <f t="shared" ref="AP35:AP98" si="9">IF(AH35="y",SUM(D35:O35),"")</f>
        <v/>
      </c>
      <c r="AQ35" s="440" t="str">
        <f>IF(AH35="y",IF(MAX(BY35:BZ35)&lt;'TUITION SCHED'!$H$61,MAX(BY35:BZ35),'TUITION SCHED'!$H$61),"")</f>
        <v/>
      </c>
      <c r="AR35" s="459"/>
      <c r="AS35" s="443" t="str">
        <f>IF(SUM(AT35:$BF35)&gt;0,"",IF(B35&gt;0,$P35,""))</f>
        <v/>
      </c>
      <c r="AT35" s="443" t="str">
        <f>IF(SUM(AU35:$BF35)&gt;0,"",IF(C35&gt;0,$P35,""))</f>
        <v/>
      </c>
      <c r="AU35" s="443" t="str">
        <f>IF(SUM(AV35:$BF35)&gt;0,"",IF(D35&gt;0,$P35,""))</f>
        <v/>
      </c>
      <c r="AV35" s="443" t="str">
        <f>IF(SUM(AW35:$BF35)&gt;0,"",IF(E35&gt;0,$P35,""))</f>
        <v/>
      </c>
      <c r="AW35" s="443" t="str">
        <f>IF(SUM(AX35:$BF35)&gt;0,"",IF(F35&gt;0,$P35,""))</f>
        <v/>
      </c>
      <c r="AX35" s="443" t="str">
        <f>IF(SUM(AY35:$BF35)&gt;0,"",IF(G35&gt;0,$P35,""))</f>
        <v/>
      </c>
      <c r="AY35" s="443" t="str">
        <f>IF(SUM(AZ35:$BF35)&gt;0,"",IF(H35&gt;0,$P35,""))</f>
        <v/>
      </c>
      <c r="AZ35" s="443" t="str">
        <f>IF(SUM(BA35:$BF35)&gt;0,"",IF(I35&gt;0,$P35,""))</f>
        <v/>
      </c>
      <c r="BA35" s="443" t="str">
        <f>IF(SUM(BB35:$BF35)&gt;0,"",IF(J35&gt;0,$P35,""))</f>
        <v/>
      </c>
      <c r="BB35" s="443" t="str">
        <f>IF(SUM(BC35:$BF35)&gt;0,"",IF(K35&gt;0,$P35,""))</f>
        <v/>
      </c>
      <c r="BC35" s="443" t="str">
        <f>IF(SUM(BD35:$BF35)&gt;0,"",IF(L35&gt;0,$P35,""))</f>
        <v/>
      </c>
      <c r="BD35" s="443" t="str">
        <f>IF(SUM(BE35:$BF35)&gt;0,"",IF(M35&gt;0,$P35,""))</f>
        <v/>
      </c>
      <c r="BE35" s="443" t="str">
        <f t="shared" ref="BE35:BE98" si="10">IF(SUM(BF35:BG35)&gt;0,"",IF(N35&gt;0,P35,""))</f>
        <v/>
      </c>
      <c r="BF35" s="440" t="str">
        <f t="shared" ref="BF35:BF98" si="11">IF(O35&gt;0,P35,"")</f>
        <v/>
      </c>
      <c r="BG35" s="124"/>
      <c r="BH35" s="507"/>
      <c r="BI35" s="145" t="str">
        <f>IF(AS35&lt;1,"",IF(AS35=1,'TUITION SCHED'!$D$16,IF(AS35=2,'TUITION SCHED'!$E$16,IF(AS35=3,'TUITION SCHED'!$F$16,IF(AS35=4,'TUITION SCHED'!$G$16,IF(AS35=5,'TUITION SCHED'!$H$16,""))))))</f>
        <v/>
      </c>
      <c r="BJ35" s="443" t="str">
        <f>IF(AT35&lt;1,"",IF(AT35=1,'TUITION SCHED'!$D$17,IF(AT35=2,'TUITION SCHED'!$E$17,IF(AT35=3,'TUITION SCHED'!$F$17,IF(AT35=4,'TUITION SCHED'!$G$17,IF(AT35=5,'TUITION SCHED'!$H$18,""))))))</f>
        <v/>
      </c>
      <c r="BK35" s="443" t="str">
        <f>IF(AU35&lt;1,"",IF(AU35=1,'TUITION SCHED'!$D$18,IF(AU35=2,'TUITION SCHED'!$E$18,IF(AU35=3,'TUITION SCHED'!$F$18,IF(AU35=4,'TUITION SCHED'!$G$18,IF(AU35=5,'TUITION SCHED'!$H$18,""))))))</f>
        <v/>
      </c>
      <c r="BL35" s="443" t="str">
        <f>IF(AV35&lt;1,"",IF(AV35=1,'TUITION SCHED'!$D$19,IF(AV35=2,'TUITION SCHED'!$E$19,IF(AV35=3,'TUITION SCHED'!$F$19,IF(AV35=4,'TUITION SCHED'!$G$19,IF(AV35=5,'TUITION SCHED'!$H$19,""))))))</f>
        <v/>
      </c>
      <c r="BM35" s="443" t="str">
        <f>IF(AW35&lt;1,"",IF(AW35=1,'TUITION SCHED'!$D$20,IF(AW35=2,'TUITION SCHED'!$E$20,IF(AW35=3,'TUITION SCHED'!$F$20,IF(AW35=4,'TUITION SCHED'!$G$20,IF(AW35=5,'TUITION SCHED'!$H$20,""))))))</f>
        <v/>
      </c>
      <c r="BN35" s="443" t="str">
        <f>IF(AX35&lt;1,"",IF(AX35=1,'TUITION SCHED'!$D$21,IF(AX35=2,'TUITION SCHED'!$E$21,IF(AX35=3,'TUITION SCHED'!$F$21,IF(AX35=4,'TUITION SCHED'!$G$21,IF(AX35=5,'TUITION SCHED'!$H$21,""))))))</f>
        <v/>
      </c>
      <c r="BO35" s="443" t="str">
        <f>IF(AY35&lt;1,"",IF(AY35=1,'TUITION SCHED'!$D$22,IF(AY35=2,'TUITION SCHED'!$E$22,IF(AY35=3,'TUITION SCHED'!$F$22,IF(AY35=4,'TUITION SCHED'!$G$22,IF(AY35=5,'TUITION SCHED'!$H$22,""))))))</f>
        <v/>
      </c>
      <c r="BP35" s="443" t="str">
        <f>IF(AZ35&lt;1,"",IF(AZ35=1,'TUITION SCHED'!$D$23,IF(AZ35=2,'TUITION SCHED'!$E$23,IF(AZ35=3,'TUITION SCHED'!$F$23,IF(AZ35=4,'TUITION SCHED'!$G$23,IF(AZ35=5,'TUITION SCHED'!$H$23,""))))))</f>
        <v/>
      </c>
      <c r="BQ35" s="443" t="str">
        <f>IF(BA35&lt;1,"",IF(BA35=1,'TUITION SCHED'!$D$24,IF(BA35=2,'TUITION SCHED'!$E$24,IF(BA35=3,'TUITION SCHED'!$F$24,IF(BA35=4,'TUITION SCHED'!$G$24,IF(BA35=5,'TUITION SCHED'!$H$24,""))))))</f>
        <v/>
      </c>
      <c r="BR35" s="443" t="str">
        <f>IF(BB35&lt;1,"",IF(BB35=1,'TUITION SCHED'!$D$25,IF(BB35=2,'TUITION SCHED'!$E$25,IF(BB35=3,'TUITION SCHED'!$F$25,IF(BB35=4,'TUITION SCHED'!$G$25,IF(BB35=5,'TUITION SCHED'!$H$25,""))))))</f>
        <v/>
      </c>
      <c r="BS35" s="443" t="str">
        <f>IF(BC35&lt;1,"",IF(BC35=1,'TUITION SCHED'!$D$26,IF(BC35=2,'TUITION SCHED'!$E$26,IF(BC35=3,'TUITION SCHED'!$F$26,IF(BC35=4,'TUITION SCHED'!$G$26,IF(BC35=5,'TUITION SCHED'!$H$26,""))))))</f>
        <v/>
      </c>
      <c r="BT35" s="443" t="str">
        <f>IF(BD35&lt;1,"",IF(BD35=1,'TUITION SCHED'!$D$27,IF(BD35=2,'TUITION SCHED'!$E$27,IF(BD35=3,'TUITION SCHED'!$F$27,IF(BD35=4,'TUITION SCHED'!$G$27,IF(BD35=5,'TUITION SCHED'!$H$27,""))))))</f>
        <v/>
      </c>
      <c r="BU35" s="443" t="str">
        <f>IF(BE35&lt;1,"",IF(BE35=1,'TUITION SCHED'!$D$28,IF(BE35=2,'TUITION SCHED'!$E$28,IF(BE35=3,'TUITION SCHED'!$F$28,IF(BE35=4,'TUITION SCHED'!$G$28,IF(BE35=5,'TUITION SCHED'!$H$28,""))))))</f>
        <v/>
      </c>
      <c r="BV35" s="440" t="str">
        <f>IF(BF35&lt;1,"",IF(BF35=1,'TUITION SCHED'!$D$29,IF(BF35=2,'TUITION SCHED'!$E$29,IF(BF35=3,'TUITION SCHED'!$F$29,IF(BF35=4,'TUITION SCHED'!$G$29,IF(BF35=5,'TUITION SCHED'!$H$29,""))))))</f>
        <v/>
      </c>
      <c r="BW35" s="124"/>
      <c r="BX35" s="507"/>
      <c r="BY35" s="145" t="str">
        <f>IF(AH35="y",IF(SUM(J35:O35)&gt;0,'TUITION SCHED'!$H$58+IF(SUM(J35:O35)&gt;1,((SUM(J35:O35)-1))*'TUITION SCHED'!$H$60)+SUM(B35:I35)*'TUITION SCHED'!$H$59,""),"")</f>
        <v/>
      </c>
      <c r="BZ35" s="443" t="str">
        <f>IF(AH35="y",IF(SUM(B35:I35)&gt;0,'TUITION SCHED'!$H$57+IF(SUM(B35:I35)&gt;1,((SUM(B35:I35)-1))*'TUITION SCHED'!$H$59),""),"")</f>
        <v/>
      </c>
      <c r="CA35" s="443" t="str">
        <f t="shared" ref="CA35:CA98" si="12">IF(AH35="y",P35,"")</f>
        <v/>
      </c>
    </row>
    <row r="36" spans="1:81">
      <c r="A36" s="480"/>
      <c r="B36" s="463"/>
      <c r="C36" s="463"/>
      <c r="D36" s="463"/>
      <c r="E36" s="463"/>
      <c r="F36" s="463"/>
      <c r="G36" s="463"/>
      <c r="H36" s="463"/>
      <c r="I36" s="463"/>
      <c r="J36" s="463"/>
      <c r="K36" s="463"/>
      <c r="L36" s="463"/>
      <c r="M36" s="463"/>
      <c r="N36" s="463"/>
      <c r="O36" s="463"/>
      <c r="P36" s="443">
        <f t="shared" si="0"/>
        <v>0</v>
      </c>
      <c r="Q36" s="480"/>
      <c r="R36" s="480"/>
      <c r="S36" s="456">
        <f>IF(U36&gt;0,U36,IF(Q36=1,'TUITION SCHED'!D$30,IF(Q36=2,'TUITION SCHED'!E$30,IF(Q36=3,'TUITION SCHED'!F$30,IF(Q36=4,'TUITION SCHED'!G$30,IF(Q36=5,'TUITION SCHED'!H$30,IF(R36&gt;0,R36*'TUITION SCHED'!$D$31,SUM(BI36:BV36))))))))</f>
        <v>0</v>
      </c>
      <c r="T36" s="457" t="str">
        <f t="shared" si="1"/>
        <v/>
      </c>
      <c r="U36" s="480"/>
      <c r="V36" s="574"/>
      <c r="W36" s="575" t="str">
        <f>IF(V36="y",S36*'DATA INPUT'!$B$20,"")</f>
        <v/>
      </c>
      <c r="X36" s="483"/>
      <c r="Y36" s="443" t="str">
        <f>IF(A36="","",IF(X36="y",'DATA INPUT'!$B$26,'DATA INPUT'!$B$27))</f>
        <v/>
      </c>
      <c r="Z36" s="458">
        <f>IF(Q36=0,(P36-B36*0.5)*'DATA INPUT'!$B$28,"")</f>
        <v>0</v>
      </c>
      <c r="AA36" s="480"/>
      <c r="AB36" s="480"/>
      <c r="AC36" s="480"/>
      <c r="AD36" s="480"/>
      <c r="AE36" s="443" t="str">
        <f>IF((AB36+AC36+AD36)=0,"",(AB36*'DATA INPUT'!$D$59)+(AC36*'DATA INPUT'!$D$61)+(AD36*'DATA INPUT'!$D$66))</f>
        <v/>
      </c>
      <c r="AF36" s="480"/>
      <c r="AG36" s="480"/>
      <c r="AH36" s="483"/>
      <c r="AI36" s="443" t="str">
        <f>IF(AH36="y",SUM(D36:H36),"")</f>
        <v/>
      </c>
      <c r="AJ36" s="443" t="str">
        <f>IF(AH36="y",SUM(D36:H36),"")</f>
        <v/>
      </c>
      <c r="AK36" s="443" t="str">
        <f>IF(AH36="y",SUM(D36:H36),"")</f>
        <v/>
      </c>
      <c r="AL36" s="443" t="str">
        <f>IF(AH36="y",SUM(I36:O36),"")</f>
        <v/>
      </c>
      <c r="AM36" s="443" t="str">
        <f>IF(AH36="y",SUM(I36:O36),"")</f>
        <v/>
      </c>
      <c r="AN36" s="443" t="str">
        <f>IF(AH36="y",SUM(I36:O36),"")</f>
        <v/>
      </c>
      <c r="AO36" s="443" t="str">
        <f>IF(AH36="y",SUM(D36:O36),"")</f>
        <v/>
      </c>
      <c r="AP36" s="443" t="str">
        <f>IF(AH36="y",SUM(D36:O36),"")</f>
        <v/>
      </c>
      <c r="AQ36" s="440" t="str">
        <f>IF(AH36="y",IF(MAX(BY36:BZ36)&lt;'TUITION SCHED'!$H$61,MAX(BY36:BZ36),'TUITION SCHED'!$H$61),"")</f>
        <v/>
      </c>
      <c r="AR36" s="459"/>
      <c r="AS36" s="443" t="str">
        <f>IF(SUM(AT36:$BF36)&gt;0,"",IF(B36&gt;0,$P36,""))</f>
        <v/>
      </c>
      <c r="AT36" s="443" t="str">
        <f>IF(SUM(AU36:$BF36)&gt;0,"",IF(C36&gt;0,$P36,""))</f>
        <v/>
      </c>
      <c r="AU36" s="443" t="str">
        <f>IF(SUM(AV36:$BF36)&gt;0,"",IF(D36&gt;0,$P36,""))</f>
        <v/>
      </c>
      <c r="AV36" s="443" t="str">
        <f>IF(SUM(AW36:$BF36)&gt;0,"",IF(E36&gt;0,$P36,""))</f>
        <v/>
      </c>
      <c r="AW36" s="443" t="str">
        <f>IF(SUM(AX36:$BF36)&gt;0,"",IF(F36&gt;0,$P36,""))</f>
        <v/>
      </c>
      <c r="AX36" s="443" t="str">
        <f>IF(SUM(AY36:$BF36)&gt;0,"",IF(G36&gt;0,$P36,""))</f>
        <v/>
      </c>
      <c r="AY36" s="443" t="str">
        <f>IF(SUM(AZ36:$BF36)&gt;0,"",IF(H36&gt;0,$P36,""))</f>
        <v/>
      </c>
      <c r="AZ36" s="443" t="str">
        <f>IF(SUM(BA36:$BF36)&gt;0,"",IF(I36&gt;0,$P36,""))</f>
        <v/>
      </c>
      <c r="BA36" s="443" t="str">
        <f>IF(SUM(BB36:$BF36)&gt;0,"",IF(J36&gt;0,$P36,""))</f>
        <v/>
      </c>
      <c r="BB36" s="443" t="str">
        <f>IF(SUM(BC36:$BF36)&gt;0,"",IF(K36&gt;0,$P36,""))</f>
        <v/>
      </c>
      <c r="BC36" s="443" t="str">
        <f>IF(SUM(BD36:$BF36)&gt;0,"",IF(L36&gt;0,$P36,""))</f>
        <v/>
      </c>
      <c r="BD36" s="443" t="str">
        <f>IF(SUM(BE36:$BF36)&gt;0,"",IF(M36&gt;0,$P36,""))</f>
        <v/>
      </c>
      <c r="BE36" s="443" t="str">
        <f t="shared" si="10"/>
        <v/>
      </c>
      <c r="BF36" s="440" t="str">
        <f t="shared" si="11"/>
        <v/>
      </c>
      <c r="BG36" s="124"/>
      <c r="BH36" s="507"/>
      <c r="BI36" s="145" t="str">
        <f>IF(AS36&lt;1,"",IF(AS36=1,'TUITION SCHED'!$D$16,IF(AS36=2,'TUITION SCHED'!$E$16,IF(AS36=3,'TUITION SCHED'!$F$16,IF(AS36=4,'TUITION SCHED'!$G$16,IF(AS36=5,'TUITION SCHED'!$H$16,""))))))</f>
        <v/>
      </c>
      <c r="BJ36" s="443" t="str">
        <f>IF(AT36&lt;1,"",IF(AT36=1,'TUITION SCHED'!$D$17,IF(AT36=2,'TUITION SCHED'!$E$17,IF(AT36=3,'TUITION SCHED'!$F$17,IF(AT36=4,'TUITION SCHED'!$G$17,IF(AT36=5,'TUITION SCHED'!$H$18,""))))))</f>
        <v/>
      </c>
      <c r="BK36" s="443" t="str">
        <f>IF(AU36&lt;1,"",IF(AU36=1,'TUITION SCHED'!$D$18,IF(AU36=2,'TUITION SCHED'!$E$18,IF(AU36=3,'TUITION SCHED'!$F$18,IF(AU36=4,'TUITION SCHED'!$G$18,IF(AU36=5,'TUITION SCHED'!$H$18,""))))))</f>
        <v/>
      </c>
      <c r="BL36" s="443" t="str">
        <f>IF(AV36&lt;1,"",IF(AV36=1,'TUITION SCHED'!$D$19,IF(AV36=2,'TUITION SCHED'!$E$19,IF(AV36=3,'TUITION SCHED'!$F$19,IF(AV36=4,'TUITION SCHED'!$G$19,IF(AV36=5,'TUITION SCHED'!$H$19,""))))))</f>
        <v/>
      </c>
      <c r="BM36" s="443" t="str">
        <f>IF(AW36&lt;1,"",IF(AW36=1,'TUITION SCHED'!$D$20,IF(AW36=2,'TUITION SCHED'!$E$20,IF(AW36=3,'TUITION SCHED'!$F$20,IF(AW36=4,'TUITION SCHED'!$G$20,IF(AW36=5,'TUITION SCHED'!$H$20,""))))))</f>
        <v/>
      </c>
      <c r="BN36" s="443" t="str">
        <f>IF(AX36&lt;1,"",IF(AX36=1,'TUITION SCHED'!$D$21,IF(AX36=2,'TUITION SCHED'!$E$21,IF(AX36=3,'TUITION SCHED'!$F$21,IF(AX36=4,'TUITION SCHED'!$G$21,IF(AX36=5,'TUITION SCHED'!$H$21,""))))))</f>
        <v/>
      </c>
      <c r="BO36" s="443" t="str">
        <f>IF(AY36&lt;1,"",IF(AY36=1,'TUITION SCHED'!$D$22,IF(AY36=2,'TUITION SCHED'!$E$22,IF(AY36=3,'TUITION SCHED'!$F$22,IF(AY36=4,'TUITION SCHED'!$G$22,IF(AY36=5,'TUITION SCHED'!$H$22,""))))))</f>
        <v/>
      </c>
      <c r="BP36" s="443" t="str">
        <f>IF(AZ36&lt;1,"",IF(AZ36=1,'TUITION SCHED'!$D$23,IF(AZ36=2,'TUITION SCHED'!$E$23,IF(AZ36=3,'TUITION SCHED'!$F$23,IF(AZ36=4,'TUITION SCHED'!$G$23,IF(AZ36=5,'TUITION SCHED'!$H$23,""))))))</f>
        <v/>
      </c>
      <c r="BQ36" s="443" t="str">
        <f>IF(BA36&lt;1,"",IF(BA36=1,'TUITION SCHED'!$D$24,IF(BA36=2,'TUITION SCHED'!$E$24,IF(BA36=3,'TUITION SCHED'!$F$24,IF(BA36=4,'TUITION SCHED'!$G$24,IF(BA36=5,'TUITION SCHED'!$H$24,""))))))</f>
        <v/>
      </c>
      <c r="BR36" s="443" t="str">
        <f>IF(BB36&lt;1,"",IF(BB36=1,'TUITION SCHED'!$D$25,IF(BB36=2,'TUITION SCHED'!$E$25,IF(BB36=3,'TUITION SCHED'!$F$25,IF(BB36=4,'TUITION SCHED'!$G$25,IF(BB36=5,'TUITION SCHED'!$H$25,""))))))</f>
        <v/>
      </c>
      <c r="BS36" s="443" t="str">
        <f>IF(BC36&lt;1,"",IF(BC36=1,'TUITION SCHED'!$D$26,IF(BC36=2,'TUITION SCHED'!$E$26,IF(BC36=3,'TUITION SCHED'!$F$26,IF(BC36=4,'TUITION SCHED'!$G$26,IF(BC36=5,'TUITION SCHED'!$H$26,""))))))</f>
        <v/>
      </c>
      <c r="BT36" s="443" t="str">
        <f>IF(BD36&lt;1,"",IF(BD36=1,'TUITION SCHED'!$D$27,IF(BD36=2,'TUITION SCHED'!$E$27,IF(BD36=3,'TUITION SCHED'!$F$27,IF(BD36=4,'TUITION SCHED'!$G$27,IF(BD36=5,'TUITION SCHED'!$H$27,""))))))</f>
        <v/>
      </c>
      <c r="BU36" s="443" t="str">
        <f>IF(BE36&lt;1,"",IF(BE36=1,'TUITION SCHED'!$D$28,IF(BE36=2,'TUITION SCHED'!$E$28,IF(BE36=3,'TUITION SCHED'!$F$28,IF(BE36=4,'TUITION SCHED'!$G$28,IF(BE36=5,'TUITION SCHED'!$H$28,""))))))</f>
        <v/>
      </c>
      <c r="BV36" s="440" t="str">
        <f>IF(BF36&lt;1,"",IF(BF36=1,'TUITION SCHED'!$D$29,IF(BF36=2,'TUITION SCHED'!$E$29,IF(BF36=3,'TUITION SCHED'!$F$29,IF(BF36=4,'TUITION SCHED'!$G$29,IF(BF36=5,'TUITION SCHED'!$H$29,""))))))</f>
        <v/>
      </c>
      <c r="BW36" s="124"/>
      <c r="BX36" s="507"/>
      <c r="BY36" s="145" t="str">
        <f>IF(AH36="y",IF(SUM(J36:O36)&gt;0,'TUITION SCHED'!$H$58+IF(SUM(J36:O36)&gt;1,((SUM(J36:O36)-1))*'TUITION SCHED'!$H$60)+SUM(B36:I36)*'TUITION SCHED'!$H$59,""),"")</f>
        <v/>
      </c>
      <c r="BZ36" s="443" t="str">
        <f>IF(AH36="y",IF(SUM(B36:I36)&gt;0,'TUITION SCHED'!$H$57+IF(SUM(B36:I36)&gt;1,((SUM(B36:I36)-1))*'TUITION SCHED'!$H$59),""),"")</f>
        <v/>
      </c>
      <c r="CA36" s="443" t="str">
        <f t="shared" si="12"/>
        <v/>
      </c>
      <c r="CC36" s="164"/>
    </row>
    <row r="37" spans="1:81">
      <c r="A37" s="480"/>
      <c r="B37" s="463"/>
      <c r="C37" s="463"/>
      <c r="D37" s="463"/>
      <c r="E37" s="463"/>
      <c r="F37" s="463"/>
      <c r="G37" s="463"/>
      <c r="H37" s="465"/>
      <c r="I37" s="463"/>
      <c r="J37" s="463"/>
      <c r="K37" s="463"/>
      <c r="L37" s="463"/>
      <c r="M37" s="463"/>
      <c r="N37" s="463"/>
      <c r="O37" s="463"/>
      <c r="P37" s="443">
        <f t="shared" si="0"/>
        <v>0</v>
      </c>
      <c r="Q37" s="480"/>
      <c r="R37" s="480"/>
      <c r="S37" s="456">
        <f>IF(U37&gt;0,U37,IF(Q37=1,'TUITION SCHED'!D$30,IF(Q37=2,'TUITION SCHED'!E$30,IF(Q37=3,'TUITION SCHED'!F$30,IF(Q37=4,'TUITION SCHED'!G$30,IF(Q37=5,'TUITION SCHED'!H$30,IF(R37&gt;0,R37*'TUITION SCHED'!$D$31,SUM(BI37:BV37))))))))</f>
        <v>0</v>
      </c>
      <c r="T37" s="457" t="str">
        <f t="shared" si="1"/>
        <v/>
      </c>
      <c r="U37" s="480"/>
      <c r="V37" s="574"/>
      <c r="W37" s="575" t="str">
        <f>IF(V37="y",S37*'DATA INPUT'!$B$20,"")</f>
        <v/>
      </c>
      <c r="X37" s="483"/>
      <c r="Y37" s="443" t="str">
        <f>IF(A37="","",IF(X37="y",'DATA INPUT'!$B$26,'DATA INPUT'!$B$27))</f>
        <v/>
      </c>
      <c r="Z37" s="458">
        <f>IF(Q37=0,(P37-B37*0.5)*'DATA INPUT'!$B$28,"")</f>
        <v>0</v>
      </c>
      <c r="AA37" s="480"/>
      <c r="AB37" s="480"/>
      <c r="AC37" s="480"/>
      <c r="AD37" s="480"/>
      <c r="AE37" s="443" t="str">
        <f>IF((AB37+AC37+AD37)=0,"",(AB37*'DATA INPUT'!$D$59)+(AC37*'DATA INPUT'!$D$61)+(AD37*'DATA INPUT'!$D$66))</f>
        <v/>
      </c>
      <c r="AF37" s="480"/>
      <c r="AG37" s="480"/>
      <c r="AH37" s="483"/>
      <c r="AI37" s="443" t="str">
        <f>IF(AH37="y",SUM(D37:H37),"")</f>
        <v/>
      </c>
      <c r="AJ37" s="443" t="str">
        <f>IF(AH37="y",SUM(D37:H37),"")</f>
        <v/>
      </c>
      <c r="AK37" s="443" t="str">
        <f>IF(AH37="y",SUM(D37:H37),"")</f>
        <v/>
      </c>
      <c r="AL37" s="443" t="str">
        <f>IF(AH37="y",SUM(I37:O37),"")</f>
        <v/>
      </c>
      <c r="AM37" s="443" t="str">
        <f>IF(AH37="y",SUM(I37:O37),"")</f>
        <v/>
      </c>
      <c r="AN37" s="443" t="str">
        <f>IF(AH37="y",SUM(I37:O37),"")</f>
        <v/>
      </c>
      <c r="AO37" s="443" t="str">
        <f>IF(AH37="y",SUM(D37:O37),"")</f>
        <v/>
      </c>
      <c r="AP37" s="443" t="str">
        <f>IF(AH37="y",SUM(D37:O37),"")</f>
        <v/>
      </c>
      <c r="AQ37" s="440" t="str">
        <f>IF(AH37="y",IF(MAX(BY37:BZ37)&lt;'TUITION SCHED'!$H$61,MAX(BY37:BZ37),'TUITION SCHED'!$H$61),"")</f>
        <v/>
      </c>
      <c r="AR37" s="459"/>
      <c r="AS37" s="443" t="str">
        <f>IF(SUM(AT37:$BF37)&gt;0,"",IF(B37&gt;0,$P37,""))</f>
        <v/>
      </c>
      <c r="AT37" s="443" t="str">
        <f>IF(SUM(AU37:$BF37)&gt;0,"",IF(C37&gt;0,$P37,""))</f>
        <v/>
      </c>
      <c r="AU37" s="443" t="str">
        <f>IF(SUM(AV37:$BF37)&gt;0,"",IF(D37&gt;0,$P37,""))</f>
        <v/>
      </c>
      <c r="AV37" s="443" t="str">
        <f>IF(SUM(AW37:$BF37)&gt;0,"",IF(E37&gt;0,$P37,""))</f>
        <v/>
      </c>
      <c r="AW37" s="443" t="str">
        <f>IF(SUM(AX37:$BF37)&gt;0,"",IF(F37&gt;0,$P37,""))</f>
        <v/>
      </c>
      <c r="AX37" s="443" t="str">
        <f>IF(SUM(AY37:$BF37)&gt;0,"",IF(G37&gt;0,$P37,""))</f>
        <v/>
      </c>
      <c r="AY37" s="443" t="str">
        <f>IF(SUM(AZ37:$BF37)&gt;0,"",IF(H37&gt;0,$P37,""))</f>
        <v/>
      </c>
      <c r="AZ37" s="443" t="str">
        <f>IF(SUM(BA37:$BF37)&gt;0,"",IF(I37&gt;0,$P37,""))</f>
        <v/>
      </c>
      <c r="BA37" s="443" t="str">
        <f>IF(SUM(BB37:$BF37)&gt;0,"",IF(J37&gt;0,$P37,""))</f>
        <v/>
      </c>
      <c r="BB37" s="443" t="str">
        <f>IF(SUM(BC37:$BF37)&gt;0,"",IF(K37&gt;0,$P37,""))</f>
        <v/>
      </c>
      <c r="BC37" s="443" t="str">
        <f>IF(SUM(BD37:$BF37)&gt;0,"",IF(L37&gt;0,$P37,""))</f>
        <v/>
      </c>
      <c r="BD37" s="443" t="str">
        <f>IF(SUM(BE37:$BF37)&gt;0,"",IF(M37&gt;0,$P37,""))</f>
        <v/>
      </c>
      <c r="BE37" s="443" t="str">
        <f t="shared" si="10"/>
        <v/>
      </c>
      <c r="BF37" s="440" t="str">
        <f t="shared" si="11"/>
        <v/>
      </c>
      <c r="BG37" s="124"/>
      <c r="BH37" s="507"/>
      <c r="BI37" s="145" t="str">
        <f>IF(AS37&lt;1,"",IF(AS37=1,'TUITION SCHED'!$D$16,IF(AS37=2,'TUITION SCHED'!$E$16,IF(AS37=3,'TUITION SCHED'!$F$16,IF(AS37=4,'TUITION SCHED'!$G$16,IF(AS37=5,'TUITION SCHED'!$H$16,""))))))</f>
        <v/>
      </c>
      <c r="BJ37" s="443" t="str">
        <f>IF(AT37&lt;1,"",IF(AT37=1,'TUITION SCHED'!$D$17,IF(AT37=2,'TUITION SCHED'!$E$17,IF(AT37=3,'TUITION SCHED'!$F$17,IF(AT37=4,'TUITION SCHED'!$G$17,IF(AT37=5,'TUITION SCHED'!$H$18,""))))))</f>
        <v/>
      </c>
      <c r="BK37" s="443" t="str">
        <f>IF(AU37&lt;1,"",IF(AU37=1,'TUITION SCHED'!$D$18,IF(AU37=2,'TUITION SCHED'!$E$18,IF(AU37=3,'TUITION SCHED'!$F$18,IF(AU37=4,'TUITION SCHED'!$G$18,IF(AU37=5,'TUITION SCHED'!$H$18,""))))))</f>
        <v/>
      </c>
      <c r="BL37" s="443" t="str">
        <f>IF(AV37&lt;1,"",IF(AV37=1,'TUITION SCHED'!$D$19,IF(AV37=2,'TUITION SCHED'!$E$19,IF(AV37=3,'TUITION SCHED'!$F$19,IF(AV37=4,'TUITION SCHED'!$G$19,IF(AV37=5,'TUITION SCHED'!$H$19,""))))))</f>
        <v/>
      </c>
      <c r="BM37" s="443" t="str">
        <f>IF(AW37&lt;1,"",IF(AW37=1,'TUITION SCHED'!$D$20,IF(AW37=2,'TUITION SCHED'!$E$20,IF(AW37=3,'TUITION SCHED'!$F$20,IF(AW37=4,'TUITION SCHED'!$G$20,IF(AW37=5,'TUITION SCHED'!$H$20,""))))))</f>
        <v/>
      </c>
      <c r="BN37" s="443" t="str">
        <f>IF(AX37&lt;1,"",IF(AX37=1,'TUITION SCHED'!$D$21,IF(AX37=2,'TUITION SCHED'!$E$21,IF(AX37=3,'TUITION SCHED'!$F$21,IF(AX37=4,'TUITION SCHED'!$G$21,IF(AX37=5,'TUITION SCHED'!$H$21,""))))))</f>
        <v/>
      </c>
      <c r="BO37" s="443" t="str">
        <f>IF(AY37&lt;1,"",IF(AY37=1,'TUITION SCHED'!$D$22,IF(AY37=2,'TUITION SCHED'!$E$22,IF(AY37=3,'TUITION SCHED'!$F$22,IF(AY37=4,'TUITION SCHED'!$G$22,IF(AY37=5,'TUITION SCHED'!$H$22,""))))))</f>
        <v/>
      </c>
      <c r="BP37" s="443" t="str">
        <f>IF(AZ37&lt;1,"",IF(AZ37=1,'TUITION SCHED'!$D$23,IF(AZ37=2,'TUITION SCHED'!$E$23,IF(AZ37=3,'TUITION SCHED'!$F$23,IF(AZ37=4,'TUITION SCHED'!$G$23,IF(AZ37=5,'TUITION SCHED'!$H$23,""))))))</f>
        <v/>
      </c>
      <c r="BQ37" s="443" t="str">
        <f>IF(BA37&lt;1,"",IF(BA37=1,'TUITION SCHED'!$D$24,IF(BA37=2,'TUITION SCHED'!$E$24,IF(BA37=3,'TUITION SCHED'!$F$24,IF(BA37=4,'TUITION SCHED'!$G$24,IF(BA37=5,'TUITION SCHED'!$H$24,""))))))</f>
        <v/>
      </c>
      <c r="BR37" s="443" t="str">
        <f>IF(BB37&lt;1,"",IF(BB37=1,'TUITION SCHED'!$D$25,IF(BB37=2,'TUITION SCHED'!$E$25,IF(BB37=3,'TUITION SCHED'!$F$25,IF(BB37=4,'TUITION SCHED'!$G$25,IF(BB37=5,'TUITION SCHED'!$H$25,""))))))</f>
        <v/>
      </c>
      <c r="BS37" s="443" t="str">
        <f>IF(BC37&lt;1,"",IF(BC37=1,'TUITION SCHED'!$D$26,IF(BC37=2,'TUITION SCHED'!$E$26,IF(BC37=3,'TUITION SCHED'!$F$26,IF(BC37=4,'TUITION SCHED'!$G$26,IF(BC37=5,'TUITION SCHED'!$H$26,""))))))</f>
        <v/>
      </c>
      <c r="BT37" s="443" t="str">
        <f>IF(BD37&lt;1,"",IF(BD37=1,'TUITION SCHED'!$D$27,IF(BD37=2,'TUITION SCHED'!$E$27,IF(BD37=3,'TUITION SCHED'!$F$27,IF(BD37=4,'TUITION SCHED'!$G$27,IF(BD37=5,'TUITION SCHED'!$H$27,""))))))</f>
        <v/>
      </c>
      <c r="BU37" s="443" t="str">
        <f>IF(BE37&lt;1,"",IF(BE37=1,'TUITION SCHED'!$D$28,IF(BE37=2,'TUITION SCHED'!$E$28,IF(BE37=3,'TUITION SCHED'!$F$28,IF(BE37=4,'TUITION SCHED'!$G$28,IF(BE37=5,'TUITION SCHED'!$H$28,""))))))</f>
        <v/>
      </c>
      <c r="BV37" s="440" t="str">
        <f>IF(BF37&lt;1,"",IF(BF37=1,'TUITION SCHED'!$D$29,IF(BF37=2,'TUITION SCHED'!$E$29,IF(BF37=3,'TUITION SCHED'!$F$29,IF(BF37=4,'TUITION SCHED'!$G$29,IF(BF37=5,'TUITION SCHED'!$H$29,""))))))</f>
        <v/>
      </c>
      <c r="BW37" s="124"/>
      <c r="BX37" s="507"/>
      <c r="BY37" s="145" t="str">
        <f>IF(AH37="y",IF(SUM(J37:O37)&gt;0,'TUITION SCHED'!$H$58+IF(SUM(J37:O37)&gt;1,((SUM(J37:O37)-1))*'TUITION SCHED'!$H$60)+SUM(B37:I37)*'TUITION SCHED'!$H$59,""),"")</f>
        <v/>
      </c>
      <c r="BZ37" s="443" t="str">
        <f>IF(AH37="y",IF(SUM(B37:I37)&gt;0,'TUITION SCHED'!$H$57+IF(SUM(B37:I37)&gt;1,((SUM(B37:I37)-1))*'TUITION SCHED'!$H$59),""),"")</f>
        <v/>
      </c>
      <c r="CA37" s="443" t="str">
        <f t="shared" si="12"/>
        <v/>
      </c>
    </row>
    <row r="38" spans="1:81">
      <c r="A38" s="480"/>
      <c r="B38" s="463"/>
      <c r="C38" s="463"/>
      <c r="D38" s="463"/>
      <c r="E38" s="463"/>
      <c r="F38" s="463"/>
      <c r="G38" s="463"/>
      <c r="H38" s="463"/>
      <c r="I38" s="463"/>
      <c r="J38" s="463"/>
      <c r="K38" s="463"/>
      <c r="L38" s="463"/>
      <c r="M38" s="463"/>
      <c r="N38" s="463"/>
      <c r="O38" s="463"/>
      <c r="P38" s="443">
        <f t="shared" si="0"/>
        <v>0</v>
      </c>
      <c r="Q38" s="480"/>
      <c r="R38" s="480"/>
      <c r="S38" s="456">
        <f>IF(U38&gt;0,U38,IF(Q38=1,'TUITION SCHED'!D$30,IF(Q38=2,'TUITION SCHED'!E$30,IF(Q38=3,'TUITION SCHED'!F$30,IF(Q38=4,'TUITION SCHED'!G$30,IF(Q38=5,'TUITION SCHED'!H$30,IF(R38&gt;0,R38*'TUITION SCHED'!$D$31,SUM(BI38:BV38))))))))</f>
        <v>0</v>
      </c>
      <c r="T38" s="457" t="str">
        <f t="shared" si="1"/>
        <v/>
      </c>
      <c r="U38" s="480"/>
      <c r="V38" s="574"/>
      <c r="W38" s="575" t="str">
        <f>IF(V38="y",S38*'DATA INPUT'!$B$20,"")</f>
        <v/>
      </c>
      <c r="X38" s="483"/>
      <c r="Y38" s="443" t="str">
        <f>IF(A38="","",IF(X38="y",'DATA INPUT'!$B$26,'DATA INPUT'!$B$27))</f>
        <v/>
      </c>
      <c r="Z38" s="458">
        <f>IF(Q38=0,(P38-B38*0.5)*'DATA INPUT'!$B$28,"")</f>
        <v>0</v>
      </c>
      <c r="AA38" s="480"/>
      <c r="AB38" s="480"/>
      <c r="AC38" s="480"/>
      <c r="AD38" s="480"/>
      <c r="AE38" s="443" t="str">
        <f>IF((AB38+AC38+AD38)=0,"",(AB38*'DATA INPUT'!$D$59)+(AC38*'DATA INPUT'!$D$61)+(AD38*'DATA INPUT'!$D$66))</f>
        <v/>
      </c>
      <c r="AF38" s="480"/>
      <c r="AG38" s="480"/>
      <c r="AH38" s="483"/>
      <c r="AI38" s="443" t="str">
        <f>IF(AH38="y",SUM(D38:H38),"")</f>
        <v/>
      </c>
      <c r="AJ38" s="443" t="str">
        <f>IF(AH38="y",SUM(D38:H38),"")</f>
        <v/>
      </c>
      <c r="AK38" s="443" t="str">
        <f>IF(AH38="y",SUM(D38:H38),"")</f>
        <v/>
      </c>
      <c r="AL38" s="443" t="str">
        <f>IF(AH38="y",SUM(I38:O38),"")</f>
        <v/>
      </c>
      <c r="AM38" s="443" t="str">
        <f>IF(AH38="y",SUM(I38:O38),"")</f>
        <v/>
      </c>
      <c r="AN38" s="443" t="str">
        <f>IF(AH38="y",SUM(I38:O38),"")</f>
        <v/>
      </c>
      <c r="AO38" s="443" t="str">
        <f>IF(AH38="y",SUM(D38:O38),"")</f>
        <v/>
      </c>
      <c r="AP38" s="443" t="str">
        <f>IF(AH38="y",SUM(D38:O38),"")</f>
        <v/>
      </c>
      <c r="AQ38" s="440" t="str">
        <f>IF(AH38="y",IF(MAX(BY38:BZ38)&lt;'TUITION SCHED'!$H$61,MAX(BY38:BZ38),'TUITION SCHED'!$H$61),"")</f>
        <v/>
      </c>
      <c r="AR38" s="459"/>
      <c r="AS38" s="443" t="str">
        <f>IF(SUM(AT38:$BF38)&gt;0,"",IF(B38&gt;0,$P38,""))</f>
        <v/>
      </c>
      <c r="AT38" s="443" t="str">
        <f>IF(SUM(AU38:$BF38)&gt;0,"",IF(C38&gt;0,$P38,""))</f>
        <v/>
      </c>
      <c r="AU38" s="443" t="str">
        <f>IF(SUM(AV38:$BF38)&gt;0,"",IF(D38&gt;0,$P38,""))</f>
        <v/>
      </c>
      <c r="AV38" s="443" t="str">
        <f>IF(SUM(AW38:$BF38)&gt;0,"",IF(E38&gt;0,$P38,""))</f>
        <v/>
      </c>
      <c r="AW38" s="443" t="str">
        <f>IF(SUM(AX38:$BF38)&gt;0,"",IF(F38&gt;0,$P38,""))</f>
        <v/>
      </c>
      <c r="AX38" s="443" t="str">
        <f>IF(SUM(AY38:$BF38)&gt;0,"",IF(G38&gt;0,$P38,""))</f>
        <v/>
      </c>
      <c r="AY38" s="443" t="str">
        <f>IF(SUM(AZ38:$BF38)&gt;0,"",IF(H38&gt;0,$P38,""))</f>
        <v/>
      </c>
      <c r="AZ38" s="443" t="str">
        <f>IF(SUM(BA38:$BF38)&gt;0,"",IF(I38&gt;0,$P38,""))</f>
        <v/>
      </c>
      <c r="BA38" s="443" t="str">
        <f>IF(SUM(BB38:$BF38)&gt;0,"",IF(J38&gt;0,$P38,""))</f>
        <v/>
      </c>
      <c r="BB38" s="443" t="str">
        <f>IF(SUM(BC38:$BF38)&gt;0,"",IF(K38&gt;0,$P38,""))</f>
        <v/>
      </c>
      <c r="BC38" s="443" t="str">
        <f>IF(SUM(BD38:$BF38)&gt;0,"",IF(L38&gt;0,$P38,""))</f>
        <v/>
      </c>
      <c r="BD38" s="443" t="str">
        <f>IF(SUM(BE38:$BF38)&gt;0,"",IF(M38&gt;0,$P38,""))</f>
        <v/>
      </c>
      <c r="BE38" s="443" t="str">
        <f t="shared" si="10"/>
        <v/>
      </c>
      <c r="BF38" s="440" t="str">
        <f t="shared" si="11"/>
        <v/>
      </c>
      <c r="BG38" s="124"/>
      <c r="BH38" s="507"/>
      <c r="BI38" s="145" t="str">
        <f>IF(AS38&lt;1,"",IF(AS38=1,'TUITION SCHED'!$D$16,IF(AS38=2,'TUITION SCHED'!$E$16,IF(AS38=3,'TUITION SCHED'!$F$16,IF(AS38=4,'TUITION SCHED'!$G$16,IF(AS38=5,'TUITION SCHED'!$H$16,""))))))</f>
        <v/>
      </c>
      <c r="BJ38" s="443" t="str">
        <f>IF(AT38&lt;1,"",IF(AT38=1,'TUITION SCHED'!$D$17,IF(AT38=2,'TUITION SCHED'!$E$17,IF(AT38=3,'TUITION SCHED'!$F$17,IF(AT38=4,'TUITION SCHED'!$G$17,IF(AT38=5,'TUITION SCHED'!$H$18,""))))))</f>
        <v/>
      </c>
      <c r="BK38" s="443" t="str">
        <f>IF(AU38&lt;1,"",IF(AU38=1,'TUITION SCHED'!$D$18,IF(AU38=2,'TUITION SCHED'!$E$18,IF(AU38=3,'TUITION SCHED'!$F$18,IF(AU38=4,'TUITION SCHED'!$G$18,IF(AU38=5,'TUITION SCHED'!$H$18,""))))))</f>
        <v/>
      </c>
      <c r="BL38" s="443" t="str">
        <f>IF(AV38&lt;1,"",IF(AV38=1,'TUITION SCHED'!$D$19,IF(AV38=2,'TUITION SCHED'!$E$19,IF(AV38=3,'TUITION SCHED'!$F$19,IF(AV38=4,'TUITION SCHED'!$G$19,IF(AV38=5,'TUITION SCHED'!$H$19,""))))))</f>
        <v/>
      </c>
      <c r="BM38" s="443" t="str">
        <f>IF(AW38&lt;1,"",IF(AW38=1,'TUITION SCHED'!$D$20,IF(AW38=2,'TUITION SCHED'!$E$20,IF(AW38=3,'TUITION SCHED'!$F$20,IF(AW38=4,'TUITION SCHED'!$G$20,IF(AW38=5,'TUITION SCHED'!$H$20,""))))))</f>
        <v/>
      </c>
      <c r="BN38" s="443" t="str">
        <f>IF(AX38&lt;1,"",IF(AX38=1,'TUITION SCHED'!$D$21,IF(AX38=2,'TUITION SCHED'!$E$21,IF(AX38=3,'TUITION SCHED'!$F$21,IF(AX38=4,'TUITION SCHED'!$G$21,IF(AX38=5,'TUITION SCHED'!$H$21,""))))))</f>
        <v/>
      </c>
      <c r="BO38" s="443" t="str">
        <f>IF(AY38&lt;1,"",IF(AY38=1,'TUITION SCHED'!$D$22,IF(AY38=2,'TUITION SCHED'!$E$22,IF(AY38=3,'TUITION SCHED'!$F$22,IF(AY38=4,'TUITION SCHED'!$G$22,IF(AY38=5,'TUITION SCHED'!$H$22,""))))))</f>
        <v/>
      </c>
      <c r="BP38" s="443" t="str">
        <f>IF(AZ38&lt;1,"",IF(AZ38=1,'TUITION SCHED'!$D$23,IF(AZ38=2,'TUITION SCHED'!$E$23,IF(AZ38=3,'TUITION SCHED'!$F$23,IF(AZ38=4,'TUITION SCHED'!$G$23,IF(AZ38=5,'TUITION SCHED'!$H$23,""))))))</f>
        <v/>
      </c>
      <c r="BQ38" s="443" t="str">
        <f>IF(BA38&lt;1,"",IF(BA38=1,'TUITION SCHED'!$D$24,IF(BA38=2,'TUITION SCHED'!$E$24,IF(BA38=3,'TUITION SCHED'!$F$24,IF(BA38=4,'TUITION SCHED'!$G$24,IF(BA38=5,'TUITION SCHED'!$H$24,""))))))</f>
        <v/>
      </c>
      <c r="BR38" s="443" t="str">
        <f>IF(BB38&lt;1,"",IF(BB38=1,'TUITION SCHED'!$D$25,IF(BB38=2,'TUITION SCHED'!$E$25,IF(BB38=3,'TUITION SCHED'!$F$25,IF(BB38=4,'TUITION SCHED'!$G$25,IF(BB38=5,'TUITION SCHED'!$H$25,""))))))</f>
        <v/>
      </c>
      <c r="BS38" s="443" t="str">
        <f>IF(BC38&lt;1,"",IF(BC38=1,'TUITION SCHED'!$D$26,IF(BC38=2,'TUITION SCHED'!$E$26,IF(BC38=3,'TUITION SCHED'!$F$26,IF(BC38=4,'TUITION SCHED'!$G$26,IF(BC38=5,'TUITION SCHED'!$H$26,""))))))</f>
        <v/>
      </c>
      <c r="BT38" s="443" t="str">
        <f>IF(BD38&lt;1,"",IF(BD38=1,'TUITION SCHED'!$D$27,IF(BD38=2,'TUITION SCHED'!$E$27,IF(BD38=3,'TUITION SCHED'!$F$27,IF(BD38=4,'TUITION SCHED'!$G$27,IF(BD38=5,'TUITION SCHED'!$H$27,""))))))</f>
        <v/>
      </c>
      <c r="BU38" s="443" t="str">
        <f>IF(BE38&lt;1,"",IF(BE38=1,'TUITION SCHED'!$D$28,IF(BE38=2,'TUITION SCHED'!$E$28,IF(BE38=3,'TUITION SCHED'!$F$28,IF(BE38=4,'TUITION SCHED'!$G$28,IF(BE38=5,'TUITION SCHED'!$H$28,""))))))</f>
        <v/>
      </c>
      <c r="BV38" s="440" t="str">
        <f>IF(BF38&lt;1,"",IF(BF38=1,'TUITION SCHED'!$D$29,IF(BF38=2,'TUITION SCHED'!$E$29,IF(BF38=3,'TUITION SCHED'!$F$29,IF(BF38=4,'TUITION SCHED'!$G$29,IF(BF38=5,'TUITION SCHED'!$H$29,""))))))</f>
        <v/>
      </c>
      <c r="BW38" s="124"/>
      <c r="BX38" s="507"/>
      <c r="BY38" s="145" t="str">
        <f>IF(AH38="y",IF(SUM(J38:O38)&gt;0,'TUITION SCHED'!$H$58+IF(SUM(J38:O38)&gt;1,((SUM(J38:O38)-1))*'TUITION SCHED'!$H$60)+SUM(B38:I38)*'TUITION SCHED'!$H$59,""),"")</f>
        <v/>
      </c>
      <c r="BZ38" s="443" t="str">
        <f>IF(AH38="y",IF(SUM(B38:I38)&gt;0,'TUITION SCHED'!$H$57+IF(SUM(B38:I38)&gt;1,((SUM(B38:I38)-1))*'TUITION SCHED'!$H$59),""),"")</f>
        <v/>
      </c>
      <c r="CA38" s="443" t="str">
        <f t="shared" si="12"/>
        <v/>
      </c>
    </row>
    <row r="39" spans="1:81">
      <c r="A39" s="480"/>
      <c r="B39" s="463"/>
      <c r="C39" s="463"/>
      <c r="D39" s="463"/>
      <c r="E39" s="463"/>
      <c r="F39" s="463"/>
      <c r="G39" s="463"/>
      <c r="H39" s="463"/>
      <c r="I39" s="463"/>
      <c r="J39" s="463"/>
      <c r="K39" s="463"/>
      <c r="L39" s="463"/>
      <c r="M39" s="463"/>
      <c r="N39" s="463"/>
      <c r="O39" s="463"/>
      <c r="P39" s="443">
        <f t="shared" si="0"/>
        <v>0</v>
      </c>
      <c r="Q39" s="480"/>
      <c r="R39" s="480"/>
      <c r="S39" s="456">
        <f>IF(U39&gt;0,U39,IF(Q39=1,'TUITION SCHED'!D$30,IF(Q39=2,'TUITION SCHED'!E$30,IF(Q39=3,'TUITION SCHED'!F$30,IF(Q39=4,'TUITION SCHED'!G$30,IF(Q39=5,'TUITION SCHED'!H$30,IF(R39&gt;0,R39*'TUITION SCHED'!$D$31,SUM(BI39:BV39))))))))</f>
        <v>0</v>
      </c>
      <c r="T39" s="457" t="str">
        <f t="shared" si="1"/>
        <v/>
      </c>
      <c r="U39" s="480"/>
      <c r="V39" s="574"/>
      <c r="W39" s="575" t="str">
        <f>IF(V39="y",S39*'DATA INPUT'!$B$20,"")</f>
        <v/>
      </c>
      <c r="X39" s="483"/>
      <c r="Y39" s="443" t="str">
        <f>IF(A39="","",IF(X39="y",'DATA INPUT'!$B$26,'DATA INPUT'!$B$27))</f>
        <v/>
      </c>
      <c r="Z39" s="458">
        <f>IF(Q39=0,(P39-B39*0.5)*'DATA INPUT'!$B$28,"")</f>
        <v>0</v>
      </c>
      <c r="AA39" s="480"/>
      <c r="AB39" s="480"/>
      <c r="AC39" s="480"/>
      <c r="AD39" s="480"/>
      <c r="AE39" s="443" t="str">
        <f>IF((AB39+AC39+AD39)=0,"",(AB39*'DATA INPUT'!$D$59)+(AC39*'DATA INPUT'!$D$61)+(AD39*'DATA INPUT'!$D$66))</f>
        <v/>
      </c>
      <c r="AF39" s="480"/>
      <c r="AG39" s="480"/>
      <c r="AH39" s="483"/>
      <c r="AI39" s="443" t="str">
        <f>IF(AH39="y",SUM(D39:H39),"")</f>
        <v/>
      </c>
      <c r="AJ39" s="443" t="str">
        <f>IF(AH39="y",SUM(D39:H39),"")</f>
        <v/>
      </c>
      <c r="AK39" s="443" t="str">
        <f>IF(AH39="y",SUM(D39:H39),"")</f>
        <v/>
      </c>
      <c r="AL39" s="443" t="str">
        <f>IF(AH39="y",SUM(I39:O39),"")</f>
        <v/>
      </c>
      <c r="AM39" s="443" t="str">
        <f>IF(AH39="y",SUM(I39:O39),"")</f>
        <v/>
      </c>
      <c r="AN39" s="443" t="str">
        <f>IF(AH39="y",SUM(I39:O39),"")</f>
        <v/>
      </c>
      <c r="AO39" s="443" t="str">
        <f>IF(AH39="y",SUM(D39:O39),"")</f>
        <v/>
      </c>
      <c r="AP39" s="443" t="str">
        <f>IF(AH39="y",SUM(D39:O39),"")</f>
        <v/>
      </c>
      <c r="AQ39" s="440" t="str">
        <f>IF(AH39="y",IF(MAX(BY39:BZ39)&lt;'TUITION SCHED'!$H$61,MAX(BY39:BZ39),'TUITION SCHED'!$H$61),"")</f>
        <v/>
      </c>
      <c r="AR39" s="459"/>
      <c r="AS39" s="443" t="str">
        <f>IF(SUM(AT39:$BF39)&gt;0,"",IF(B39&gt;0,$P39,""))</f>
        <v/>
      </c>
      <c r="AT39" s="443" t="str">
        <f>IF(SUM(AU39:$BF39)&gt;0,"",IF(C39&gt;0,$P39,""))</f>
        <v/>
      </c>
      <c r="AU39" s="443" t="str">
        <f>IF(SUM(AV39:$BF39)&gt;0,"",IF(D39&gt;0,$P39,""))</f>
        <v/>
      </c>
      <c r="AV39" s="443" t="str">
        <f>IF(SUM(AW39:$BF39)&gt;0,"",IF(E39&gt;0,$P39,""))</f>
        <v/>
      </c>
      <c r="AW39" s="443" t="str">
        <f>IF(SUM(AX39:$BF39)&gt;0,"",IF(F39&gt;0,$P39,""))</f>
        <v/>
      </c>
      <c r="AX39" s="443" t="str">
        <f>IF(SUM(AY39:$BF39)&gt;0,"",IF(G39&gt;0,$P39,""))</f>
        <v/>
      </c>
      <c r="AY39" s="443" t="str">
        <f>IF(SUM(AZ39:$BF39)&gt;0,"",IF(H39&gt;0,$P39,""))</f>
        <v/>
      </c>
      <c r="AZ39" s="443" t="str">
        <f>IF(SUM(BA39:$BF39)&gt;0,"",IF(I39&gt;0,$P39,""))</f>
        <v/>
      </c>
      <c r="BA39" s="443" t="str">
        <f>IF(SUM(BB39:$BF39)&gt;0,"",IF(J39&gt;0,$P39,""))</f>
        <v/>
      </c>
      <c r="BB39" s="443" t="str">
        <f>IF(SUM(BC39:$BF39)&gt;0,"",IF(K39&gt;0,$P39,""))</f>
        <v/>
      </c>
      <c r="BC39" s="443" t="str">
        <f>IF(SUM(BD39:$BF39)&gt;0,"",IF(L39&gt;0,$P39,""))</f>
        <v/>
      </c>
      <c r="BD39" s="443" t="str">
        <f>IF(SUM(BE39:$BF39)&gt;0,"",IF(M39&gt;0,$P39,""))</f>
        <v/>
      </c>
      <c r="BE39" s="443" t="str">
        <f t="shared" si="10"/>
        <v/>
      </c>
      <c r="BF39" s="440" t="str">
        <f t="shared" si="11"/>
        <v/>
      </c>
      <c r="BG39" s="124"/>
      <c r="BH39" s="507"/>
      <c r="BI39" s="145" t="str">
        <f>IF(AS39&lt;1,"",IF(AS39=1,'TUITION SCHED'!$D$16,IF(AS39=2,'TUITION SCHED'!$E$16,IF(AS39=3,'TUITION SCHED'!$F$16,IF(AS39=4,'TUITION SCHED'!$G$16,IF(AS39=5,'TUITION SCHED'!$H$16,""))))))</f>
        <v/>
      </c>
      <c r="BJ39" s="443" t="str">
        <f>IF(AT39&lt;1,"",IF(AT39=1,'TUITION SCHED'!$D$17,IF(AT39=2,'TUITION SCHED'!$E$17,IF(AT39=3,'TUITION SCHED'!$F$17,IF(AT39=4,'TUITION SCHED'!$G$17,IF(AT39=5,'TUITION SCHED'!$H$18,""))))))</f>
        <v/>
      </c>
      <c r="BK39" s="443" t="str">
        <f>IF(AU39&lt;1,"",IF(AU39=1,'TUITION SCHED'!$D$18,IF(AU39=2,'TUITION SCHED'!$E$18,IF(AU39=3,'TUITION SCHED'!$F$18,IF(AU39=4,'TUITION SCHED'!$G$18,IF(AU39=5,'TUITION SCHED'!$H$18,""))))))</f>
        <v/>
      </c>
      <c r="BL39" s="443" t="str">
        <f>IF(AV39&lt;1,"",IF(AV39=1,'TUITION SCHED'!$D$19,IF(AV39=2,'TUITION SCHED'!$E$19,IF(AV39=3,'TUITION SCHED'!$F$19,IF(AV39=4,'TUITION SCHED'!$G$19,IF(AV39=5,'TUITION SCHED'!$H$19,""))))))</f>
        <v/>
      </c>
      <c r="BM39" s="443" t="str">
        <f>IF(AW39&lt;1,"",IF(AW39=1,'TUITION SCHED'!$D$20,IF(AW39=2,'TUITION SCHED'!$E$20,IF(AW39=3,'TUITION SCHED'!$F$20,IF(AW39=4,'TUITION SCHED'!$G$20,IF(AW39=5,'TUITION SCHED'!$H$20,""))))))</f>
        <v/>
      </c>
      <c r="BN39" s="443" t="str">
        <f>IF(AX39&lt;1,"",IF(AX39=1,'TUITION SCHED'!$D$21,IF(AX39=2,'TUITION SCHED'!$E$21,IF(AX39=3,'TUITION SCHED'!$F$21,IF(AX39=4,'TUITION SCHED'!$G$21,IF(AX39=5,'TUITION SCHED'!$H$21,""))))))</f>
        <v/>
      </c>
      <c r="BO39" s="443" t="str">
        <f>IF(AY39&lt;1,"",IF(AY39=1,'TUITION SCHED'!$D$22,IF(AY39=2,'TUITION SCHED'!$E$22,IF(AY39=3,'TUITION SCHED'!$F$22,IF(AY39=4,'TUITION SCHED'!$G$22,IF(AY39=5,'TUITION SCHED'!$H$22,""))))))</f>
        <v/>
      </c>
      <c r="BP39" s="443" t="str">
        <f>IF(AZ39&lt;1,"",IF(AZ39=1,'TUITION SCHED'!$D$23,IF(AZ39=2,'TUITION SCHED'!$E$23,IF(AZ39=3,'TUITION SCHED'!$F$23,IF(AZ39=4,'TUITION SCHED'!$G$23,IF(AZ39=5,'TUITION SCHED'!$H$23,""))))))</f>
        <v/>
      </c>
      <c r="BQ39" s="443" t="str">
        <f>IF(BA39&lt;1,"",IF(BA39=1,'TUITION SCHED'!$D$24,IF(BA39=2,'TUITION SCHED'!$E$24,IF(BA39=3,'TUITION SCHED'!$F$24,IF(BA39=4,'TUITION SCHED'!$G$24,IF(BA39=5,'TUITION SCHED'!$H$24,""))))))</f>
        <v/>
      </c>
      <c r="BR39" s="443" t="str">
        <f>IF(BB39&lt;1,"",IF(BB39=1,'TUITION SCHED'!$D$25,IF(BB39=2,'TUITION SCHED'!$E$25,IF(BB39=3,'TUITION SCHED'!$F$25,IF(BB39=4,'TUITION SCHED'!$G$25,IF(BB39=5,'TUITION SCHED'!$H$25,""))))))</f>
        <v/>
      </c>
      <c r="BS39" s="443" t="str">
        <f>IF(BC39&lt;1,"",IF(BC39=1,'TUITION SCHED'!$D$26,IF(BC39=2,'TUITION SCHED'!$E$26,IF(BC39=3,'TUITION SCHED'!$F$26,IF(BC39=4,'TUITION SCHED'!$G$26,IF(BC39=5,'TUITION SCHED'!$H$26,""))))))</f>
        <v/>
      </c>
      <c r="BT39" s="443" t="str">
        <f>IF(BD39&lt;1,"",IF(BD39=1,'TUITION SCHED'!$D$27,IF(BD39=2,'TUITION SCHED'!$E$27,IF(BD39=3,'TUITION SCHED'!$F$27,IF(BD39=4,'TUITION SCHED'!$G$27,IF(BD39=5,'TUITION SCHED'!$H$27,""))))))</f>
        <v/>
      </c>
      <c r="BU39" s="443" t="str">
        <f>IF(BE39&lt;1,"",IF(BE39=1,'TUITION SCHED'!$D$28,IF(BE39=2,'TUITION SCHED'!$E$28,IF(BE39=3,'TUITION SCHED'!$F$28,IF(BE39=4,'TUITION SCHED'!$G$28,IF(BE39=5,'TUITION SCHED'!$H$28,""))))))</f>
        <v/>
      </c>
      <c r="BV39" s="440" t="str">
        <f>IF(BF39&lt;1,"",IF(BF39=1,'TUITION SCHED'!$D$29,IF(BF39=2,'TUITION SCHED'!$E$29,IF(BF39=3,'TUITION SCHED'!$F$29,IF(BF39=4,'TUITION SCHED'!$G$29,IF(BF39=5,'TUITION SCHED'!$H$29,""))))))</f>
        <v/>
      </c>
      <c r="BW39" s="124"/>
      <c r="BX39" s="507"/>
      <c r="BY39" s="145" t="str">
        <f>IF(AH39="y",IF(SUM(J39:O39)&gt;0,'TUITION SCHED'!$H$58+IF(SUM(J39:O39)&gt;1,((SUM(J39:O39)-1))*'TUITION SCHED'!$H$60)+SUM(B39:I39)*'TUITION SCHED'!$H$59,""),"")</f>
        <v/>
      </c>
      <c r="BZ39" s="443" t="str">
        <f>IF(AH39="y",IF(SUM(B39:I39)&gt;0,'TUITION SCHED'!$H$57+IF(SUM(B39:I39)&gt;1,((SUM(B39:I39)-1))*'TUITION SCHED'!$H$59),""),"")</f>
        <v/>
      </c>
      <c r="CA39" s="443" t="str">
        <f t="shared" si="12"/>
        <v/>
      </c>
    </row>
    <row r="40" spans="1:81">
      <c r="A40" s="480"/>
      <c r="B40" s="463"/>
      <c r="C40" s="463"/>
      <c r="D40" s="463"/>
      <c r="E40" s="463"/>
      <c r="F40" s="463"/>
      <c r="G40" s="463"/>
      <c r="H40" s="463"/>
      <c r="I40" s="463"/>
      <c r="J40" s="463"/>
      <c r="K40" s="463"/>
      <c r="L40" s="463"/>
      <c r="M40" s="463"/>
      <c r="N40" s="463"/>
      <c r="O40" s="463"/>
      <c r="P40" s="443">
        <f t="shared" si="0"/>
        <v>0</v>
      </c>
      <c r="Q40" s="480"/>
      <c r="R40" s="480"/>
      <c r="S40" s="456">
        <f>IF(U40&gt;0,U40,IF(Q40=1,'TUITION SCHED'!D$30,IF(Q40=2,'TUITION SCHED'!E$30,IF(Q40=3,'TUITION SCHED'!F$30,IF(Q40=4,'TUITION SCHED'!G$30,IF(Q40=5,'TUITION SCHED'!H$30,IF(R40&gt;0,R40*'TUITION SCHED'!$D$31,SUM(BI40:BV40))))))))</f>
        <v>0</v>
      </c>
      <c r="T40" s="457" t="str">
        <f t="shared" si="1"/>
        <v/>
      </c>
      <c r="U40" s="480"/>
      <c r="V40" s="480"/>
      <c r="W40" s="575" t="str">
        <f>IF(V40="y",S40*'DATA INPUT'!$B$20,"")</f>
        <v/>
      </c>
      <c r="X40" s="483"/>
      <c r="Y40" s="443" t="str">
        <f>IF(A40="","",IF(X40="y",'DATA INPUT'!$B$26,'DATA INPUT'!$B$27))</f>
        <v/>
      </c>
      <c r="Z40" s="458">
        <f>IF(Q40=0,(P40-B40*0.5)*'DATA INPUT'!$B$28,"")</f>
        <v>0</v>
      </c>
      <c r="AA40" s="480"/>
      <c r="AB40" s="480"/>
      <c r="AC40" s="480"/>
      <c r="AD40" s="480"/>
      <c r="AE40" s="443" t="str">
        <f>IF((AB40+AC40+AD40)=0,"",(AB40*'DATA INPUT'!$D$59)+(AC40*'DATA INPUT'!$D$61)+(AD40*'DATA INPUT'!$D$66))</f>
        <v/>
      </c>
      <c r="AF40" s="480"/>
      <c r="AG40" s="480"/>
      <c r="AH40" s="483"/>
      <c r="AI40" s="443" t="str">
        <f>IF(AH40="y",SUM(D40:H40),"")</f>
        <v/>
      </c>
      <c r="AJ40" s="443" t="str">
        <f>IF(AH40="y",SUM(D40:H40),"")</f>
        <v/>
      </c>
      <c r="AK40" s="443" t="str">
        <f>IF(AH40="y",SUM(D40:H40),"")</f>
        <v/>
      </c>
      <c r="AL40" s="443" t="str">
        <f>IF(AH40="y",SUM(I40:O40),"")</f>
        <v/>
      </c>
      <c r="AM40" s="443" t="str">
        <f>IF(AH40="y",SUM(I40:O40),"")</f>
        <v/>
      </c>
      <c r="AN40" s="443" t="str">
        <f>IF(AH40="y",SUM(I40:O40),"")</f>
        <v/>
      </c>
      <c r="AO40" s="443" t="str">
        <f>IF(AH40="y",SUM(D40:O40),"")</f>
        <v/>
      </c>
      <c r="AP40" s="443" t="str">
        <f>IF(AH40="y",SUM(D40:O40),"")</f>
        <v/>
      </c>
      <c r="AQ40" s="440" t="str">
        <f>IF(AH40="y",IF(MAX(BY40:BZ40)&lt;'TUITION SCHED'!$H$61,MAX(BY40:BZ40),'TUITION SCHED'!$H$61),"")</f>
        <v/>
      </c>
      <c r="AR40" s="459"/>
      <c r="AS40" s="443" t="str">
        <f>IF(SUM(AT40:$BF40)&gt;0,"",IF(B40&gt;0,$P40,""))</f>
        <v/>
      </c>
      <c r="AT40" s="443" t="str">
        <f>IF(SUM(AU40:$BF40)&gt;0,"",IF(C40&gt;0,$P40,""))</f>
        <v/>
      </c>
      <c r="AU40" s="443" t="str">
        <f>IF(SUM(AV40:$BF40)&gt;0,"",IF(D40&gt;0,$P40,""))</f>
        <v/>
      </c>
      <c r="AV40" s="443" t="str">
        <f>IF(SUM(AW40:$BF40)&gt;0,"",IF(E40&gt;0,$P40,""))</f>
        <v/>
      </c>
      <c r="AW40" s="443" t="str">
        <f>IF(SUM(AX40:$BF40)&gt;0,"",IF(F40&gt;0,$P40,""))</f>
        <v/>
      </c>
      <c r="AX40" s="443" t="str">
        <f>IF(SUM(AY40:$BF40)&gt;0,"",IF(G40&gt;0,$P40,""))</f>
        <v/>
      </c>
      <c r="AY40" s="443" t="str">
        <f>IF(SUM(AZ40:$BF40)&gt;0,"",IF(H40&gt;0,$P40,""))</f>
        <v/>
      </c>
      <c r="AZ40" s="443" t="str">
        <f>IF(SUM(BA40:$BF40)&gt;0,"",IF(I40&gt;0,$P40,""))</f>
        <v/>
      </c>
      <c r="BA40" s="443" t="str">
        <f>IF(SUM(BB40:$BF40)&gt;0,"",IF(J40&gt;0,$P40,""))</f>
        <v/>
      </c>
      <c r="BB40" s="443" t="str">
        <f>IF(SUM(BC40:$BF40)&gt;0,"",IF(K40&gt;0,$P40,""))</f>
        <v/>
      </c>
      <c r="BC40" s="443" t="str">
        <f>IF(SUM(BD40:$BF40)&gt;0,"",IF(L40&gt;0,$P40,""))</f>
        <v/>
      </c>
      <c r="BD40" s="443" t="str">
        <f>IF(SUM(BE40:$BF40)&gt;0,"",IF(M40&gt;0,$P40,""))</f>
        <v/>
      </c>
      <c r="BE40" s="443" t="str">
        <f t="shared" si="10"/>
        <v/>
      </c>
      <c r="BF40" s="440" t="str">
        <f t="shared" si="11"/>
        <v/>
      </c>
      <c r="BG40" s="124"/>
      <c r="BH40" s="507"/>
      <c r="BI40" s="145" t="str">
        <f>IF(AS40&lt;1,"",IF(AS40=1,'TUITION SCHED'!$D$16,IF(AS40=2,'TUITION SCHED'!$E$16,IF(AS40=3,'TUITION SCHED'!$F$16,IF(AS40=4,'TUITION SCHED'!$G$16,IF(AS40=5,'TUITION SCHED'!$H$16,""))))))</f>
        <v/>
      </c>
      <c r="BJ40" s="443" t="str">
        <f>IF(AT40&lt;1,"",IF(AT40=1,'TUITION SCHED'!$D$17,IF(AT40=2,'TUITION SCHED'!$E$17,IF(AT40=3,'TUITION SCHED'!$F$17,IF(AT40=4,'TUITION SCHED'!$G$17,IF(AT40=5,'TUITION SCHED'!$H$18,""))))))</f>
        <v/>
      </c>
      <c r="BK40" s="443" t="str">
        <f>IF(AU40&lt;1,"",IF(AU40=1,'TUITION SCHED'!$D$18,IF(AU40=2,'TUITION SCHED'!$E$18,IF(AU40=3,'TUITION SCHED'!$F$18,IF(AU40=4,'TUITION SCHED'!$G$18,IF(AU40=5,'TUITION SCHED'!$H$18,""))))))</f>
        <v/>
      </c>
      <c r="BL40" s="443" t="str">
        <f>IF(AV40&lt;1,"",IF(AV40=1,'TUITION SCHED'!$D$19,IF(AV40=2,'TUITION SCHED'!$E$19,IF(AV40=3,'TUITION SCHED'!$F$19,IF(AV40=4,'TUITION SCHED'!$G$19,IF(AV40=5,'TUITION SCHED'!$H$19,""))))))</f>
        <v/>
      </c>
      <c r="BM40" s="443" t="str">
        <f>IF(AW40&lt;1,"",IF(AW40=1,'TUITION SCHED'!$D$20,IF(AW40=2,'TUITION SCHED'!$E$20,IF(AW40=3,'TUITION SCHED'!$F$20,IF(AW40=4,'TUITION SCHED'!$G$20,IF(AW40=5,'TUITION SCHED'!$H$20,""))))))</f>
        <v/>
      </c>
      <c r="BN40" s="443" t="str">
        <f>IF(AX40&lt;1,"",IF(AX40=1,'TUITION SCHED'!$D$21,IF(AX40=2,'TUITION SCHED'!$E$21,IF(AX40=3,'TUITION SCHED'!$F$21,IF(AX40=4,'TUITION SCHED'!$G$21,IF(AX40=5,'TUITION SCHED'!$H$21,""))))))</f>
        <v/>
      </c>
      <c r="BO40" s="443" t="str">
        <f>IF(AY40&lt;1,"",IF(AY40=1,'TUITION SCHED'!$D$22,IF(AY40=2,'TUITION SCHED'!$E$22,IF(AY40=3,'TUITION SCHED'!$F$22,IF(AY40=4,'TUITION SCHED'!$G$22,IF(AY40=5,'TUITION SCHED'!$H$22,""))))))</f>
        <v/>
      </c>
      <c r="BP40" s="443" t="str">
        <f>IF(AZ40&lt;1,"",IF(AZ40=1,'TUITION SCHED'!$D$23,IF(AZ40=2,'TUITION SCHED'!$E$23,IF(AZ40=3,'TUITION SCHED'!$F$23,IF(AZ40=4,'TUITION SCHED'!$G$23,IF(AZ40=5,'TUITION SCHED'!$H$23,""))))))</f>
        <v/>
      </c>
      <c r="BQ40" s="443" t="str">
        <f>IF(BA40&lt;1,"",IF(BA40=1,'TUITION SCHED'!$D$24,IF(BA40=2,'TUITION SCHED'!$E$24,IF(BA40=3,'TUITION SCHED'!$F$24,IF(BA40=4,'TUITION SCHED'!$G$24,IF(BA40=5,'TUITION SCHED'!$H$24,""))))))</f>
        <v/>
      </c>
      <c r="BR40" s="443" t="str">
        <f>IF(BB40&lt;1,"",IF(BB40=1,'TUITION SCHED'!$D$25,IF(BB40=2,'TUITION SCHED'!$E$25,IF(BB40=3,'TUITION SCHED'!$F$25,IF(BB40=4,'TUITION SCHED'!$G$25,IF(BB40=5,'TUITION SCHED'!$H$25,""))))))</f>
        <v/>
      </c>
      <c r="BS40" s="443" t="str">
        <f>IF(BC40&lt;1,"",IF(BC40=1,'TUITION SCHED'!$D$26,IF(BC40=2,'TUITION SCHED'!$E$26,IF(BC40=3,'TUITION SCHED'!$F$26,IF(BC40=4,'TUITION SCHED'!$G$26,IF(BC40=5,'TUITION SCHED'!$H$26,""))))))</f>
        <v/>
      </c>
      <c r="BT40" s="443" t="str">
        <f>IF(BD40&lt;1,"",IF(BD40=1,'TUITION SCHED'!$D$27,IF(BD40=2,'TUITION SCHED'!$E$27,IF(BD40=3,'TUITION SCHED'!$F$27,IF(BD40=4,'TUITION SCHED'!$G$27,IF(BD40=5,'TUITION SCHED'!$H$27,""))))))</f>
        <v/>
      </c>
      <c r="BU40" s="443" t="str">
        <f>IF(BE40&lt;1,"",IF(BE40=1,'TUITION SCHED'!$D$28,IF(BE40=2,'TUITION SCHED'!$E$28,IF(BE40=3,'TUITION SCHED'!$F$28,IF(BE40=4,'TUITION SCHED'!$G$28,IF(BE40=5,'TUITION SCHED'!$H$28,""))))))</f>
        <v/>
      </c>
      <c r="BV40" s="440" t="str">
        <f>IF(BF40&lt;1,"",IF(BF40=1,'TUITION SCHED'!$D$29,IF(BF40=2,'TUITION SCHED'!$E$29,IF(BF40=3,'TUITION SCHED'!$F$29,IF(BF40=4,'TUITION SCHED'!$G$29,IF(BF40=5,'TUITION SCHED'!$H$29,""))))))</f>
        <v/>
      </c>
      <c r="BW40" s="124"/>
      <c r="BX40" s="507"/>
      <c r="BY40" s="145" t="str">
        <f>IF(AH40="y",IF(SUM(J40:O40)&gt;0,'TUITION SCHED'!$H$58+IF(SUM(J40:O40)&gt;1,((SUM(J40:O40)-1))*'TUITION SCHED'!$H$60)+SUM(B40:I40)*'TUITION SCHED'!$H$59,""),"")</f>
        <v/>
      </c>
      <c r="BZ40" s="443" t="str">
        <f>IF(AH40="y",IF(SUM(B40:I40)&gt;0,'TUITION SCHED'!$H$57+IF(SUM(B40:I40)&gt;1,((SUM(B40:I40)-1))*'TUITION SCHED'!$H$59),""),"")</f>
        <v/>
      </c>
      <c r="CA40" s="443" t="str">
        <f t="shared" si="12"/>
        <v/>
      </c>
    </row>
    <row r="41" spans="1:81">
      <c r="A41" s="480"/>
      <c r="B41" s="463"/>
      <c r="C41" s="463"/>
      <c r="D41" s="463"/>
      <c r="E41" s="463"/>
      <c r="F41" s="463"/>
      <c r="G41" s="463"/>
      <c r="H41" s="463"/>
      <c r="I41" s="463"/>
      <c r="J41" s="463"/>
      <c r="K41" s="463"/>
      <c r="L41" s="463"/>
      <c r="M41" s="463"/>
      <c r="N41" s="463"/>
      <c r="O41" s="463"/>
      <c r="P41" s="443">
        <f t="shared" si="0"/>
        <v>0</v>
      </c>
      <c r="Q41" s="480"/>
      <c r="R41" s="480"/>
      <c r="S41" s="456">
        <f>IF(U41&gt;0,U41,IF(Q41=1,'TUITION SCHED'!D$30,IF(Q41=2,'TUITION SCHED'!E$30,IF(Q41=3,'TUITION SCHED'!F$30,IF(Q41=4,'TUITION SCHED'!G$30,IF(Q41=5,'TUITION SCHED'!H$30,IF(R41&gt;0,R41*'TUITION SCHED'!$D$31,SUM(BI41:BV41))))))))</f>
        <v>0</v>
      </c>
      <c r="T41" s="457" t="str">
        <f t="shared" si="1"/>
        <v/>
      </c>
      <c r="U41" s="480"/>
      <c r="V41" s="480"/>
      <c r="W41" s="575" t="str">
        <f>IF(V41="y",S41*'DATA INPUT'!$B$20,"")</f>
        <v/>
      </c>
      <c r="X41" s="483"/>
      <c r="Y41" s="443" t="str">
        <f>IF(A41="","",IF(X41="y",'DATA INPUT'!$B$26,'DATA INPUT'!$B$27))</f>
        <v/>
      </c>
      <c r="Z41" s="458">
        <f>IF(Q41=0,(P41-B41*0.5)*'DATA INPUT'!$B$28,"")</f>
        <v>0</v>
      </c>
      <c r="AA41" s="480"/>
      <c r="AB41" s="480"/>
      <c r="AC41" s="480"/>
      <c r="AD41" s="480"/>
      <c r="AE41" s="443" t="str">
        <f>IF((AB41+AC41+AD41)=0,"",(AB41*'DATA INPUT'!$D$59)+(AC41*'DATA INPUT'!$D$61)+(AD41*'DATA INPUT'!$D$66))</f>
        <v/>
      </c>
      <c r="AF41" s="480"/>
      <c r="AG41" s="480"/>
      <c r="AH41" s="483"/>
      <c r="AI41" s="443" t="str">
        <f t="shared" si="2"/>
        <v/>
      </c>
      <c r="AJ41" s="443" t="str">
        <f t="shared" si="3"/>
        <v/>
      </c>
      <c r="AK41" s="443" t="str">
        <f t="shared" si="4"/>
        <v/>
      </c>
      <c r="AL41" s="443" t="str">
        <f t="shared" si="5"/>
        <v/>
      </c>
      <c r="AM41" s="443" t="str">
        <f t="shared" si="6"/>
        <v/>
      </c>
      <c r="AN41" s="443" t="str">
        <f t="shared" si="7"/>
        <v/>
      </c>
      <c r="AO41" s="443" t="str">
        <f t="shared" si="8"/>
        <v/>
      </c>
      <c r="AP41" s="443" t="str">
        <f t="shared" si="9"/>
        <v/>
      </c>
      <c r="AQ41" s="440" t="str">
        <f>IF(AH41="y",IF(MAX(BY41:BZ41)&lt;'TUITION SCHED'!$H$61,MAX(BY41:BZ41),'TUITION SCHED'!$H$61),"")</f>
        <v/>
      </c>
      <c r="AR41" s="459"/>
      <c r="AS41" s="443" t="str">
        <f>IF(SUM(AT41:$BF41)&gt;0,"",IF(B41&gt;0,$P41,""))</f>
        <v/>
      </c>
      <c r="AT41" s="443" t="str">
        <f>IF(SUM(AU41:$BF41)&gt;0,"",IF(C41&gt;0,$P41,""))</f>
        <v/>
      </c>
      <c r="AU41" s="443" t="str">
        <f>IF(SUM(AV41:$BF41)&gt;0,"",IF(D41&gt;0,$P41,""))</f>
        <v/>
      </c>
      <c r="AV41" s="443" t="str">
        <f>IF(SUM(AW41:$BF41)&gt;0,"",IF(E41&gt;0,$P41,""))</f>
        <v/>
      </c>
      <c r="AW41" s="443" t="str">
        <f>IF(SUM(AX41:$BF41)&gt;0,"",IF(F41&gt;0,$P41,""))</f>
        <v/>
      </c>
      <c r="AX41" s="443" t="str">
        <f>IF(SUM(AY41:$BF41)&gt;0,"",IF(G41&gt;0,$P41,""))</f>
        <v/>
      </c>
      <c r="AY41" s="443" t="str">
        <f>IF(SUM(AZ41:$BF41)&gt;0,"",IF(H41&gt;0,$P41,""))</f>
        <v/>
      </c>
      <c r="AZ41" s="443" t="str">
        <f>IF(SUM(BA41:$BF41)&gt;0,"",IF(I41&gt;0,$P41,""))</f>
        <v/>
      </c>
      <c r="BA41" s="443" t="str">
        <f>IF(SUM(BB41:$BF41)&gt;0,"",IF(J41&gt;0,$P41,""))</f>
        <v/>
      </c>
      <c r="BB41" s="443" t="str">
        <f>IF(SUM(BC41:$BF41)&gt;0,"",IF(K41&gt;0,$P41,""))</f>
        <v/>
      </c>
      <c r="BC41" s="443" t="str">
        <f>IF(SUM(BD41:$BF41)&gt;0,"",IF(L41&gt;0,$P41,""))</f>
        <v/>
      </c>
      <c r="BD41" s="443" t="str">
        <f>IF(SUM(BE41:$BF41)&gt;0,"",IF(M41&gt;0,$P41,""))</f>
        <v/>
      </c>
      <c r="BE41" s="443" t="str">
        <f t="shared" si="10"/>
        <v/>
      </c>
      <c r="BF41" s="440" t="str">
        <f t="shared" si="11"/>
        <v/>
      </c>
      <c r="BG41" s="124"/>
      <c r="BH41" s="507"/>
      <c r="BI41" s="145" t="str">
        <f>IF(AS41&lt;1,"",IF(AS41=1,'TUITION SCHED'!$D$16,IF(AS41=2,'TUITION SCHED'!$E$16,IF(AS41=3,'TUITION SCHED'!$F$16,IF(AS41=4,'TUITION SCHED'!$G$16,IF(AS41=5,'TUITION SCHED'!$H$16,""))))))</f>
        <v/>
      </c>
      <c r="BJ41" s="443" t="str">
        <f>IF(AT41&lt;1,"",IF(AT41=1,'TUITION SCHED'!$D$17,IF(AT41=2,'TUITION SCHED'!$E$17,IF(AT41=3,'TUITION SCHED'!$F$17,IF(AT41=4,'TUITION SCHED'!$G$17,IF(AT41=5,'TUITION SCHED'!$H$18,""))))))</f>
        <v/>
      </c>
      <c r="BK41" s="443" t="str">
        <f>IF(AU41&lt;1,"",IF(AU41=1,'TUITION SCHED'!$D$18,IF(AU41=2,'TUITION SCHED'!$E$18,IF(AU41=3,'TUITION SCHED'!$F$18,IF(AU41=4,'TUITION SCHED'!$G$18,IF(AU41=5,'TUITION SCHED'!$H$18,""))))))</f>
        <v/>
      </c>
      <c r="BL41" s="443" t="str">
        <f>IF(AV41&lt;1,"",IF(AV41=1,'TUITION SCHED'!$D$19,IF(AV41=2,'TUITION SCHED'!$E$19,IF(AV41=3,'TUITION SCHED'!$F$19,IF(AV41=4,'TUITION SCHED'!$G$19,IF(AV41=5,'TUITION SCHED'!$H$19,""))))))</f>
        <v/>
      </c>
      <c r="BM41" s="443" t="str">
        <f>IF(AW41&lt;1,"",IF(AW41=1,'TUITION SCHED'!$D$20,IF(AW41=2,'TUITION SCHED'!$E$20,IF(AW41=3,'TUITION SCHED'!$F$20,IF(AW41=4,'TUITION SCHED'!$G$20,IF(AW41=5,'TUITION SCHED'!$H$20,""))))))</f>
        <v/>
      </c>
      <c r="BN41" s="443" t="str">
        <f>IF(AX41&lt;1,"",IF(AX41=1,'TUITION SCHED'!$D$21,IF(AX41=2,'TUITION SCHED'!$E$21,IF(AX41=3,'TUITION SCHED'!$F$21,IF(AX41=4,'TUITION SCHED'!$G$21,IF(AX41=5,'TUITION SCHED'!$H$21,""))))))</f>
        <v/>
      </c>
      <c r="BO41" s="443" t="str">
        <f>IF(AY41&lt;1,"",IF(AY41=1,'TUITION SCHED'!$D$22,IF(AY41=2,'TUITION SCHED'!$E$22,IF(AY41=3,'TUITION SCHED'!$F$22,IF(AY41=4,'TUITION SCHED'!$G$22,IF(AY41=5,'TUITION SCHED'!$H$22,""))))))</f>
        <v/>
      </c>
      <c r="BP41" s="443" t="str">
        <f>IF(AZ41&lt;1,"",IF(AZ41=1,'TUITION SCHED'!$D$23,IF(AZ41=2,'TUITION SCHED'!$E$23,IF(AZ41=3,'TUITION SCHED'!$F$23,IF(AZ41=4,'TUITION SCHED'!$G$23,IF(AZ41=5,'TUITION SCHED'!$H$23,""))))))</f>
        <v/>
      </c>
      <c r="BQ41" s="443" t="str">
        <f>IF(BA41&lt;1,"",IF(BA41=1,'TUITION SCHED'!$D$24,IF(BA41=2,'TUITION SCHED'!$E$24,IF(BA41=3,'TUITION SCHED'!$F$24,IF(BA41=4,'TUITION SCHED'!$G$24,IF(BA41=5,'TUITION SCHED'!$H$24,""))))))</f>
        <v/>
      </c>
      <c r="BR41" s="443" t="str">
        <f>IF(BB41&lt;1,"",IF(BB41=1,'TUITION SCHED'!$D$25,IF(BB41=2,'TUITION SCHED'!$E$25,IF(BB41=3,'TUITION SCHED'!$F$25,IF(BB41=4,'TUITION SCHED'!$G$25,IF(BB41=5,'TUITION SCHED'!$H$25,""))))))</f>
        <v/>
      </c>
      <c r="BS41" s="443" t="str">
        <f>IF(BC41&lt;1,"",IF(BC41=1,'TUITION SCHED'!$D$26,IF(BC41=2,'TUITION SCHED'!$E$26,IF(BC41=3,'TUITION SCHED'!$F$26,IF(BC41=4,'TUITION SCHED'!$G$26,IF(BC41=5,'TUITION SCHED'!$H$26,""))))))</f>
        <v/>
      </c>
      <c r="BT41" s="443" t="str">
        <f>IF(BD41&lt;1,"",IF(BD41=1,'TUITION SCHED'!$D$27,IF(BD41=2,'TUITION SCHED'!$E$27,IF(BD41=3,'TUITION SCHED'!$F$27,IF(BD41=4,'TUITION SCHED'!$G$27,IF(BD41=5,'TUITION SCHED'!$H$27,""))))))</f>
        <v/>
      </c>
      <c r="BU41" s="443" t="str">
        <f>IF(BE41&lt;1,"",IF(BE41=1,'TUITION SCHED'!$D$28,IF(BE41=2,'TUITION SCHED'!$E$28,IF(BE41=3,'TUITION SCHED'!$F$28,IF(BE41=4,'TUITION SCHED'!$G$28,IF(BE41=5,'TUITION SCHED'!$H$28,""))))))</f>
        <v/>
      </c>
      <c r="BV41" s="440" t="str">
        <f>IF(BF41&lt;1,"",IF(BF41=1,'TUITION SCHED'!$D$29,IF(BF41=2,'TUITION SCHED'!$E$29,IF(BF41=3,'TUITION SCHED'!$F$29,IF(BF41=4,'TUITION SCHED'!$G$29,IF(BF41=5,'TUITION SCHED'!$H$29,""))))))</f>
        <v/>
      </c>
      <c r="BW41" s="124"/>
      <c r="BX41" s="507"/>
      <c r="BY41" s="145" t="str">
        <f>IF(AH41="y",IF(SUM(J41:O41)&gt;0,'TUITION SCHED'!$H$58+IF(SUM(J41:O41)&gt;1,((SUM(J41:O41)-1))*'TUITION SCHED'!$H$60)+SUM(B41:I41)*'TUITION SCHED'!$H$59,""),"")</f>
        <v/>
      </c>
      <c r="BZ41" s="443" t="str">
        <f>IF(AH41="y",IF(SUM(B41:I41)&gt;0,'TUITION SCHED'!$H$57+IF(SUM(B41:I41)&gt;1,((SUM(B41:I41)-1))*'TUITION SCHED'!$H$59),""),"")</f>
        <v/>
      </c>
      <c r="CA41" s="443" t="str">
        <f t="shared" si="12"/>
        <v/>
      </c>
    </row>
    <row r="42" spans="1:81">
      <c r="A42" s="480"/>
      <c r="B42" s="463"/>
      <c r="C42" s="463"/>
      <c r="D42" s="463"/>
      <c r="E42" s="463"/>
      <c r="F42" s="463"/>
      <c r="G42" s="463"/>
      <c r="H42" s="465"/>
      <c r="I42" s="463"/>
      <c r="J42" s="463"/>
      <c r="K42" s="463"/>
      <c r="L42" s="463"/>
      <c r="M42" s="463"/>
      <c r="N42" s="463"/>
      <c r="O42" s="463"/>
      <c r="P42" s="443">
        <f t="shared" si="0"/>
        <v>0</v>
      </c>
      <c r="Q42" s="480"/>
      <c r="R42" s="480"/>
      <c r="S42" s="456">
        <f>IF(U42&gt;0,U42,IF(Q42=1,'TUITION SCHED'!D$30,IF(Q42=2,'TUITION SCHED'!E$30,IF(Q42=3,'TUITION SCHED'!F$30,IF(Q42=4,'TUITION SCHED'!G$30,IF(Q42=5,'TUITION SCHED'!H$30,IF(R42&gt;0,R42*'TUITION SCHED'!$D$31,SUM(BI42:BV42))))))))</f>
        <v>0</v>
      </c>
      <c r="T42" s="457" t="str">
        <f t="shared" si="1"/>
        <v/>
      </c>
      <c r="U42" s="480"/>
      <c r="V42" s="480"/>
      <c r="W42" s="575" t="str">
        <f>IF(V42="y",S42*'DATA INPUT'!$B$20,"")</f>
        <v/>
      </c>
      <c r="X42" s="483"/>
      <c r="Y42" s="443" t="str">
        <f>IF(A42="","",IF(X42="y",'DATA INPUT'!$B$26,'DATA INPUT'!$B$27))</f>
        <v/>
      </c>
      <c r="Z42" s="458">
        <f>IF(Q42=0,(P42-B42*0.5)*'DATA INPUT'!$B$28,"")</f>
        <v>0</v>
      </c>
      <c r="AA42" s="480"/>
      <c r="AB42" s="480"/>
      <c r="AC42" s="480"/>
      <c r="AD42" s="480"/>
      <c r="AE42" s="443" t="str">
        <f>IF((AB42+AC42+AD42)=0,"",(AB42*'DATA INPUT'!$D$59)+(AC42*'DATA INPUT'!$D$61)+(AD42*'DATA INPUT'!$D$66))</f>
        <v/>
      </c>
      <c r="AF42" s="480"/>
      <c r="AG42" s="480"/>
      <c r="AH42" s="483"/>
      <c r="AI42" s="443" t="str">
        <f t="shared" si="2"/>
        <v/>
      </c>
      <c r="AJ42" s="443" t="str">
        <f t="shared" si="3"/>
        <v/>
      </c>
      <c r="AK42" s="443" t="str">
        <f t="shared" si="4"/>
        <v/>
      </c>
      <c r="AL42" s="443" t="str">
        <f t="shared" si="5"/>
        <v/>
      </c>
      <c r="AM42" s="443" t="str">
        <f t="shared" si="6"/>
        <v/>
      </c>
      <c r="AN42" s="443" t="str">
        <f t="shared" si="7"/>
        <v/>
      </c>
      <c r="AO42" s="443" t="str">
        <f t="shared" si="8"/>
        <v/>
      </c>
      <c r="AP42" s="443" t="str">
        <f t="shared" si="9"/>
        <v/>
      </c>
      <c r="AQ42" s="440" t="str">
        <f>IF(AH42="y",IF(MAX(BY42:BZ42)&lt;'TUITION SCHED'!$H$61,MAX(BY42:BZ42),'TUITION SCHED'!$H$61),"")</f>
        <v/>
      </c>
      <c r="AR42" s="459"/>
      <c r="AS42" s="443" t="str">
        <f>IF(SUM(AT42:$BF42)&gt;0,"",IF(B42&gt;0,$P42,""))</f>
        <v/>
      </c>
      <c r="AT42" s="443" t="str">
        <f>IF(SUM(AU42:$BF42)&gt;0,"",IF(C42&gt;0,$P42,""))</f>
        <v/>
      </c>
      <c r="AU42" s="443" t="str">
        <f>IF(SUM(AV42:$BF42)&gt;0,"",IF(D42&gt;0,$P42,""))</f>
        <v/>
      </c>
      <c r="AV42" s="443" t="str">
        <f>IF(SUM(AW42:$BF42)&gt;0,"",IF(E42&gt;0,$P42,""))</f>
        <v/>
      </c>
      <c r="AW42" s="443" t="str">
        <f>IF(SUM(AX42:$BF42)&gt;0,"",IF(F42&gt;0,$P42,""))</f>
        <v/>
      </c>
      <c r="AX42" s="443" t="str">
        <f>IF(SUM(AY42:$BF42)&gt;0,"",IF(G42&gt;0,$P42,""))</f>
        <v/>
      </c>
      <c r="AY42" s="443" t="str">
        <f>IF(SUM(AZ42:$BF42)&gt;0,"",IF(H42&gt;0,$P42,""))</f>
        <v/>
      </c>
      <c r="AZ42" s="443" t="str">
        <f>IF(SUM(BA42:$BF42)&gt;0,"",IF(I42&gt;0,$P42,""))</f>
        <v/>
      </c>
      <c r="BA42" s="443" t="str">
        <f>IF(SUM(BB42:$BF42)&gt;0,"",IF(J42&gt;0,$P42,""))</f>
        <v/>
      </c>
      <c r="BB42" s="443" t="str">
        <f>IF(SUM(BC42:$BF42)&gt;0,"",IF(K42&gt;0,$P42,""))</f>
        <v/>
      </c>
      <c r="BC42" s="443" t="str">
        <f>IF(SUM(BD42:$BF42)&gt;0,"",IF(L42&gt;0,$P42,""))</f>
        <v/>
      </c>
      <c r="BD42" s="443" t="str">
        <f>IF(SUM(BE42:$BF42)&gt;0,"",IF(M42&gt;0,$P42,""))</f>
        <v/>
      </c>
      <c r="BE42" s="443" t="str">
        <f t="shared" si="10"/>
        <v/>
      </c>
      <c r="BF42" s="440" t="str">
        <f t="shared" si="11"/>
        <v/>
      </c>
      <c r="BG42" s="124"/>
      <c r="BH42" s="507"/>
      <c r="BI42" s="145" t="str">
        <f>IF(AS42&lt;1,"",IF(AS42=1,'TUITION SCHED'!$D$16,IF(AS42=2,'TUITION SCHED'!$E$16,IF(AS42=3,'TUITION SCHED'!$F$16,IF(AS42=4,'TUITION SCHED'!$G$16,IF(AS42=5,'TUITION SCHED'!$H$16,""))))))</f>
        <v/>
      </c>
      <c r="BJ42" s="443" t="str">
        <f>IF(AT42&lt;1,"",IF(AT42=1,'TUITION SCHED'!$D$17,IF(AT42=2,'TUITION SCHED'!$E$17,IF(AT42=3,'TUITION SCHED'!$F$17,IF(AT42=4,'TUITION SCHED'!$G$17,IF(AT42=5,'TUITION SCHED'!$H$18,""))))))</f>
        <v/>
      </c>
      <c r="BK42" s="443" t="str">
        <f>IF(AU42&lt;1,"",IF(AU42=1,'TUITION SCHED'!$D$18,IF(AU42=2,'TUITION SCHED'!$E$18,IF(AU42=3,'TUITION SCHED'!$F$18,IF(AU42=4,'TUITION SCHED'!$G$18,IF(AU42=5,'TUITION SCHED'!$H$18,""))))))</f>
        <v/>
      </c>
      <c r="BL42" s="443" t="str">
        <f>IF(AV42&lt;1,"",IF(AV42=1,'TUITION SCHED'!$D$19,IF(AV42=2,'TUITION SCHED'!$E$19,IF(AV42=3,'TUITION SCHED'!$F$19,IF(AV42=4,'TUITION SCHED'!$G$19,IF(AV42=5,'TUITION SCHED'!$H$19,""))))))</f>
        <v/>
      </c>
      <c r="BM42" s="443" t="str">
        <f>IF(AW42&lt;1,"",IF(AW42=1,'TUITION SCHED'!$D$20,IF(AW42=2,'TUITION SCHED'!$E$20,IF(AW42=3,'TUITION SCHED'!$F$20,IF(AW42=4,'TUITION SCHED'!$G$20,IF(AW42=5,'TUITION SCHED'!$H$20,""))))))</f>
        <v/>
      </c>
      <c r="BN42" s="443" t="str">
        <f>IF(AX42&lt;1,"",IF(AX42=1,'TUITION SCHED'!$D$21,IF(AX42=2,'TUITION SCHED'!$E$21,IF(AX42=3,'TUITION SCHED'!$F$21,IF(AX42=4,'TUITION SCHED'!$G$21,IF(AX42=5,'TUITION SCHED'!$H$21,""))))))</f>
        <v/>
      </c>
      <c r="BO42" s="443" t="str">
        <f>IF(AY42&lt;1,"",IF(AY42=1,'TUITION SCHED'!$D$22,IF(AY42=2,'TUITION SCHED'!$E$22,IF(AY42=3,'TUITION SCHED'!$F$22,IF(AY42=4,'TUITION SCHED'!$G$22,IF(AY42=5,'TUITION SCHED'!$H$22,""))))))</f>
        <v/>
      </c>
      <c r="BP42" s="443" t="str">
        <f>IF(AZ42&lt;1,"",IF(AZ42=1,'TUITION SCHED'!$D$23,IF(AZ42=2,'TUITION SCHED'!$E$23,IF(AZ42=3,'TUITION SCHED'!$F$23,IF(AZ42=4,'TUITION SCHED'!$G$23,IF(AZ42=5,'TUITION SCHED'!$H$23,""))))))</f>
        <v/>
      </c>
      <c r="BQ42" s="443" t="str">
        <f>IF(BA42&lt;1,"",IF(BA42=1,'TUITION SCHED'!$D$24,IF(BA42=2,'TUITION SCHED'!$E$24,IF(BA42=3,'TUITION SCHED'!$F$24,IF(BA42=4,'TUITION SCHED'!$G$24,IF(BA42=5,'TUITION SCHED'!$H$24,""))))))</f>
        <v/>
      </c>
      <c r="BR42" s="443" t="str">
        <f>IF(BB42&lt;1,"",IF(BB42=1,'TUITION SCHED'!$D$25,IF(BB42=2,'TUITION SCHED'!$E$25,IF(BB42=3,'TUITION SCHED'!$F$25,IF(BB42=4,'TUITION SCHED'!$G$25,IF(BB42=5,'TUITION SCHED'!$H$25,""))))))</f>
        <v/>
      </c>
      <c r="BS42" s="443" t="str">
        <f>IF(BC42&lt;1,"",IF(BC42=1,'TUITION SCHED'!$D$26,IF(BC42=2,'TUITION SCHED'!$E$26,IF(BC42=3,'TUITION SCHED'!$F$26,IF(BC42=4,'TUITION SCHED'!$G$26,IF(BC42=5,'TUITION SCHED'!$H$26,""))))))</f>
        <v/>
      </c>
      <c r="BT42" s="443" t="str">
        <f>IF(BD42&lt;1,"",IF(BD42=1,'TUITION SCHED'!$D$27,IF(BD42=2,'TUITION SCHED'!$E$27,IF(BD42=3,'TUITION SCHED'!$F$27,IF(BD42=4,'TUITION SCHED'!$G$27,IF(BD42=5,'TUITION SCHED'!$H$27,""))))))</f>
        <v/>
      </c>
      <c r="BU42" s="443" t="str">
        <f>IF(BE42&lt;1,"",IF(BE42=1,'TUITION SCHED'!$D$28,IF(BE42=2,'TUITION SCHED'!$E$28,IF(BE42=3,'TUITION SCHED'!$F$28,IF(BE42=4,'TUITION SCHED'!$G$28,IF(BE42=5,'TUITION SCHED'!$H$28,""))))))</f>
        <v/>
      </c>
      <c r="BV42" s="440" t="str">
        <f>IF(BF42&lt;1,"",IF(BF42=1,'TUITION SCHED'!$D$29,IF(BF42=2,'TUITION SCHED'!$E$29,IF(BF42=3,'TUITION SCHED'!$F$29,IF(BF42=4,'TUITION SCHED'!$G$29,IF(BF42=5,'TUITION SCHED'!$H$29,""))))))</f>
        <v/>
      </c>
      <c r="BW42" s="124"/>
      <c r="BX42" s="507"/>
      <c r="BY42" s="145" t="str">
        <f>IF(AH42="y",IF(SUM(J42:O42)&gt;0,'TUITION SCHED'!$H$58+IF(SUM(J42:O42)&gt;1,((SUM(J42:O42)-1))*'TUITION SCHED'!$H$60)+SUM(B42:I42)*'TUITION SCHED'!$H$59,""),"")</f>
        <v/>
      </c>
      <c r="BZ42" s="443" t="str">
        <f>IF(AH42="y",IF(SUM(B42:I42)&gt;0,'TUITION SCHED'!$H$57+IF(SUM(B42:I42)&gt;1,((SUM(B42:I42)-1))*'TUITION SCHED'!$H$59),""),"")</f>
        <v/>
      </c>
      <c r="CA42" s="443" t="str">
        <f t="shared" si="12"/>
        <v/>
      </c>
    </row>
    <row r="43" spans="1:81">
      <c r="A43" s="480"/>
      <c r="B43" s="463"/>
      <c r="C43" s="463"/>
      <c r="D43" s="463"/>
      <c r="E43" s="463"/>
      <c r="F43" s="463"/>
      <c r="G43" s="463"/>
      <c r="H43" s="465"/>
      <c r="I43" s="463"/>
      <c r="J43" s="463"/>
      <c r="K43" s="463"/>
      <c r="L43" s="463"/>
      <c r="M43" s="463"/>
      <c r="N43" s="463"/>
      <c r="O43" s="463"/>
      <c r="P43" s="443">
        <f t="shared" si="0"/>
        <v>0</v>
      </c>
      <c r="Q43" s="480"/>
      <c r="R43" s="480"/>
      <c r="S43" s="456">
        <f>IF(U43&gt;0,U43,IF(Q43=1,'TUITION SCHED'!D$30,IF(Q43=2,'TUITION SCHED'!E$30,IF(Q43=3,'TUITION SCHED'!F$30,IF(Q43=4,'TUITION SCHED'!G$30,IF(Q43=5,'TUITION SCHED'!H$30,IF(R43&gt;0,R43*'TUITION SCHED'!$D$31,SUM(BI43:BV43))))))))</f>
        <v>0</v>
      </c>
      <c r="T43" s="457" t="str">
        <f t="shared" si="1"/>
        <v/>
      </c>
      <c r="U43" s="480"/>
      <c r="V43" s="480"/>
      <c r="W43" s="575" t="str">
        <f>IF(V43="y",S43*'DATA INPUT'!$B$20,"")</f>
        <v/>
      </c>
      <c r="X43" s="483"/>
      <c r="Y43" s="443" t="str">
        <f>IF(A43="","",IF(X43="y",'DATA INPUT'!$B$26,'DATA INPUT'!$B$27))</f>
        <v/>
      </c>
      <c r="Z43" s="458">
        <f>IF(Q43=0,(P43-B43*0.5)*'DATA INPUT'!$B$28,"")</f>
        <v>0</v>
      </c>
      <c r="AA43" s="480"/>
      <c r="AB43" s="480"/>
      <c r="AC43" s="480"/>
      <c r="AD43" s="480"/>
      <c r="AE43" s="443" t="str">
        <f>IF((AB43+AC43+AD43)=0,"",(AB43*'DATA INPUT'!$D$59)+(AC43*'DATA INPUT'!$D$61)+(AD43*'DATA INPUT'!$D$66))</f>
        <v/>
      </c>
      <c r="AF43" s="480"/>
      <c r="AG43" s="480"/>
      <c r="AH43" s="483"/>
      <c r="AI43" s="443" t="str">
        <f t="shared" si="2"/>
        <v/>
      </c>
      <c r="AJ43" s="443" t="str">
        <f t="shared" si="3"/>
        <v/>
      </c>
      <c r="AK43" s="443" t="str">
        <f t="shared" si="4"/>
        <v/>
      </c>
      <c r="AL43" s="443" t="str">
        <f t="shared" si="5"/>
        <v/>
      </c>
      <c r="AM43" s="443" t="str">
        <f t="shared" si="6"/>
        <v/>
      </c>
      <c r="AN43" s="443" t="str">
        <f t="shared" si="7"/>
        <v/>
      </c>
      <c r="AO43" s="443" t="str">
        <f t="shared" si="8"/>
        <v/>
      </c>
      <c r="AP43" s="443" t="str">
        <f t="shared" si="9"/>
        <v/>
      </c>
      <c r="AQ43" s="440" t="str">
        <f>IF(AH43="y",IF(MAX(BY43:BZ43)&lt;'TUITION SCHED'!$H$61,MAX(BY43:BZ43),'TUITION SCHED'!$H$61),"")</f>
        <v/>
      </c>
      <c r="AR43" s="459"/>
      <c r="AS43" s="443" t="str">
        <f>IF(SUM(AT43:$BF43)&gt;0,"",IF(B43&gt;0,$P43,""))</f>
        <v/>
      </c>
      <c r="AT43" s="443" t="str">
        <f>IF(SUM(AU43:$BF43)&gt;0,"",IF(C43&gt;0,$P43,""))</f>
        <v/>
      </c>
      <c r="AU43" s="443" t="str">
        <f>IF(SUM(AV43:$BF43)&gt;0,"",IF(D43&gt;0,$P43,""))</f>
        <v/>
      </c>
      <c r="AV43" s="443" t="str">
        <f>IF(SUM(AW43:$BF43)&gt;0,"",IF(E43&gt;0,$P43,""))</f>
        <v/>
      </c>
      <c r="AW43" s="443" t="str">
        <f>IF(SUM(AX43:$BF43)&gt;0,"",IF(F43&gt;0,$P43,""))</f>
        <v/>
      </c>
      <c r="AX43" s="443" t="str">
        <f>IF(SUM(AY43:$BF43)&gt;0,"",IF(G43&gt;0,$P43,""))</f>
        <v/>
      </c>
      <c r="AY43" s="443" t="str">
        <f>IF(SUM(AZ43:$BF43)&gt;0,"",IF(H43&gt;0,$P43,""))</f>
        <v/>
      </c>
      <c r="AZ43" s="443" t="str">
        <f>IF(SUM(BA43:$BF43)&gt;0,"",IF(I43&gt;0,$P43,""))</f>
        <v/>
      </c>
      <c r="BA43" s="443" t="str">
        <f>IF(SUM(BB43:$BF43)&gt;0,"",IF(J43&gt;0,$P43,""))</f>
        <v/>
      </c>
      <c r="BB43" s="443" t="str">
        <f>IF(SUM(BC43:$BF43)&gt;0,"",IF(K43&gt;0,$P43,""))</f>
        <v/>
      </c>
      <c r="BC43" s="443" t="str">
        <f>IF(SUM(BD43:$BF43)&gt;0,"",IF(L43&gt;0,$P43,""))</f>
        <v/>
      </c>
      <c r="BD43" s="443" t="str">
        <f>IF(SUM(BE43:$BF43)&gt;0,"",IF(M43&gt;0,$P43,""))</f>
        <v/>
      </c>
      <c r="BE43" s="443" t="str">
        <f t="shared" si="10"/>
        <v/>
      </c>
      <c r="BF43" s="440" t="str">
        <f t="shared" si="11"/>
        <v/>
      </c>
      <c r="BG43" s="124"/>
      <c r="BH43" s="507"/>
      <c r="BI43" s="145" t="str">
        <f>IF(AS43&lt;1,"",IF(AS43=1,'TUITION SCHED'!$D$16,IF(AS43=2,'TUITION SCHED'!$E$16,IF(AS43=3,'TUITION SCHED'!$F$16,IF(AS43=4,'TUITION SCHED'!$G$16,IF(AS43=5,'TUITION SCHED'!$H$16,""))))))</f>
        <v/>
      </c>
      <c r="BJ43" s="443" t="str">
        <f>IF(AT43&lt;1,"",IF(AT43=1,'TUITION SCHED'!$D$17,IF(AT43=2,'TUITION SCHED'!$E$17,IF(AT43=3,'TUITION SCHED'!$F$17,IF(AT43=4,'TUITION SCHED'!$G$17,IF(AT43=5,'TUITION SCHED'!$H$18,""))))))</f>
        <v/>
      </c>
      <c r="BK43" s="443" t="str">
        <f>IF(AU43&lt;1,"",IF(AU43=1,'TUITION SCHED'!$D$18,IF(AU43=2,'TUITION SCHED'!$E$18,IF(AU43=3,'TUITION SCHED'!$F$18,IF(AU43=4,'TUITION SCHED'!$G$18,IF(AU43=5,'TUITION SCHED'!$H$18,""))))))</f>
        <v/>
      </c>
      <c r="BL43" s="443" t="str">
        <f>IF(AV43&lt;1,"",IF(AV43=1,'TUITION SCHED'!$D$19,IF(AV43=2,'TUITION SCHED'!$E$19,IF(AV43=3,'TUITION SCHED'!$F$19,IF(AV43=4,'TUITION SCHED'!$G$19,IF(AV43=5,'TUITION SCHED'!$H$19,""))))))</f>
        <v/>
      </c>
      <c r="BM43" s="443" t="str">
        <f>IF(AW43&lt;1,"",IF(AW43=1,'TUITION SCHED'!$D$20,IF(AW43=2,'TUITION SCHED'!$E$20,IF(AW43=3,'TUITION SCHED'!$F$20,IF(AW43=4,'TUITION SCHED'!$G$20,IF(AW43=5,'TUITION SCHED'!$H$20,""))))))</f>
        <v/>
      </c>
      <c r="BN43" s="443" t="str">
        <f>IF(AX43&lt;1,"",IF(AX43=1,'TUITION SCHED'!$D$21,IF(AX43=2,'TUITION SCHED'!$E$21,IF(AX43=3,'TUITION SCHED'!$F$21,IF(AX43=4,'TUITION SCHED'!$G$21,IF(AX43=5,'TUITION SCHED'!$H$21,""))))))</f>
        <v/>
      </c>
      <c r="BO43" s="443" t="str">
        <f>IF(AY43&lt;1,"",IF(AY43=1,'TUITION SCHED'!$D$22,IF(AY43=2,'TUITION SCHED'!$E$22,IF(AY43=3,'TUITION SCHED'!$F$22,IF(AY43=4,'TUITION SCHED'!$G$22,IF(AY43=5,'TUITION SCHED'!$H$22,""))))))</f>
        <v/>
      </c>
      <c r="BP43" s="443" t="str">
        <f>IF(AZ43&lt;1,"",IF(AZ43=1,'TUITION SCHED'!$D$23,IF(AZ43=2,'TUITION SCHED'!$E$23,IF(AZ43=3,'TUITION SCHED'!$F$23,IF(AZ43=4,'TUITION SCHED'!$G$23,IF(AZ43=5,'TUITION SCHED'!$H$23,""))))))</f>
        <v/>
      </c>
      <c r="BQ43" s="443" t="str">
        <f>IF(BA43&lt;1,"",IF(BA43=1,'TUITION SCHED'!$D$24,IF(BA43=2,'TUITION SCHED'!$E$24,IF(BA43=3,'TUITION SCHED'!$F$24,IF(BA43=4,'TUITION SCHED'!$G$24,IF(BA43=5,'TUITION SCHED'!$H$24,""))))))</f>
        <v/>
      </c>
      <c r="BR43" s="443" t="str">
        <f>IF(BB43&lt;1,"",IF(BB43=1,'TUITION SCHED'!$D$25,IF(BB43=2,'TUITION SCHED'!$E$25,IF(BB43=3,'TUITION SCHED'!$F$25,IF(BB43=4,'TUITION SCHED'!$G$25,IF(BB43=5,'TUITION SCHED'!$H$25,""))))))</f>
        <v/>
      </c>
      <c r="BS43" s="443" t="str">
        <f>IF(BC43&lt;1,"",IF(BC43=1,'TUITION SCHED'!$D$26,IF(BC43=2,'TUITION SCHED'!$E$26,IF(BC43=3,'TUITION SCHED'!$F$26,IF(BC43=4,'TUITION SCHED'!$G$26,IF(BC43=5,'TUITION SCHED'!$H$26,""))))))</f>
        <v/>
      </c>
      <c r="BT43" s="443" t="str">
        <f>IF(BD43&lt;1,"",IF(BD43=1,'TUITION SCHED'!$D$27,IF(BD43=2,'TUITION SCHED'!$E$27,IF(BD43=3,'TUITION SCHED'!$F$27,IF(BD43=4,'TUITION SCHED'!$G$27,IF(BD43=5,'TUITION SCHED'!$H$27,""))))))</f>
        <v/>
      </c>
      <c r="BU43" s="443" t="str">
        <f>IF(BE43&lt;1,"",IF(BE43=1,'TUITION SCHED'!$D$28,IF(BE43=2,'TUITION SCHED'!$E$28,IF(BE43=3,'TUITION SCHED'!$F$28,IF(BE43=4,'TUITION SCHED'!$G$28,IF(BE43=5,'TUITION SCHED'!$H$28,""))))))</f>
        <v/>
      </c>
      <c r="BV43" s="440" t="str">
        <f>IF(BF43&lt;1,"",IF(BF43=1,'TUITION SCHED'!$D$29,IF(BF43=2,'TUITION SCHED'!$E$29,IF(BF43=3,'TUITION SCHED'!$F$29,IF(BF43=4,'TUITION SCHED'!$G$29,IF(BF43=5,'TUITION SCHED'!$H$29,""))))))</f>
        <v/>
      </c>
      <c r="BW43" s="124"/>
      <c r="BX43" s="507"/>
      <c r="BY43" s="145" t="str">
        <f>IF(AH43="y",IF(SUM(J43:O43)&gt;0,'TUITION SCHED'!$H$58+IF(SUM(J43:O43)&gt;1,((SUM(J43:O43)-1))*'TUITION SCHED'!$H$60)+SUM(B43:I43)*'TUITION SCHED'!$H$59,""),"")</f>
        <v/>
      </c>
      <c r="BZ43" s="443" t="str">
        <f>IF(AH43="y",IF(SUM(B43:I43)&gt;0,'TUITION SCHED'!$H$57+IF(SUM(B43:I43)&gt;1,((SUM(B43:I43)-1))*'TUITION SCHED'!$H$59),""),"")</f>
        <v/>
      </c>
      <c r="CA43" s="443" t="str">
        <f t="shared" si="12"/>
        <v/>
      </c>
    </row>
    <row r="44" spans="1:81">
      <c r="A44" s="480"/>
      <c r="B44" s="463"/>
      <c r="C44" s="463"/>
      <c r="D44" s="463"/>
      <c r="E44" s="463"/>
      <c r="F44" s="463"/>
      <c r="G44" s="463"/>
      <c r="H44" s="465"/>
      <c r="I44" s="463"/>
      <c r="J44" s="463"/>
      <c r="K44" s="463"/>
      <c r="L44" s="463"/>
      <c r="M44" s="463"/>
      <c r="N44" s="463"/>
      <c r="O44" s="463"/>
      <c r="P44" s="443">
        <f t="shared" si="0"/>
        <v>0</v>
      </c>
      <c r="Q44" s="480"/>
      <c r="R44" s="480"/>
      <c r="S44" s="456">
        <f>IF(U44&gt;0,U44,IF(Q44=1,'TUITION SCHED'!D$30,IF(Q44=2,'TUITION SCHED'!E$30,IF(Q44=3,'TUITION SCHED'!F$30,IF(Q44=4,'TUITION SCHED'!G$30,IF(Q44=5,'TUITION SCHED'!H$30,IF(R44&gt;0,R44*'TUITION SCHED'!$D$31,SUM(BI44:BV44))))))))</f>
        <v>0</v>
      </c>
      <c r="T44" s="457" t="str">
        <f t="shared" si="1"/>
        <v/>
      </c>
      <c r="U44" s="480"/>
      <c r="V44" s="480"/>
      <c r="W44" s="575" t="str">
        <f>IF(V44="y",S44*'DATA INPUT'!$B$20,"")</f>
        <v/>
      </c>
      <c r="X44" s="483"/>
      <c r="Y44" s="443" t="str">
        <f>IF(A44="","",IF(X44="y",'DATA INPUT'!$B$26,'DATA INPUT'!$B$27))</f>
        <v/>
      </c>
      <c r="Z44" s="458">
        <f>IF(Q44=0,(P44-B44*0.5)*'DATA INPUT'!$B$28,"")</f>
        <v>0</v>
      </c>
      <c r="AA44" s="480"/>
      <c r="AB44" s="480"/>
      <c r="AC44" s="480"/>
      <c r="AD44" s="480"/>
      <c r="AE44" s="443" t="str">
        <f>IF((AB44+AC44+AD44)=0,"",(AB44*'DATA INPUT'!$D$59)+(AC44*'DATA INPUT'!$D$61)+(AD44*'DATA INPUT'!$D$66))</f>
        <v/>
      </c>
      <c r="AF44" s="480"/>
      <c r="AG44" s="480"/>
      <c r="AH44" s="483"/>
      <c r="AI44" s="443" t="str">
        <f t="shared" si="2"/>
        <v/>
      </c>
      <c r="AJ44" s="443" t="str">
        <f t="shared" si="3"/>
        <v/>
      </c>
      <c r="AK44" s="443" t="str">
        <f t="shared" si="4"/>
        <v/>
      </c>
      <c r="AL44" s="443" t="str">
        <f t="shared" si="5"/>
        <v/>
      </c>
      <c r="AM44" s="443" t="str">
        <f t="shared" si="6"/>
        <v/>
      </c>
      <c r="AN44" s="443" t="str">
        <f t="shared" si="7"/>
        <v/>
      </c>
      <c r="AO44" s="443" t="str">
        <f t="shared" si="8"/>
        <v/>
      </c>
      <c r="AP44" s="443" t="str">
        <f t="shared" si="9"/>
        <v/>
      </c>
      <c r="AQ44" s="440" t="str">
        <f>IF(AH44="y",IF(MAX(BY44:BZ44)&lt;'TUITION SCHED'!$H$61,MAX(BY44:BZ44),'TUITION SCHED'!$H$61),"")</f>
        <v/>
      </c>
      <c r="AR44" s="459"/>
      <c r="AS44" s="443" t="str">
        <f>IF(SUM(AT44:$BF44)&gt;0,"",IF(B44&gt;0,$P44,""))</f>
        <v/>
      </c>
      <c r="AT44" s="443" t="str">
        <f>IF(SUM(AU44:$BF44)&gt;0,"",IF(C44&gt;0,$P44,""))</f>
        <v/>
      </c>
      <c r="AU44" s="443" t="str">
        <f>IF(SUM(AV44:$BF44)&gt;0,"",IF(D44&gt;0,$P44,""))</f>
        <v/>
      </c>
      <c r="AV44" s="443" t="str">
        <f>IF(SUM(AW44:$BF44)&gt;0,"",IF(E44&gt;0,$P44,""))</f>
        <v/>
      </c>
      <c r="AW44" s="443" t="str">
        <f>IF(SUM(AX44:$BF44)&gt;0,"",IF(F44&gt;0,$P44,""))</f>
        <v/>
      </c>
      <c r="AX44" s="443" t="str">
        <f>IF(SUM(AY44:$BF44)&gt;0,"",IF(G44&gt;0,$P44,""))</f>
        <v/>
      </c>
      <c r="AY44" s="443" t="str">
        <f>IF(SUM(AZ44:$BF44)&gt;0,"",IF(H44&gt;0,$P44,""))</f>
        <v/>
      </c>
      <c r="AZ44" s="443" t="str">
        <f>IF(SUM(BA44:$BF44)&gt;0,"",IF(I44&gt;0,$P44,""))</f>
        <v/>
      </c>
      <c r="BA44" s="443" t="str">
        <f>IF(SUM(BB44:$BF44)&gt;0,"",IF(J44&gt;0,$P44,""))</f>
        <v/>
      </c>
      <c r="BB44" s="443" t="str">
        <f>IF(SUM(BC44:$BF44)&gt;0,"",IF(K44&gt;0,$P44,""))</f>
        <v/>
      </c>
      <c r="BC44" s="443" t="str">
        <f>IF(SUM(BD44:$BF44)&gt;0,"",IF(L44&gt;0,$P44,""))</f>
        <v/>
      </c>
      <c r="BD44" s="443" t="str">
        <f>IF(SUM(BE44:$BF44)&gt;0,"",IF(M44&gt;0,$P44,""))</f>
        <v/>
      </c>
      <c r="BE44" s="443" t="str">
        <f t="shared" si="10"/>
        <v/>
      </c>
      <c r="BF44" s="440" t="str">
        <f t="shared" si="11"/>
        <v/>
      </c>
      <c r="BG44" s="124"/>
      <c r="BH44" s="507"/>
      <c r="BI44" s="145" t="str">
        <f>IF(AS44&lt;1,"",IF(AS44=1,'TUITION SCHED'!$D$16,IF(AS44=2,'TUITION SCHED'!$E$16,IF(AS44=3,'TUITION SCHED'!$F$16,IF(AS44=4,'TUITION SCHED'!$G$16,IF(AS44=5,'TUITION SCHED'!$H$16,""))))))</f>
        <v/>
      </c>
      <c r="BJ44" s="443" t="str">
        <f>IF(AT44&lt;1,"",IF(AT44=1,'TUITION SCHED'!$D$17,IF(AT44=2,'TUITION SCHED'!$E$17,IF(AT44=3,'TUITION SCHED'!$F$17,IF(AT44=4,'TUITION SCHED'!$G$17,IF(AT44=5,'TUITION SCHED'!$H$18,""))))))</f>
        <v/>
      </c>
      <c r="BK44" s="443" t="str">
        <f>IF(AU44&lt;1,"",IF(AU44=1,'TUITION SCHED'!$D$18,IF(AU44=2,'TUITION SCHED'!$E$18,IF(AU44=3,'TUITION SCHED'!$F$18,IF(AU44=4,'TUITION SCHED'!$G$18,IF(AU44=5,'TUITION SCHED'!$H$18,""))))))</f>
        <v/>
      </c>
      <c r="BL44" s="443" t="str">
        <f>IF(AV44&lt;1,"",IF(AV44=1,'TUITION SCHED'!$D$19,IF(AV44=2,'TUITION SCHED'!$E$19,IF(AV44=3,'TUITION SCHED'!$F$19,IF(AV44=4,'TUITION SCHED'!$G$19,IF(AV44=5,'TUITION SCHED'!$H$19,""))))))</f>
        <v/>
      </c>
      <c r="BM44" s="443" t="str">
        <f>IF(AW44&lt;1,"",IF(AW44=1,'TUITION SCHED'!$D$20,IF(AW44=2,'TUITION SCHED'!$E$20,IF(AW44=3,'TUITION SCHED'!$F$20,IF(AW44=4,'TUITION SCHED'!$G$20,IF(AW44=5,'TUITION SCHED'!$H$20,""))))))</f>
        <v/>
      </c>
      <c r="BN44" s="443" t="str">
        <f>IF(AX44&lt;1,"",IF(AX44=1,'TUITION SCHED'!$D$21,IF(AX44=2,'TUITION SCHED'!$E$21,IF(AX44=3,'TUITION SCHED'!$F$21,IF(AX44=4,'TUITION SCHED'!$G$21,IF(AX44=5,'TUITION SCHED'!$H$21,""))))))</f>
        <v/>
      </c>
      <c r="BO44" s="443" t="str">
        <f>IF(AY44&lt;1,"",IF(AY44=1,'TUITION SCHED'!$D$22,IF(AY44=2,'TUITION SCHED'!$E$22,IF(AY44=3,'TUITION SCHED'!$F$22,IF(AY44=4,'TUITION SCHED'!$G$22,IF(AY44=5,'TUITION SCHED'!$H$22,""))))))</f>
        <v/>
      </c>
      <c r="BP44" s="443" t="str">
        <f>IF(AZ44&lt;1,"",IF(AZ44=1,'TUITION SCHED'!$D$23,IF(AZ44=2,'TUITION SCHED'!$E$23,IF(AZ44=3,'TUITION SCHED'!$F$23,IF(AZ44=4,'TUITION SCHED'!$G$23,IF(AZ44=5,'TUITION SCHED'!$H$23,""))))))</f>
        <v/>
      </c>
      <c r="BQ44" s="443" t="str">
        <f>IF(BA44&lt;1,"",IF(BA44=1,'TUITION SCHED'!$D$24,IF(BA44=2,'TUITION SCHED'!$E$24,IF(BA44=3,'TUITION SCHED'!$F$24,IF(BA44=4,'TUITION SCHED'!$G$24,IF(BA44=5,'TUITION SCHED'!$H$24,""))))))</f>
        <v/>
      </c>
      <c r="BR44" s="443" t="str">
        <f>IF(BB44&lt;1,"",IF(BB44=1,'TUITION SCHED'!$D$25,IF(BB44=2,'TUITION SCHED'!$E$25,IF(BB44=3,'TUITION SCHED'!$F$25,IF(BB44=4,'TUITION SCHED'!$G$25,IF(BB44=5,'TUITION SCHED'!$H$25,""))))))</f>
        <v/>
      </c>
      <c r="BS44" s="443" t="str">
        <f>IF(BC44&lt;1,"",IF(BC44=1,'TUITION SCHED'!$D$26,IF(BC44=2,'TUITION SCHED'!$E$26,IF(BC44=3,'TUITION SCHED'!$F$26,IF(BC44=4,'TUITION SCHED'!$G$26,IF(BC44=5,'TUITION SCHED'!$H$26,""))))))</f>
        <v/>
      </c>
      <c r="BT44" s="443" t="str">
        <f>IF(BD44&lt;1,"",IF(BD44=1,'TUITION SCHED'!$D$27,IF(BD44=2,'TUITION SCHED'!$E$27,IF(BD44=3,'TUITION SCHED'!$F$27,IF(BD44=4,'TUITION SCHED'!$G$27,IF(BD44=5,'TUITION SCHED'!$H$27,""))))))</f>
        <v/>
      </c>
      <c r="BU44" s="443" t="str">
        <f>IF(BE44&lt;1,"",IF(BE44=1,'TUITION SCHED'!$D$28,IF(BE44=2,'TUITION SCHED'!$E$28,IF(BE44=3,'TUITION SCHED'!$F$28,IF(BE44=4,'TUITION SCHED'!$G$28,IF(BE44=5,'TUITION SCHED'!$H$28,""))))))</f>
        <v/>
      </c>
      <c r="BV44" s="440" t="str">
        <f>IF(BF44&lt;1,"",IF(BF44=1,'TUITION SCHED'!$D$29,IF(BF44=2,'TUITION SCHED'!$E$29,IF(BF44=3,'TUITION SCHED'!$F$29,IF(BF44=4,'TUITION SCHED'!$G$29,IF(BF44=5,'TUITION SCHED'!$H$29,""))))))</f>
        <v/>
      </c>
      <c r="BW44" s="124"/>
      <c r="BX44" s="507"/>
      <c r="BY44" s="145" t="str">
        <f>IF(AH44="y",IF(SUM(J44:O44)&gt;0,'TUITION SCHED'!$H$58+IF(SUM(J44:O44)&gt;1,((SUM(J44:O44)-1))*'TUITION SCHED'!$H$60)+SUM(B44:I44)*'TUITION SCHED'!$H$59,""),"")</f>
        <v/>
      </c>
      <c r="BZ44" s="443" t="str">
        <f>IF(AH44="y",IF(SUM(B44:I44)&gt;0,'TUITION SCHED'!$H$57+IF(SUM(B44:I44)&gt;1,((SUM(B44:I44)-1))*'TUITION SCHED'!$H$59),""),"")</f>
        <v/>
      </c>
      <c r="CA44" s="443" t="str">
        <f t="shared" si="12"/>
        <v/>
      </c>
    </row>
    <row r="45" spans="1:81">
      <c r="A45" s="480"/>
      <c r="B45" s="463"/>
      <c r="C45" s="463"/>
      <c r="D45" s="463"/>
      <c r="E45" s="463"/>
      <c r="F45" s="463"/>
      <c r="G45" s="463"/>
      <c r="H45" s="465"/>
      <c r="I45" s="463"/>
      <c r="J45" s="463"/>
      <c r="K45" s="463"/>
      <c r="L45" s="463"/>
      <c r="M45" s="463"/>
      <c r="N45" s="463"/>
      <c r="O45" s="463"/>
      <c r="P45" s="443">
        <f t="shared" si="0"/>
        <v>0</v>
      </c>
      <c r="Q45" s="480"/>
      <c r="R45" s="480"/>
      <c r="S45" s="456">
        <f>IF(U45&gt;0,U45,IF(Q45=1,'TUITION SCHED'!D$30,IF(Q45=2,'TUITION SCHED'!E$30,IF(Q45=3,'TUITION SCHED'!F$30,IF(Q45=4,'TUITION SCHED'!G$30,IF(Q45=5,'TUITION SCHED'!H$30,IF(R45&gt;0,R45*'TUITION SCHED'!$D$31,SUM(BI45:BV45))))))))</f>
        <v>0</v>
      </c>
      <c r="T45" s="457" t="str">
        <f t="shared" si="1"/>
        <v/>
      </c>
      <c r="U45" s="480"/>
      <c r="V45" s="480"/>
      <c r="W45" s="575" t="str">
        <f>IF(V45="y",S45*'DATA INPUT'!$B$20,"")</f>
        <v/>
      </c>
      <c r="X45" s="483"/>
      <c r="Y45" s="443" t="str">
        <f>IF(A45="","",IF(X45="y",'DATA INPUT'!$B$26,'DATA INPUT'!$B$27))</f>
        <v/>
      </c>
      <c r="Z45" s="458">
        <f>IF(Q45=0,(P45-B45*0.5)*'DATA INPUT'!$B$28,"")</f>
        <v>0</v>
      </c>
      <c r="AA45" s="480"/>
      <c r="AB45" s="480"/>
      <c r="AC45" s="480"/>
      <c r="AD45" s="480"/>
      <c r="AE45" s="443" t="str">
        <f>IF((AB45+AC45+AD45)=0,"",(AB45*'DATA INPUT'!$D$59)+(AC45*'DATA INPUT'!$D$61)+(AD45*'DATA INPUT'!$D$66))</f>
        <v/>
      </c>
      <c r="AF45" s="480"/>
      <c r="AG45" s="480"/>
      <c r="AH45" s="483"/>
      <c r="AI45" s="443" t="str">
        <f t="shared" si="2"/>
        <v/>
      </c>
      <c r="AJ45" s="443" t="str">
        <f t="shared" si="3"/>
        <v/>
      </c>
      <c r="AK45" s="443" t="str">
        <f t="shared" si="4"/>
        <v/>
      </c>
      <c r="AL45" s="443" t="str">
        <f t="shared" si="5"/>
        <v/>
      </c>
      <c r="AM45" s="443" t="str">
        <f t="shared" si="6"/>
        <v/>
      </c>
      <c r="AN45" s="443" t="str">
        <f t="shared" si="7"/>
        <v/>
      </c>
      <c r="AO45" s="443" t="str">
        <f t="shared" si="8"/>
        <v/>
      </c>
      <c r="AP45" s="443" t="str">
        <f t="shared" si="9"/>
        <v/>
      </c>
      <c r="AQ45" s="440" t="str">
        <f>IF(AH45="y",IF(MAX(BY45:BZ45)&lt;'TUITION SCHED'!$H$61,MAX(BY45:BZ45),'TUITION SCHED'!$H$61),"")</f>
        <v/>
      </c>
      <c r="AR45" s="459"/>
      <c r="AS45" s="443" t="str">
        <f>IF(SUM(AT45:$BF45)&gt;0,"",IF(B45&gt;0,$P45,""))</f>
        <v/>
      </c>
      <c r="AT45" s="443" t="str">
        <f>IF(SUM(AU45:$BF45)&gt;0,"",IF(C45&gt;0,$P45,""))</f>
        <v/>
      </c>
      <c r="AU45" s="443" t="str">
        <f>IF(SUM(AV45:$BF45)&gt;0,"",IF(D45&gt;0,$P45,""))</f>
        <v/>
      </c>
      <c r="AV45" s="443" t="str">
        <f>IF(SUM(AW45:$BF45)&gt;0,"",IF(E45&gt;0,$P45,""))</f>
        <v/>
      </c>
      <c r="AW45" s="443" t="str">
        <f>IF(SUM(AX45:$BF45)&gt;0,"",IF(F45&gt;0,$P45,""))</f>
        <v/>
      </c>
      <c r="AX45" s="443" t="str">
        <f>IF(SUM(AY45:$BF45)&gt;0,"",IF(G45&gt;0,$P45,""))</f>
        <v/>
      </c>
      <c r="AY45" s="443" t="str">
        <f>IF(SUM(AZ45:$BF45)&gt;0,"",IF(H45&gt;0,$P45,""))</f>
        <v/>
      </c>
      <c r="AZ45" s="443" t="str">
        <f>IF(SUM(BA45:$BF45)&gt;0,"",IF(I45&gt;0,$P45,""))</f>
        <v/>
      </c>
      <c r="BA45" s="443" t="str">
        <f>IF(SUM(BB45:$BF45)&gt;0,"",IF(J45&gt;0,$P45,""))</f>
        <v/>
      </c>
      <c r="BB45" s="443" t="str">
        <f>IF(SUM(BC45:$BF45)&gt;0,"",IF(K45&gt;0,$P45,""))</f>
        <v/>
      </c>
      <c r="BC45" s="443" t="str">
        <f>IF(SUM(BD45:$BF45)&gt;0,"",IF(L45&gt;0,$P45,""))</f>
        <v/>
      </c>
      <c r="BD45" s="443" t="str">
        <f>IF(SUM(BE45:$BF45)&gt;0,"",IF(M45&gt;0,$P45,""))</f>
        <v/>
      </c>
      <c r="BE45" s="443" t="str">
        <f t="shared" si="10"/>
        <v/>
      </c>
      <c r="BF45" s="440" t="str">
        <f t="shared" si="11"/>
        <v/>
      </c>
      <c r="BG45" s="124"/>
      <c r="BH45" s="507"/>
      <c r="BI45" s="145" t="str">
        <f>IF(AS45&lt;1,"",IF(AS45=1,'TUITION SCHED'!$D$16,IF(AS45=2,'TUITION SCHED'!$E$16,IF(AS45=3,'TUITION SCHED'!$F$16,IF(AS45=4,'TUITION SCHED'!$G$16,IF(AS45=5,'TUITION SCHED'!$H$16,""))))))</f>
        <v/>
      </c>
      <c r="BJ45" s="443" t="str">
        <f>IF(AT45&lt;1,"",IF(AT45=1,'TUITION SCHED'!$D$17,IF(AT45=2,'TUITION SCHED'!$E$17,IF(AT45=3,'TUITION SCHED'!$F$17,IF(AT45=4,'TUITION SCHED'!$G$17,IF(AT45=5,'TUITION SCHED'!$H$18,""))))))</f>
        <v/>
      </c>
      <c r="BK45" s="443" t="str">
        <f>IF(AU45&lt;1,"",IF(AU45=1,'TUITION SCHED'!$D$18,IF(AU45=2,'TUITION SCHED'!$E$18,IF(AU45=3,'TUITION SCHED'!$F$18,IF(AU45=4,'TUITION SCHED'!$G$18,IF(AU45=5,'TUITION SCHED'!$H$18,""))))))</f>
        <v/>
      </c>
      <c r="BL45" s="443" t="str">
        <f>IF(AV45&lt;1,"",IF(AV45=1,'TUITION SCHED'!$D$19,IF(AV45=2,'TUITION SCHED'!$E$19,IF(AV45=3,'TUITION SCHED'!$F$19,IF(AV45=4,'TUITION SCHED'!$G$19,IF(AV45=5,'TUITION SCHED'!$H$19,""))))))</f>
        <v/>
      </c>
      <c r="BM45" s="443" t="str">
        <f>IF(AW45&lt;1,"",IF(AW45=1,'TUITION SCHED'!$D$20,IF(AW45=2,'TUITION SCHED'!$E$20,IF(AW45=3,'TUITION SCHED'!$F$20,IF(AW45=4,'TUITION SCHED'!$G$20,IF(AW45=5,'TUITION SCHED'!$H$20,""))))))</f>
        <v/>
      </c>
      <c r="BN45" s="443" t="str">
        <f>IF(AX45&lt;1,"",IF(AX45=1,'TUITION SCHED'!$D$21,IF(AX45=2,'TUITION SCHED'!$E$21,IF(AX45=3,'TUITION SCHED'!$F$21,IF(AX45=4,'TUITION SCHED'!$G$21,IF(AX45=5,'TUITION SCHED'!$H$21,""))))))</f>
        <v/>
      </c>
      <c r="BO45" s="443" t="str">
        <f>IF(AY45&lt;1,"",IF(AY45=1,'TUITION SCHED'!$D$22,IF(AY45=2,'TUITION SCHED'!$E$22,IF(AY45=3,'TUITION SCHED'!$F$22,IF(AY45=4,'TUITION SCHED'!$G$22,IF(AY45=5,'TUITION SCHED'!$H$22,""))))))</f>
        <v/>
      </c>
      <c r="BP45" s="443" t="str">
        <f>IF(AZ45&lt;1,"",IF(AZ45=1,'TUITION SCHED'!$D$23,IF(AZ45=2,'TUITION SCHED'!$E$23,IF(AZ45=3,'TUITION SCHED'!$F$23,IF(AZ45=4,'TUITION SCHED'!$G$23,IF(AZ45=5,'TUITION SCHED'!$H$23,""))))))</f>
        <v/>
      </c>
      <c r="BQ45" s="443" t="str">
        <f>IF(BA45&lt;1,"",IF(BA45=1,'TUITION SCHED'!$D$24,IF(BA45=2,'TUITION SCHED'!$E$24,IF(BA45=3,'TUITION SCHED'!$F$24,IF(BA45=4,'TUITION SCHED'!$G$24,IF(BA45=5,'TUITION SCHED'!$H$24,""))))))</f>
        <v/>
      </c>
      <c r="BR45" s="443" t="str">
        <f>IF(BB45&lt;1,"",IF(BB45=1,'TUITION SCHED'!$D$25,IF(BB45=2,'TUITION SCHED'!$E$25,IF(BB45=3,'TUITION SCHED'!$F$25,IF(BB45=4,'TUITION SCHED'!$G$25,IF(BB45=5,'TUITION SCHED'!$H$25,""))))))</f>
        <v/>
      </c>
      <c r="BS45" s="443" t="str">
        <f>IF(BC45&lt;1,"",IF(BC45=1,'TUITION SCHED'!$D$26,IF(BC45=2,'TUITION SCHED'!$E$26,IF(BC45=3,'TUITION SCHED'!$F$26,IF(BC45=4,'TUITION SCHED'!$G$26,IF(BC45=5,'TUITION SCHED'!$H$26,""))))))</f>
        <v/>
      </c>
      <c r="BT45" s="443" t="str">
        <f>IF(BD45&lt;1,"",IF(BD45=1,'TUITION SCHED'!$D$27,IF(BD45=2,'TUITION SCHED'!$E$27,IF(BD45=3,'TUITION SCHED'!$F$27,IF(BD45=4,'TUITION SCHED'!$G$27,IF(BD45=5,'TUITION SCHED'!$H$27,""))))))</f>
        <v/>
      </c>
      <c r="BU45" s="443" t="str">
        <f>IF(BE45&lt;1,"",IF(BE45=1,'TUITION SCHED'!$D$28,IF(BE45=2,'TUITION SCHED'!$E$28,IF(BE45=3,'TUITION SCHED'!$F$28,IF(BE45=4,'TUITION SCHED'!$G$28,IF(BE45=5,'TUITION SCHED'!$H$28,""))))))</f>
        <v/>
      </c>
      <c r="BV45" s="440" t="str">
        <f>IF(BF45&lt;1,"",IF(BF45=1,'TUITION SCHED'!$D$29,IF(BF45=2,'TUITION SCHED'!$E$29,IF(BF45=3,'TUITION SCHED'!$F$29,IF(BF45=4,'TUITION SCHED'!$G$29,IF(BF45=5,'TUITION SCHED'!$H$29,""))))))</f>
        <v/>
      </c>
      <c r="BW45" s="124"/>
      <c r="BX45" s="507"/>
      <c r="BY45" s="145" t="str">
        <f>IF(AH45="y",IF(SUM(J45:O45)&gt;0,'TUITION SCHED'!$H$58+IF(SUM(J45:O45)&gt;1,((SUM(J45:O45)-1))*'TUITION SCHED'!$H$60)+SUM(B45:I45)*'TUITION SCHED'!$H$59,""),"")</f>
        <v/>
      </c>
      <c r="BZ45" s="443" t="str">
        <f>IF(AH45="y",IF(SUM(B45:I45)&gt;0,'TUITION SCHED'!$H$57+IF(SUM(B45:I45)&gt;1,((SUM(B45:I45)-1))*'TUITION SCHED'!$H$59),""),"")</f>
        <v/>
      </c>
      <c r="CA45" s="443" t="str">
        <f t="shared" si="12"/>
        <v/>
      </c>
    </row>
    <row r="46" spans="1:81">
      <c r="A46" s="480"/>
      <c r="B46" s="464"/>
      <c r="C46" s="464"/>
      <c r="D46" s="464"/>
      <c r="E46" s="464"/>
      <c r="F46" s="464"/>
      <c r="G46" s="464"/>
      <c r="H46" s="486"/>
      <c r="I46" s="464"/>
      <c r="J46" s="464"/>
      <c r="K46" s="464"/>
      <c r="L46" s="464"/>
      <c r="M46" s="464"/>
      <c r="N46" s="464"/>
      <c r="O46" s="464"/>
      <c r="P46" s="443">
        <f t="shared" si="0"/>
        <v>0</v>
      </c>
      <c r="Q46" s="480"/>
      <c r="R46" s="480"/>
      <c r="S46" s="456">
        <f>IF(U46&gt;0,U46,IF(Q46=1,'TUITION SCHED'!D$30,IF(Q46=2,'TUITION SCHED'!E$30,IF(Q46=3,'TUITION SCHED'!F$30,IF(Q46=4,'TUITION SCHED'!G$30,IF(Q46=5,'TUITION SCHED'!H$30,IF(R46&gt;0,R46*'TUITION SCHED'!$D$31,SUM(BI46:BV46))))))))</f>
        <v>0</v>
      </c>
      <c r="T46" s="457" t="str">
        <f t="shared" si="1"/>
        <v/>
      </c>
      <c r="U46" s="480"/>
      <c r="V46" s="480"/>
      <c r="W46" s="575" t="str">
        <f>IF(V46="y",S46*'DATA INPUT'!$B$20,"")</f>
        <v/>
      </c>
      <c r="X46" s="483"/>
      <c r="Y46" s="443" t="str">
        <f>IF(A46="","",IF(X46="y",'DATA INPUT'!$B$26,'DATA INPUT'!$B$27))</f>
        <v/>
      </c>
      <c r="Z46" s="458">
        <f>IF(Q46=0,(P46-B46*0.5)*'DATA INPUT'!$B$28,"")</f>
        <v>0</v>
      </c>
      <c r="AA46" s="480"/>
      <c r="AB46" s="480"/>
      <c r="AC46" s="480"/>
      <c r="AD46" s="480"/>
      <c r="AE46" s="443" t="str">
        <f>IF((AB46+AC46+AD46)=0,"",(AB46*'DATA INPUT'!$D$59)+(AC46*'DATA INPUT'!$D$61)+(AD46*'DATA INPUT'!$D$66))</f>
        <v/>
      </c>
      <c r="AF46" s="480"/>
      <c r="AG46" s="480"/>
      <c r="AH46" s="483"/>
      <c r="AI46" s="443" t="str">
        <f t="shared" si="2"/>
        <v/>
      </c>
      <c r="AJ46" s="443" t="str">
        <f t="shared" si="3"/>
        <v/>
      </c>
      <c r="AK46" s="443" t="str">
        <f t="shared" si="4"/>
        <v/>
      </c>
      <c r="AL46" s="443" t="str">
        <f t="shared" si="5"/>
        <v/>
      </c>
      <c r="AM46" s="443" t="str">
        <f t="shared" si="6"/>
        <v/>
      </c>
      <c r="AN46" s="443" t="str">
        <f t="shared" si="7"/>
        <v/>
      </c>
      <c r="AO46" s="443" t="str">
        <f t="shared" si="8"/>
        <v/>
      </c>
      <c r="AP46" s="443" t="str">
        <f t="shared" si="9"/>
        <v/>
      </c>
      <c r="AQ46" s="440" t="str">
        <f>IF(AH46="y",IF(MAX(BY46:BZ46)&lt;'TUITION SCHED'!$H$61,MAX(BY46:BZ46),'TUITION SCHED'!$H$61),"")</f>
        <v/>
      </c>
      <c r="AR46" s="459"/>
      <c r="AS46" s="443" t="str">
        <f>IF(SUM(AT46:$BF46)&gt;0,"",IF(B46&gt;0,$P46,""))</f>
        <v/>
      </c>
      <c r="AT46" s="443" t="str">
        <f>IF(SUM(AU46:$BF46)&gt;0,"",IF(C46&gt;0,$P46,""))</f>
        <v/>
      </c>
      <c r="AU46" s="443" t="str">
        <f>IF(SUM(AV46:$BF46)&gt;0,"",IF(D46&gt;0,$P46,""))</f>
        <v/>
      </c>
      <c r="AV46" s="443" t="str">
        <f>IF(SUM(AW46:$BF46)&gt;0,"",IF(E46&gt;0,$P46,""))</f>
        <v/>
      </c>
      <c r="AW46" s="443" t="str">
        <f>IF(SUM(AX46:$BF46)&gt;0,"",IF(F46&gt;0,$P46,""))</f>
        <v/>
      </c>
      <c r="AX46" s="443" t="str">
        <f>IF(SUM(AY46:$BF46)&gt;0,"",IF(G46&gt;0,$P46,""))</f>
        <v/>
      </c>
      <c r="AY46" s="443" t="str">
        <f>IF(SUM(AZ46:$BF46)&gt;0,"",IF(H46&gt;0,$P46,""))</f>
        <v/>
      </c>
      <c r="AZ46" s="443" t="str">
        <f>IF(SUM(BA46:$BF46)&gt;0,"",IF(I46&gt;0,$P46,""))</f>
        <v/>
      </c>
      <c r="BA46" s="443" t="str">
        <f>IF(SUM(BB46:$BF46)&gt;0,"",IF(J46&gt;0,$P46,""))</f>
        <v/>
      </c>
      <c r="BB46" s="443" t="str">
        <f>IF(SUM(BC46:$BF46)&gt;0,"",IF(K46&gt;0,$P46,""))</f>
        <v/>
      </c>
      <c r="BC46" s="443" t="str">
        <f>IF(SUM(BD46:$BF46)&gt;0,"",IF(L46&gt;0,$P46,""))</f>
        <v/>
      </c>
      <c r="BD46" s="443" t="str">
        <f>IF(SUM(BE46:$BF46)&gt;0,"",IF(M46&gt;0,$P46,""))</f>
        <v/>
      </c>
      <c r="BE46" s="443" t="str">
        <f t="shared" si="10"/>
        <v/>
      </c>
      <c r="BF46" s="440" t="str">
        <f t="shared" si="11"/>
        <v/>
      </c>
      <c r="BG46" s="124"/>
      <c r="BH46" s="507"/>
      <c r="BI46" s="145" t="str">
        <f>IF(AS46&lt;1,"",IF(AS46=1,'TUITION SCHED'!$D$16,IF(AS46=2,'TUITION SCHED'!$E$16,IF(AS46=3,'TUITION SCHED'!$F$16,IF(AS46=4,'TUITION SCHED'!$G$16,IF(AS46=5,'TUITION SCHED'!$H$16,""))))))</f>
        <v/>
      </c>
      <c r="BJ46" s="443" t="str">
        <f>IF(AT46&lt;1,"",IF(AT46=1,'TUITION SCHED'!$D$17,IF(AT46=2,'TUITION SCHED'!$E$17,IF(AT46=3,'TUITION SCHED'!$F$17,IF(AT46=4,'TUITION SCHED'!$G$17,IF(AT46=5,'TUITION SCHED'!$H$18,""))))))</f>
        <v/>
      </c>
      <c r="BK46" s="443" t="str">
        <f>IF(AU46&lt;1,"",IF(AU46=1,'TUITION SCHED'!$D$18,IF(AU46=2,'TUITION SCHED'!$E$18,IF(AU46=3,'TUITION SCHED'!$F$18,IF(AU46=4,'TUITION SCHED'!$G$18,IF(AU46=5,'TUITION SCHED'!$H$18,""))))))</f>
        <v/>
      </c>
      <c r="BL46" s="443" t="str">
        <f>IF(AV46&lt;1,"",IF(AV46=1,'TUITION SCHED'!$D$19,IF(AV46=2,'TUITION SCHED'!$E$19,IF(AV46=3,'TUITION SCHED'!$F$19,IF(AV46=4,'TUITION SCHED'!$G$19,IF(AV46=5,'TUITION SCHED'!$H$19,""))))))</f>
        <v/>
      </c>
      <c r="BM46" s="443" t="str">
        <f>IF(AW46&lt;1,"",IF(AW46=1,'TUITION SCHED'!$D$20,IF(AW46=2,'TUITION SCHED'!$E$20,IF(AW46=3,'TUITION SCHED'!$F$20,IF(AW46=4,'TUITION SCHED'!$G$20,IF(AW46=5,'TUITION SCHED'!$H$20,""))))))</f>
        <v/>
      </c>
      <c r="BN46" s="443" t="str">
        <f>IF(AX46&lt;1,"",IF(AX46=1,'TUITION SCHED'!$D$21,IF(AX46=2,'TUITION SCHED'!$E$21,IF(AX46=3,'TUITION SCHED'!$F$21,IF(AX46=4,'TUITION SCHED'!$G$21,IF(AX46=5,'TUITION SCHED'!$H$21,""))))))</f>
        <v/>
      </c>
      <c r="BO46" s="443" t="str">
        <f>IF(AY46&lt;1,"",IF(AY46=1,'TUITION SCHED'!$D$22,IF(AY46=2,'TUITION SCHED'!$E$22,IF(AY46=3,'TUITION SCHED'!$F$22,IF(AY46=4,'TUITION SCHED'!$G$22,IF(AY46=5,'TUITION SCHED'!$H$22,""))))))</f>
        <v/>
      </c>
      <c r="BP46" s="443" t="str">
        <f>IF(AZ46&lt;1,"",IF(AZ46=1,'TUITION SCHED'!$D$23,IF(AZ46=2,'TUITION SCHED'!$E$23,IF(AZ46=3,'TUITION SCHED'!$F$23,IF(AZ46=4,'TUITION SCHED'!$G$23,IF(AZ46=5,'TUITION SCHED'!$H$23,""))))))</f>
        <v/>
      </c>
      <c r="BQ46" s="443" t="str">
        <f>IF(BA46&lt;1,"",IF(BA46=1,'TUITION SCHED'!$D$24,IF(BA46=2,'TUITION SCHED'!$E$24,IF(BA46=3,'TUITION SCHED'!$F$24,IF(BA46=4,'TUITION SCHED'!$G$24,IF(BA46=5,'TUITION SCHED'!$H$24,""))))))</f>
        <v/>
      </c>
      <c r="BR46" s="443" t="str">
        <f>IF(BB46&lt;1,"",IF(BB46=1,'TUITION SCHED'!$D$25,IF(BB46=2,'TUITION SCHED'!$E$25,IF(BB46=3,'TUITION SCHED'!$F$25,IF(BB46=4,'TUITION SCHED'!$G$25,IF(BB46=5,'TUITION SCHED'!$H$25,""))))))</f>
        <v/>
      </c>
      <c r="BS46" s="443" t="str">
        <f>IF(BC46&lt;1,"",IF(BC46=1,'TUITION SCHED'!$D$26,IF(BC46=2,'TUITION SCHED'!$E$26,IF(BC46=3,'TUITION SCHED'!$F$26,IF(BC46=4,'TUITION SCHED'!$G$26,IF(BC46=5,'TUITION SCHED'!$H$26,""))))))</f>
        <v/>
      </c>
      <c r="BT46" s="443" t="str">
        <f>IF(BD46&lt;1,"",IF(BD46=1,'TUITION SCHED'!$D$27,IF(BD46=2,'TUITION SCHED'!$E$27,IF(BD46=3,'TUITION SCHED'!$F$27,IF(BD46=4,'TUITION SCHED'!$G$27,IF(BD46=5,'TUITION SCHED'!$H$27,""))))))</f>
        <v/>
      </c>
      <c r="BU46" s="443" t="str">
        <f>IF(BE46&lt;1,"",IF(BE46=1,'TUITION SCHED'!$D$28,IF(BE46=2,'TUITION SCHED'!$E$28,IF(BE46=3,'TUITION SCHED'!$F$28,IF(BE46=4,'TUITION SCHED'!$G$28,IF(BE46=5,'TUITION SCHED'!$H$28,""))))))</f>
        <v/>
      </c>
      <c r="BV46" s="440" t="str">
        <f>IF(BF46&lt;1,"",IF(BF46=1,'TUITION SCHED'!$D$29,IF(BF46=2,'TUITION SCHED'!$E$29,IF(BF46=3,'TUITION SCHED'!$F$29,IF(BF46=4,'TUITION SCHED'!$G$29,IF(BF46=5,'TUITION SCHED'!$H$29,""))))))</f>
        <v/>
      </c>
      <c r="BW46" s="124"/>
      <c r="BX46" s="507"/>
      <c r="BY46" s="145" t="str">
        <f>IF(AH46="y",IF(SUM(J46:O46)&gt;0,'TUITION SCHED'!$H$58+IF(SUM(J46:O46)&gt;1,((SUM(J46:O46)-1))*'TUITION SCHED'!$H$60)+SUM(B46:I46)*'TUITION SCHED'!$H$59,""),"")</f>
        <v/>
      </c>
      <c r="BZ46" s="443" t="str">
        <f>IF(AH46="y",IF(SUM(B46:I46)&gt;0,'TUITION SCHED'!$H$57+IF(SUM(B46:I46)&gt;1,((SUM(B46:I46)-1))*'TUITION SCHED'!$H$59),""),"")</f>
        <v/>
      </c>
      <c r="CA46" s="443" t="str">
        <f t="shared" si="12"/>
        <v/>
      </c>
    </row>
    <row r="47" spans="1:81">
      <c r="A47" s="480"/>
      <c r="B47" s="464"/>
      <c r="C47" s="464"/>
      <c r="D47" s="464"/>
      <c r="E47" s="464"/>
      <c r="F47" s="464"/>
      <c r="G47" s="464"/>
      <c r="H47" s="464"/>
      <c r="I47" s="464"/>
      <c r="J47" s="464"/>
      <c r="K47" s="464"/>
      <c r="L47" s="464"/>
      <c r="M47" s="464"/>
      <c r="N47" s="464"/>
      <c r="O47" s="464"/>
      <c r="P47" s="443">
        <f t="shared" si="0"/>
        <v>0</v>
      </c>
      <c r="Q47" s="480"/>
      <c r="R47" s="480"/>
      <c r="S47" s="456">
        <f>IF(U47&gt;0,U47,IF(Q47=1,'TUITION SCHED'!D$30,IF(Q47=2,'TUITION SCHED'!E$30,IF(Q47=3,'TUITION SCHED'!F$30,IF(Q47=4,'TUITION SCHED'!G$30,IF(Q47=5,'TUITION SCHED'!H$30,IF(R47&gt;0,R47*'TUITION SCHED'!$D$31,SUM(BI47:BV47))))))))</f>
        <v>0</v>
      </c>
      <c r="T47" s="457" t="str">
        <f t="shared" si="1"/>
        <v/>
      </c>
      <c r="U47" s="480"/>
      <c r="V47" s="480"/>
      <c r="W47" s="575" t="str">
        <f>IF(V47="y",S47*'DATA INPUT'!$B$20,"")</f>
        <v/>
      </c>
      <c r="X47" s="483"/>
      <c r="Y47" s="443" t="str">
        <f>IF(A47="","",IF(X47="y",'DATA INPUT'!$B$26,'DATA INPUT'!$B$27))</f>
        <v/>
      </c>
      <c r="Z47" s="458">
        <f>IF(Q47=0,(P47-B47*0.5)*'DATA INPUT'!$B$28,"")</f>
        <v>0</v>
      </c>
      <c r="AA47" s="480"/>
      <c r="AB47" s="480"/>
      <c r="AC47" s="480"/>
      <c r="AD47" s="480"/>
      <c r="AE47" s="443" t="str">
        <f>IF((AB47+AC47+AD47)=0,"",(AB47*'DATA INPUT'!$D$59)+(AC47*'DATA INPUT'!$D$61)+(AD47*'DATA INPUT'!$D$66))</f>
        <v/>
      </c>
      <c r="AF47" s="480"/>
      <c r="AG47" s="480"/>
      <c r="AH47" s="483"/>
      <c r="AI47" s="443" t="str">
        <f t="shared" si="2"/>
        <v/>
      </c>
      <c r="AJ47" s="443" t="str">
        <f t="shared" si="3"/>
        <v/>
      </c>
      <c r="AK47" s="443" t="str">
        <f t="shared" si="4"/>
        <v/>
      </c>
      <c r="AL47" s="443" t="str">
        <f t="shared" si="5"/>
        <v/>
      </c>
      <c r="AM47" s="443" t="str">
        <f t="shared" si="6"/>
        <v/>
      </c>
      <c r="AN47" s="443" t="str">
        <f t="shared" si="7"/>
        <v/>
      </c>
      <c r="AO47" s="443" t="str">
        <f t="shared" si="8"/>
        <v/>
      </c>
      <c r="AP47" s="443" t="str">
        <f t="shared" si="9"/>
        <v/>
      </c>
      <c r="AQ47" s="440" t="str">
        <f>IF(AH47="y",IF(MAX(BY47:BZ47)&lt;'TUITION SCHED'!$H$61,MAX(BY47:BZ47),'TUITION SCHED'!$H$61),"")</f>
        <v/>
      </c>
      <c r="AR47" s="459"/>
      <c r="AS47" s="443" t="str">
        <f>IF(SUM(AT47:$BF47)&gt;0,"",IF(B47&gt;0,$P47,""))</f>
        <v/>
      </c>
      <c r="AT47" s="443" t="str">
        <f>IF(SUM(AU47:$BF47)&gt;0,"",IF(C47&gt;0,$P47,""))</f>
        <v/>
      </c>
      <c r="AU47" s="443" t="str">
        <f>IF(SUM(AV47:$BF47)&gt;0,"",IF(D47&gt;0,$P47,""))</f>
        <v/>
      </c>
      <c r="AV47" s="443" t="str">
        <f>IF(SUM(AW47:$BF47)&gt;0,"",IF(E47&gt;0,$P47,""))</f>
        <v/>
      </c>
      <c r="AW47" s="443" t="str">
        <f>IF(SUM(AX47:$BF47)&gt;0,"",IF(F47&gt;0,$P47,""))</f>
        <v/>
      </c>
      <c r="AX47" s="443" t="str">
        <f>IF(SUM(AY47:$BF47)&gt;0,"",IF(G47&gt;0,$P47,""))</f>
        <v/>
      </c>
      <c r="AY47" s="443" t="str">
        <f>IF(SUM(AZ47:$BF47)&gt;0,"",IF(H47&gt;0,$P47,""))</f>
        <v/>
      </c>
      <c r="AZ47" s="443" t="str">
        <f>IF(SUM(BA47:$BF47)&gt;0,"",IF(I47&gt;0,$P47,""))</f>
        <v/>
      </c>
      <c r="BA47" s="443" t="str">
        <f>IF(SUM(BB47:$BF47)&gt;0,"",IF(J47&gt;0,$P47,""))</f>
        <v/>
      </c>
      <c r="BB47" s="443" t="str">
        <f>IF(SUM(BC47:$BF47)&gt;0,"",IF(K47&gt;0,$P47,""))</f>
        <v/>
      </c>
      <c r="BC47" s="443" t="str">
        <f>IF(SUM(BD47:$BF47)&gt;0,"",IF(L47&gt;0,$P47,""))</f>
        <v/>
      </c>
      <c r="BD47" s="443" t="str">
        <f>IF(SUM(BE47:$BF47)&gt;0,"",IF(M47&gt;0,$P47,""))</f>
        <v/>
      </c>
      <c r="BE47" s="443" t="str">
        <f t="shared" si="10"/>
        <v/>
      </c>
      <c r="BF47" s="440" t="str">
        <f t="shared" si="11"/>
        <v/>
      </c>
      <c r="BG47" s="124"/>
      <c r="BH47" s="507"/>
      <c r="BI47" s="145" t="str">
        <f>IF(AS47&lt;1,"",IF(AS47=1,'TUITION SCHED'!$D$16,IF(AS47=2,'TUITION SCHED'!$E$16,IF(AS47=3,'TUITION SCHED'!$F$16,IF(AS47=4,'TUITION SCHED'!$G$16,IF(AS47=5,'TUITION SCHED'!$H$16,""))))))</f>
        <v/>
      </c>
      <c r="BJ47" s="443" t="str">
        <f>IF(AT47&lt;1,"",IF(AT47=1,'TUITION SCHED'!$D$17,IF(AT47=2,'TUITION SCHED'!$E$17,IF(AT47=3,'TUITION SCHED'!$F$17,IF(AT47=4,'TUITION SCHED'!$G$17,IF(AT47=5,'TUITION SCHED'!$H$18,""))))))</f>
        <v/>
      </c>
      <c r="BK47" s="443" t="str">
        <f>IF(AU47&lt;1,"",IF(AU47=1,'TUITION SCHED'!$D$18,IF(AU47=2,'TUITION SCHED'!$E$18,IF(AU47=3,'TUITION SCHED'!$F$18,IF(AU47=4,'TUITION SCHED'!$G$18,IF(AU47=5,'TUITION SCHED'!$H$18,""))))))</f>
        <v/>
      </c>
      <c r="BL47" s="443" t="str">
        <f>IF(AV47&lt;1,"",IF(AV47=1,'TUITION SCHED'!$D$19,IF(AV47=2,'TUITION SCHED'!$E$19,IF(AV47=3,'TUITION SCHED'!$F$19,IF(AV47=4,'TUITION SCHED'!$G$19,IF(AV47=5,'TUITION SCHED'!$H$19,""))))))</f>
        <v/>
      </c>
      <c r="BM47" s="443" t="str">
        <f>IF(AW47&lt;1,"",IF(AW47=1,'TUITION SCHED'!$D$20,IF(AW47=2,'TUITION SCHED'!$E$20,IF(AW47=3,'TUITION SCHED'!$F$20,IF(AW47=4,'TUITION SCHED'!$G$20,IF(AW47=5,'TUITION SCHED'!$H$20,""))))))</f>
        <v/>
      </c>
      <c r="BN47" s="443" t="str">
        <f>IF(AX47&lt;1,"",IF(AX47=1,'TUITION SCHED'!$D$21,IF(AX47=2,'TUITION SCHED'!$E$21,IF(AX47=3,'TUITION SCHED'!$F$21,IF(AX47=4,'TUITION SCHED'!$G$21,IF(AX47=5,'TUITION SCHED'!$H$21,""))))))</f>
        <v/>
      </c>
      <c r="BO47" s="443" t="str">
        <f>IF(AY47&lt;1,"",IF(AY47=1,'TUITION SCHED'!$D$22,IF(AY47=2,'TUITION SCHED'!$E$22,IF(AY47=3,'TUITION SCHED'!$F$22,IF(AY47=4,'TUITION SCHED'!$G$22,IF(AY47=5,'TUITION SCHED'!$H$22,""))))))</f>
        <v/>
      </c>
      <c r="BP47" s="443" t="str">
        <f>IF(AZ47&lt;1,"",IF(AZ47=1,'TUITION SCHED'!$D$23,IF(AZ47=2,'TUITION SCHED'!$E$23,IF(AZ47=3,'TUITION SCHED'!$F$23,IF(AZ47=4,'TUITION SCHED'!$G$23,IF(AZ47=5,'TUITION SCHED'!$H$23,""))))))</f>
        <v/>
      </c>
      <c r="BQ47" s="443" t="str">
        <f>IF(BA47&lt;1,"",IF(BA47=1,'TUITION SCHED'!$D$24,IF(BA47=2,'TUITION SCHED'!$E$24,IF(BA47=3,'TUITION SCHED'!$F$24,IF(BA47=4,'TUITION SCHED'!$G$24,IF(BA47=5,'TUITION SCHED'!$H$24,""))))))</f>
        <v/>
      </c>
      <c r="BR47" s="443" t="str">
        <f>IF(BB47&lt;1,"",IF(BB47=1,'TUITION SCHED'!$D$25,IF(BB47=2,'TUITION SCHED'!$E$25,IF(BB47=3,'TUITION SCHED'!$F$25,IF(BB47=4,'TUITION SCHED'!$G$25,IF(BB47=5,'TUITION SCHED'!$H$25,""))))))</f>
        <v/>
      </c>
      <c r="BS47" s="443" t="str">
        <f>IF(BC47&lt;1,"",IF(BC47=1,'TUITION SCHED'!$D$26,IF(BC47=2,'TUITION SCHED'!$E$26,IF(BC47=3,'TUITION SCHED'!$F$26,IF(BC47=4,'TUITION SCHED'!$G$26,IF(BC47=5,'TUITION SCHED'!$H$26,""))))))</f>
        <v/>
      </c>
      <c r="BT47" s="443" t="str">
        <f>IF(BD47&lt;1,"",IF(BD47=1,'TUITION SCHED'!$D$27,IF(BD47=2,'TUITION SCHED'!$E$27,IF(BD47=3,'TUITION SCHED'!$F$27,IF(BD47=4,'TUITION SCHED'!$G$27,IF(BD47=5,'TUITION SCHED'!$H$27,""))))))</f>
        <v/>
      </c>
      <c r="BU47" s="443" t="str">
        <f>IF(BE47&lt;1,"",IF(BE47=1,'TUITION SCHED'!$D$28,IF(BE47=2,'TUITION SCHED'!$E$28,IF(BE47=3,'TUITION SCHED'!$F$28,IF(BE47=4,'TUITION SCHED'!$G$28,IF(BE47=5,'TUITION SCHED'!$H$28,""))))))</f>
        <v/>
      </c>
      <c r="BV47" s="440" t="str">
        <f>IF(BF47&lt;1,"",IF(BF47=1,'TUITION SCHED'!$D$29,IF(BF47=2,'TUITION SCHED'!$E$29,IF(BF47=3,'TUITION SCHED'!$F$29,IF(BF47=4,'TUITION SCHED'!$G$29,IF(BF47=5,'TUITION SCHED'!$H$29,""))))))</f>
        <v/>
      </c>
      <c r="BW47" s="124"/>
      <c r="BX47" s="507"/>
      <c r="BY47" s="145" t="str">
        <f>IF(AH47="y",IF(SUM(J47:O47)&gt;0,'TUITION SCHED'!$H$58+IF(SUM(J47:O47)&gt;1,((SUM(J47:O47)-1))*'TUITION SCHED'!$H$60)+SUM(B47:I47)*'TUITION SCHED'!$H$59,""),"")</f>
        <v/>
      </c>
      <c r="BZ47" s="443" t="str">
        <f>IF(AH47="y",IF(SUM(B47:I47)&gt;0,'TUITION SCHED'!$H$57+IF(SUM(B47:I47)&gt;1,((SUM(B47:I47)-1))*'TUITION SCHED'!$H$59),""),"")</f>
        <v/>
      </c>
      <c r="CA47" s="443" t="str">
        <f t="shared" si="12"/>
        <v/>
      </c>
    </row>
    <row r="48" spans="1:81">
      <c r="A48" s="480"/>
      <c r="B48" s="463"/>
      <c r="C48" s="463"/>
      <c r="D48" s="463"/>
      <c r="E48" s="463"/>
      <c r="F48" s="463"/>
      <c r="G48" s="463"/>
      <c r="H48" s="465"/>
      <c r="I48" s="463"/>
      <c r="J48" s="463"/>
      <c r="K48" s="463"/>
      <c r="L48" s="463"/>
      <c r="M48" s="463"/>
      <c r="N48" s="463"/>
      <c r="O48" s="463"/>
      <c r="P48" s="443">
        <f t="shared" si="0"/>
        <v>0</v>
      </c>
      <c r="Q48" s="480"/>
      <c r="R48" s="480"/>
      <c r="S48" s="456">
        <f>IF(U48&gt;0,U48,IF(Q48=1,'TUITION SCHED'!D$30,IF(Q48=2,'TUITION SCHED'!E$30,IF(Q48=3,'TUITION SCHED'!F$30,IF(Q48=4,'TUITION SCHED'!G$30,IF(Q48=5,'TUITION SCHED'!H$30,IF(R48&gt;0,R48*'TUITION SCHED'!$D$31,SUM(BI48:BV48))))))))</f>
        <v>0</v>
      </c>
      <c r="T48" s="457" t="str">
        <f t="shared" si="1"/>
        <v/>
      </c>
      <c r="U48" s="480"/>
      <c r="V48" s="480"/>
      <c r="W48" s="575" t="str">
        <f>IF(V48="y",S48*'DATA INPUT'!$B$20,"")</f>
        <v/>
      </c>
      <c r="X48" s="483"/>
      <c r="Y48" s="443" t="str">
        <f>IF(A48="","",IF(X48="y",'DATA INPUT'!$B$26,'DATA INPUT'!$B$27))</f>
        <v/>
      </c>
      <c r="Z48" s="458">
        <f>IF(Q48=0,(P48-B48*0.5)*'DATA INPUT'!$B$28,"")</f>
        <v>0</v>
      </c>
      <c r="AA48" s="480"/>
      <c r="AB48" s="480"/>
      <c r="AC48" s="480"/>
      <c r="AD48" s="480"/>
      <c r="AE48" s="443" t="str">
        <f>IF((AB48+AC48+AD48)=0,"",(AB48*'DATA INPUT'!$D$59)+(AC48*'DATA INPUT'!$D$61)+(AD48*'DATA INPUT'!$D$66))</f>
        <v/>
      </c>
      <c r="AF48" s="480"/>
      <c r="AG48" s="480"/>
      <c r="AH48" s="483"/>
      <c r="AI48" s="443" t="str">
        <f t="shared" si="2"/>
        <v/>
      </c>
      <c r="AJ48" s="443" t="str">
        <f t="shared" si="3"/>
        <v/>
      </c>
      <c r="AK48" s="443" t="str">
        <f t="shared" si="4"/>
        <v/>
      </c>
      <c r="AL48" s="443" t="str">
        <f t="shared" si="5"/>
        <v/>
      </c>
      <c r="AM48" s="443" t="str">
        <f t="shared" si="6"/>
        <v/>
      </c>
      <c r="AN48" s="443" t="str">
        <f t="shared" si="7"/>
        <v/>
      </c>
      <c r="AO48" s="443" t="str">
        <f t="shared" si="8"/>
        <v/>
      </c>
      <c r="AP48" s="443" t="str">
        <f t="shared" si="9"/>
        <v/>
      </c>
      <c r="AQ48" s="440" t="str">
        <f>IF(AH48="y",IF(MAX(BY48:BZ48)&lt;'TUITION SCHED'!$H$61,MAX(BY48:BZ48),'TUITION SCHED'!$H$61),"")</f>
        <v/>
      </c>
      <c r="AR48" s="459"/>
      <c r="AS48" s="443" t="str">
        <f>IF(SUM(AT48:$BF48)&gt;0,"",IF(B48&gt;0,$P48,""))</f>
        <v/>
      </c>
      <c r="AT48" s="443" t="str">
        <f>IF(SUM(AU48:$BF48)&gt;0,"",IF(C48&gt;0,$P48,""))</f>
        <v/>
      </c>
      <c r="AU48" s="443" t="str">
        <f>IF(SUM(AV48:$BF48)&gt;0,"",IF(D48&gt;0,$P48,""))</f>
        <v/>
      </c>
      <c r="AV48" s="443" t="str">
        <f>IF(SUM(AW48:$BF48)&gt;0,"",IF(E48&gt;0,$P48,""))</f>
        <v/>
      </c>
      <c r="AW48" s="443" t="str">
        <f>IF(SUM(AX48:$BF48)&gt;0,"",IF(F48&gt;0,$P48,""))</f>
        <v/>
      </c>
      <c r="AX48" s="443" t="str">
        <f>IF(SUM(AY48:$BF48)&gt;0,"",IF(G48&gt;0,$P48,""))</f>
        <v/>
      </c>
      <c r="AY48" s="443" t="str">
        <f>IF(SUM(AZ48:$BF48)&gt;0,"",IF(H48&gt;0,$P48,""))</f>
        <v/>
      </c>
      <c r="AZ48" s="443" t="str">
        <f>IF(SUM(BA48:$BF48)&gt;0,"",IF(I48&gt;0,$P48,""))</f>
        <v/>
      </c>
      <c r="BA48" s="443" t="str">
        <f>IF(SUM(BB48:$BF48)&gt;0,"",IF(J48&gt;0,$P48,""))</f>
        <v/>
      </c>
      <c r="BB48" s="443" t="str">
        <f>IF(SUM(BC48:$BF48)&gt;0,"",IF(K48&gt;0,$P48,""))</f>
        <v/>
      </c>
      <c r="BC48" s="443" t="str">
        <f>IF(SUM(BD48:$BF48)&gt;0,"",IF(L48&gt;0,$P48,""))</f>
        <v/>
      </c>
      <c r="BD48" s="443" t="str">
        <f>IF(SUM(BE48:$BF48)&gt;0,"",IF(M48&gt;0,$P48,""))</f>
        <v/>
      </c>
      <c r="BE48" s="443" t="str">
        <f t="shared" si="10"/>
        <v/>
      </c>
      <c r="BF48" s="440" t="str">
        <f t="shared" si="11"/>
        <v/>
      </c>
      <c r="BG48" s="124"/>
      <c r="BH48" s="507"/>
      <c r="BI48" s="145" t="str">
        <f>IF(AS48&lt;1,"",IF(AS48=1,'TUITION SCHED'!$D$16,IF(AS48=2,'TUITION SCHED'!$E$16,IF(AS48=3,'TUITION SCHED'!$F$16,IF(AS48=4,'TUITION SCHED'!$G$16,IF(AS48=5,'TUITION SCHED'!$H$16,""))))))</f>
        <v/>
      </c>
      <c r="BJ48" s="443" t="str">
        <f>IF(AT48&lt;1,"",IF(AT48=1,'TUITION SCHED'!$D$17,IF(AT48=2,'TUITION SCHED'!$E$17,IF(AT48=3,'TUITION SCHED'!$F$17,IF(AT48=4,'TUITION SCHED'!$G$17,IF(AT48=5,'TUITION SCHED'!$H$18,""))))))</f>
        <v/>
      </c>
      <c r="BK48" s="443" t="str">
        <f>IF(AU48&lt;1,"",IF(AU48=1,'TUITION SCHED'!$D$18,IF(AU48=2,'TUITION SCHED'!$E$18,IF(AU48=3,'TUITION SCHED'!$F$18,IF(AU48=4,'TUITION SCHED'!$G$18,IF(AU48=5,'TUITION SCHED'!$H$18,""))))))</f>
        <v/>
      </c>
      <c r="BL48" s="443" t="str">
        <f>IF(AV48&lt;1,"",IF(AV48=1,'TUITION SCHED'!$D$19,IF(AV48=2,'TUITION SCHED'!$E$19,IF(AV48=3,'TUITION SCHED'!$F$19,IF(AV48=4,'TUITION SCHED'!$G$19,IF(AV48=5,'TUITION SCHED'!$H$19,""))))))</f>
        <v/>
      </c>
      <c r="BM48" s="443" t="str">
        <f>IF(AW48&lt;1,"",IF(AW48=1,'TUITION SCHED'!$D$20,IF(AW48=2,'TUITION SCHED'!$E$20,IF(AW48=3,'TUITION SCHED'!$F$20,IF(AW48=4,'TUITION SCHED'!$G$20,IF(AW48=5,'TUITION SCHED'!$H$20,""))))))</f>
        <v/>
      </c>
      <c r="BN48" s="443" t="str">
        <f>IF(AX48&lt;1,"",IF(AX48=1,'TUITION SCHED'!$D$21,IF(AX48=2,'TUITION SCHED'!$E$21,IF(AX48=3,'TUITION SCHED'!$F$21,IF(AX48=4,'TUITION SCHED'!$G$21,IF(AX48=5,'TUITION SCHED'!$H$21,""))))))</f>
        <v/>
      </c>
      <c r="BO48" s="443" t="str">
        <f>IF(AY48&lt;1,"",IF(AY48=1,'TUITION SCHED'!$D$22,IF(AY48=2,'TUITION SCHED'!$E$22,IF(AY48=3,'TUITION SCHED'!$F$22,IF(AY48=4,'TUITION SCHED'!$G$22,IF(AY48=5,'TUITION SCHED'!$H$22,""))))))</f>
        <v/>
      </c>
      <c r="BP48" s="443" t="str">
        <f>IF(AZ48&lt;1,"",IF(AZ48=1,'TUITION SCHED'!$D$23,IF(AZ48=2,'TUITION SCHED'!$E$23,IF(AZ48=3,'TUITION SCHED'!$F$23,IF(AZ48=4,'TUITION SCHED'!$G$23,IF(AZ48=5,'TUITION SCHED'!$H$23,""))))))</f>
        <v/>
      </c>
      <c r="BQ48" s="443" t="str">
        <f>IF(BA48&lt;1,"",IF(BA48=1,'TUITION SCHED'!$D$24,IF(BA48=2,'TUITION SCHED'!$E$24,IF(BA48=3,'TUITION SCHED'!$F$24,IF(BA48=4,'TUITION SCHED'!$G$24,IF(BA48=5,'TUITION SCHED'!$H$24,""))))))</f>
        <v/>
      </c>
      <c r="BR48" s="443" t="str">
        <f>IF(BB48&lt;1,"",IF(BB48=1,'TUITION SCHED'!$D$25,IF(BB48=2,'TUITION SCHED'!$E$25,IF(BB48=3,'TUITION SCHED'!$F$25,IF(BB48=4,'TUITION SCHED'!$G$25,IF(BB48=5,'TUITION SCHED'!$H$25,""))))))</f>
        <v/>
      </c>
      <c r="BS48" s="443" t="str">
        <f>IF(BC48&lt;1,"",IF(BC48=1,'TUITION SCHED'!$D$26,IF(BC48=2,'TUITION SCHED'!$E$26,IF(BC48=3,'TUITION SCHED'!$F$26,IF(BC48=4,'TUITION SCHED'!$G$26,IF(BC48=5,'TUITION SCHED'!$H$26,""))))))</f>
        <v/>
      </c>
      <c r="BT48" s="443" t="str">
        <f>IF(BD48&lt;1,"",IF(BD48=1,'TUITION SCHED'!$D$27,IF(BD48=2,'TUITION SCHED'!$E$27,IF(BD48=3,'TUITION SCHED'!$F$27,IF(BD48=4,'TUITION SCHED'!$G$27,IF(BD48=5,'TUITION SCHED'!$H$27,""))))))</f>
        <v/>
      </c>
      <c r="BU48" s="443" t="str">
        <f>IF(BE48&lt;1,"",IF(BE48=1,'TUITION SCHED'!$D$28,IF(BE48=2,'TUITION SCHED'!$E$28,IF(BE48=3,'TUITION SCHED'!$F$28,IF(BE48=4,'TUITION SCHED'!$G$28,IF(BE48=5,'TUITION SCHED'!$H$28,""))))))</f>
        <v/>
      </c>
      <c r="BV48" s="440" t="str">
        <f>IF(BF48&lt;1,"",IF(BF48=1,'TUITION SCHED'!$D$29,IF(BF48=2,'TUITION SCHED'!$E$29,IF(BF48=3,'TUITION SCHED'!$F$29,IF(BF48=4,'TUITION SCHED'!$G$29,IF(BF48=5,'TUITION SCHED'!$H$29,""))))))</f>
        <v/>
      </c>
      <c r="BW48" s="124"/>
      <c r="BX48" s="507"/>
      <c r="BY48" s="145" t="str">
        <f>IF(AH48="y",IF(SUM(J48:O48)&gt;0,'TUITION SCHED'!$H$58+IF(SUM(J48:O48)&gt;1,((SUM(J48:O48)-1))*'TUITION SCHED'!$H$60)+SUM(B48:I48)*'TUITION SCHED'!$H$59,""),"")</f>
        <v/>
      </c>
      <c r="BZ48" s="443" t="str">
        <f>IF(AH48="y",IF(SUM(B48:I48)&gt;0,'TUITION SCHED'!$H$57+IF(SUM(B48:I48)&gt;1,((SUM(B48:I48)-1))*'TUITION SCHED'!$H$59),""),"")</f>
        <v/>
      </c>
      <c r="CA48" s="443" t="str">
        <f t="shared" si="12"/>
        <v/>
      </c>
    </row>
    <row r="49" spans="1:79">
      <c r="A49" s="480"/>
      <c r="B49" s="463"/>
      <c r="C49" s="463"/>
      <c r="D49" s="463"/>
      <c r="E49" s="463"/>
      <c r="F49" s="463"/>
      <c r="G49" s="463"/>
      <c r="H49" s="463"/>
      <c r="I49" s="463"/>
      <c r="J49" s="463"/>
      <c r="K49" s="463"/>
      <c r="L49" s="463"/>
      <c r="M49" s="463"/>
      <c r="N49" s="463"/>
      <c r="O49" s="463"/>
      <c r="P49" s="443">
        <f t="shared" si="0"/>
        <v>0</v>
      </c>
      <c r="Q49" s="480"/>
      <c r="R49" s="480"/>
      <c r="S49" s="456">
        <f>IF(U49&gt;0,U49,IF(Q49=1,'TUITION SCHED'!D$30,IF(Q49=2,'TUITION SCHED'!E$30,IF(Q49=3,'TUITION SCHED'!F$30,IF(Q49=4,'TUITION SCHED'!G$30,IF(Q49=5,'TUITION SCHED'!H$30,IF(R49&gt;0,R49*'TUITION SCHED'!$D$31,SUM(BI49:BV49))))))))</f>
        <v>0</v>
      </c>
      <c r="T49" s="457" t="str">
        <f t="shared" si="1"/>
        <v/>
      </c>
      <c r="U49" s="480"/>
      <c r="V49" s="480"/>
      <c r="W49" s="575" t="str">
        <f>IF(V49="y",S49*'DATA INPUT'!$B$20,"")</f>
        <v/>
      </c>
      <c r="X49" s="483"/>
      <c r="Y49" s="443" t="str">
        <f>IF(A49="","",IF(X49="y",'DATA INPUT'!$B$26,'DATA INPUT'!$B$27))</f>
        <v/>
      </c>
      <c r="Z49" s="458">
        <f>IF(Q49=0,(P49-B49*0.5)*'DATA INPUT'!$B$28,"")</f>
        <v>0</v>
      </c>
      <c r="AA49" s="480"/>
      <c r="AB49" s="480"/>
      <c r="AC49" s="480"/>
      <c r="AD49" s="480"/>
      <c r="AE49" s="443" t="str">
        <f>IF((AB49+AC49+AD49)=0,"",(AB49*'DATA INPUT'!$D$59)+(AC49*'DATA INPUT'!$D$61)+(AD49*'DATA INPUT'!$D$66))</f>
        <v/>
      </c>
      <c r="AF49" s="480"/>
      <c r="AG49" s="480"/>
      <c r="AH49" s="483"/>
      <c r="AI49" s="443" t="str">
        <f t="shared" si="2"/>
        <v/>
      </c>
      <c r="AJ49" s="443" t="str">
        <f t="shared" si="3"/>
        <v/>
      </c>
      <c r="AK49" s="443" t="str">
        <f t="shared" si="4"/>
        <v/>
      </c>
      <c r="AL49" s="443" t="str">
        <f t="shared" si="5"/>
        <v/>
      </c>
      <c r="AM49" s="443" t="str">
        <f t="shared" si="6"/>
        <v/>
      </c>
      <c r="AN49" s="443" t="str">
        <f t="shared" si="7"/>
        <v/>
      </c>
      <c r="AO49" s="443" t="str">
        <f t="shared" si="8"/>
        <v/>
      </c>
      <c r="AP49" s="443" t="str">
        <f t="shared" si="9"/>
        <v/>
      </c>
      <c r="AQ49" s="440" t="str">
        <f>IF(AH49="y",IF(MAX(BY49:BZ49)&lt;'TUITION SCHED'!$H$61,MAX(BY49:BZ49),'TUITION SCHED'!$H$61),"")</f>
        <v/>
      </c>
      <c r="AR49" s="459"/>
      <c r="AS49" s="443" t="str">
        <f>IF(SUM(AT49:$BF49)&gt;0,"",IF(B49&gt;0,$P49,""))</f>
        <v/>
      </c>
      <c r="AT49" s="443" t="str">
        <f>IF(SUM(AU49:$BF49)&gt;0,"",IF(C49&gt;0,$P49,""))</f>
        <v/>
      </c>
      <c r="AU49" s="443" t="str">
        <f>IF(SUM(AV49:$BF49)&gt;0,"",IF(D49&gt;0,$P49,""))</f>
        <v/>
      </c>
      <c r="AV49" s="443" t="str">
        <f>IF(SUM(AW49:$BF49)&gt;0,"",IF(E49&gt;0,$P49,""))</f>
        <v/>
      </c>
      <c r="AW49" s="443" t="str">
        <f>IF(SUM(AX49:$BF49)&gt;0,"",IF(F49&gt;0,$P49,""))</f>
        <v/>
      </c>
      <c r="AX49" s="443" t="str">
        <f>IF(SUM(AY49:$BF49)&gt;0,"",IF(G49&gt;0,$P49,""))</f>
        <v/>
      </c>
      <c r="AY49" s="443" t="str">
        <f>IF(SUM(AZ49:$BF49)&gt;0,"",IF(H49&gt;0,$P49,""))</f>
        <v/>
      </c>
      <c r="AZ49" s="443" t="str">
        <f>IF(SUM(BA49:$BF49)&gt;0,"",IF(I49&gt;0,$P49,""))</f>
        <v/>
      </c>
      <c r="BA49" s="443" t="str">
        <f>IF(SUM(BB49:$BF49)&gt;0,"",IF(J49&gt;0,$P49,""))</f>
        <v/>
      </c>
      <c r="BB49" s="443" t="str">
        <f>IF(SUM(BC49:$BF49)&gt;0,"",IF(K49&gt;0,$P49,""))</f>
        <v/>
      </c>
      <c r="BC49" s="443" t="str">
        <f>IF(SUM(BD49:$BF49)&gt;0,"",IF(L49&gt;0,$P49,""))</f>
        <v/>
      </c>
      <c r="BD49" s="443" t="str">
        <f>IF(SUM(BE49:$BF49)&gt;0,"",IF(M49&gt;0,$P49,""))</f>
        <v/>
      </c>
      <c r="BE49" s="443" t="str">
        <f t="shared" si="10"/>
        <v/>
      </c>
      <c r="BF49" s="440" t="str">
        <f t="shared" si="11"/>
        <v/>
      </c>
      <c r="BG49" s="124"/>
      <c r="BH49" s="507"/>
      <c r="BI49" s="145" t="str">
        <f>IF(AS49&lt;1,"",IF(AS49=1,'TUITION SCHED'!$D$16,IF(AS49=2,'TUITION SCHED'!$E$16,IF(AS49=3,'TUITION SCHED'!$F$16,IF(AS49=4,'TUITION SCHED'!$G$16,IF(AS49=5,'TUITION SCHED'!$H$16,""))))))</f>
        <v/>
      </c>
      <c r="BJ49" s="443" t="str">
        <f>IF(AT49&lt;1,"",IF(AT49=1,'TUITION SCHED'!$D$17,IF(AT49=2,'TUITION SCHED'!$E$17,IF(AT49=3,'TUITION SCHED'!$F$17,IF(AT49=4,'TUITION SCHED'!$G$17,IF(AT49=5,'TUITION SCHED'!$H$18,""))))))</f>
        <v/>
      </c>
      <c r="BK49" s="443" t="str">
        <f>IF(AU49&lt;1,"",IF(AU49=1,'TUITION SCHED'!$D$18,IF(AU49=2,'TUITION SCHED'!$E$18,IF(AU49=3,'TUITION SCHED'!$F$18,IF(AU49=4,'TUITION SCHED'!$G$18,IF(AU49=5,'TUITION SCHED'!$H$18,""))))))</f>
        <v/>
      </c>
      <c r="BL49" s="443" t="str">
        <f>IF(AV49&lt;1,"",IF(AV49=1,'TUITION SCHED'!$D$19,IF(AV49=2,'TUITION SCHED'!$E$19,IF(AV49=3,'TUITION SCHED'!$F$19,IF(AV49=4,'TUITION SCHED'!$G$19,IF(AV49=5,'TUITION SCHED'!$H$19,""))))))</f>
        <v/>
      </c>
      <c r="BM49" s="443" t="str">
        <f>IF(AW49&lt;1,"",IF(AW49=1,'TUITION SCHED'!$D$20,IF(AW49=2,'TUITION SCHED'!$E$20,IF(AW49=3,'TUITION SCHED'!$F$20,IF(AW49=4,'TUITION SCHED'!$G$20,IF(AW49=5,'TUITION SCHED'!$H$20,""))))))</f>
        <v/>
      </c>
      <c r="BN49" s="443" t="str">
        <f>IF(AX49&lt;1,"",IF(AX49=1,'TUITION SCHED'!$D$21,IF(AX49=2,'TUITION SCHED'!$E$21,IF(AX49=3,'TUITION SCHED'!$F$21,IF(AX49=4,'TUITION SCHED'!$G$21,IF(AX49=5,'TUITION SCHED'!$H$21,""))))))</f>
        <v/>
      </c>
      <c r="BO49" s="443" t="str">
        <f>IF(AY49&lt;1,"",IF(AY49=1,'TUITION SCHED'!$D$22,IF(AY49=2,'TUITION SCHED'!$E$22,IF(AY49=3,'TUITION SCHED'!$F$22,IF(AY49=4,'TUITION SCHED'!$G$22,IF(AY49=5,'TUITION SCHED'!$H$22,""))))))</f>
        <v/>
      </c>
      <c r="BP49" s="443" t="str">
        <f>IF(AZ49&lt;1,"",IF(AZ49=1,'TUITION SCHED'!$D$23,IF(AZ49=2,'TUITION SCHED'!$E$23,IF(AZ49=3,'TUITION SCHED'!$F$23,IF(AZ49=4,'TUITION SCHED'!$G$23,IF(AZ49=5,'TUITION SCHED'!$H$23,""))))))</f>
        <v/>
      </c>
      <c r="BQ49" s="443" t="str">
        <f>IF(BA49&lt;1,"",IF(BA49=1,'TUITION SCHED'!$D$24,IF(BA49=2,'TUITION SCHED'!$E$24,IF(BA49=3,'TUITION SCHED'!$F$24,IF(BA49=4,'TUITION SCHED'!$G$24,IF(BA49=5,'TUITION SCHED'!$H$24,""))))))</f>
        <v/>
      </c>
      <c r="BR49" s="443" t="str">
        <f>IF(BB49&lt;1,"",IF(BB49=1,'TUITION SCHED'!$D$25,IF(BB49=2,'TUITION SCHED'!$E$25,IF(BB49=3,'TUITION SCHED'!$F$25,IF(BB49=4,'TUITION SCHED'!$G$25,IF(BB49=5,'TUITION SCHED'!$H$25,""))))))</f>
        <v/>
      </c>
      <c r="BS49" s="443" t="str">
        <f>IF(BC49&lt;1,"",IF(BC49=1,'TUITION SCHED'!$D$26,IF(BC49=2,'TUITION SCHED'!$E$26,IF(BC49=3,'TUITION SCHED'!$F$26,IF(BC49=4,'TUITION SCHED'!$G$26,IF(BC49=5,'TUITION SCHED'!$H$26,""))))))</f>
        <v/>
      </c>
      <c r="BT49" s="443" t="str">
        <f>IF(BD49&lt;1,"",IF(BD49=1,'TUITION SCHED'!$D$27,IF(BD49=2,'TUITION SCHED'!$E$27,IF(BD49=3,'TUITION SCHED'!$F$27,IF(BD49=4,'TUITION SCHED'!$G$27,IF(BD49=5,'TUITION SCHED'!$H$27,""))))))</f>
        <v/>
      </c>
      <c r="BU49" s="443" t="str">
        <f>IF(BE49&lt;1,"",IF(BE49=1,'TUITION SCHED'!$D$28,IF(BE49=2,'TUITION SCHED'!$E$28,IF(BE49=3,'TUITION SCHED'!$F$28,IF(BE49=4,'TUITION SCHED'!$G$28,IF(BE49=5,'TUITION SCHED'!$H$28,""))))))</f>
        <v/>
      </c>
      <c r="BV49" s="440" t="str">
        <f>IF(BF49&lt;1,"",IF(BF49=1,'TUITION SCHED'!$D$29,IF(BF49=2,'TUITION SCHED'!$E$29,IF(BF49=3,'TUITION SCHED'!$F$29,IF(BF49=4,'TUITION SCHED'!$G$29,IF(BF49=5,'TUITION SCHED'!$H$29,""))))))</f>
        <v/>
      </c>
      <c r="BW49" s="124"/>
      <c r="BX49" s="507"/>
      <c r="BY49" s="145" t="str">
        <f>IF(AH49="y",IF(SUM(J49:O49)&gt;0,'TUITION SCHED'!$H$58+IF(SUM(J49:O49)&gt;1,((SUM(J49:O49)-1))*'TUITION SCHED'!$H$60)+SUM(B49:I49)*'TUITION SCHED'!$H$59,""),"")</f>
        <v/>
      </c>
      <c r="BZ49" s="443" t="str">
        <f>IF(AH49="y",IF(SUM(B49:I49)&gt;0,'TUITION SCHED'!$H$57+IF(SUM(B49:I49)&gt;1,((SUM(B49:I49)-1))*'TUITION SCHED'!$H$59),""),"")</f>
        <v/>
      </c>
      <c r="CA49" s="443" t="str">
        <f t="shared" si="12"/>
        <v/>
      </c>
    </row>
    <row r="50" spans="1:79">
      <c r="A50" s="480"/>
      <c r="B50" s="463"/>
      <c r="C50" s="463"/>
      <c r="D50" s="463"/>
      <c r="E50" s="463"/>
      <c r="F50" s="463"/>
      <c r="G50" s="463"/>
      <c r="H50" s="465"/>
      <c r="I50" s="463"/>
      <c r="J50" s="463"/>
      <c r="K50" s="463"/>
      <c r="L50" s="463"/>
      <c r="M50" s="463"/>
      <c r="N50" s="463"/>
      <c r="O50" s="463"/>
      <c r="P50" s="443">
        <f t="shared" si="0"/>
        <v>0</v>
      </c>
      <c r="Q50" s="480"/>
      <c r="R50" s="480"/>
      <c r="S50" s="456">
        <f>IF(U50&gt;0,U50,IF(Q50=1,'TUITION SCHED'!D$30,IF(Q50=2,'TUITION SCHED'!E$30,IF(Q50=3,'TUITION SCHED'!F$30,IF(Q50=4,'TUITION SCHED'!G$30,IF(Q50=5,'TUITION SCHED'!H$30,IF(R50&gt;0,R50*'TUITION SCHED'!$D$31,SUM(BI50:BV50))))))))</f>
        <v>0</v>
      </c>
      <c r="T50" s="457" t="str">
        <f t="shared" si="1"/>
        <v/>
      </c>
      <c r="U50" s="480"/>
      <c r="V50" s="480"/>
      <c r="W50" s="575" t="str">
        <f>IF(V50="y",S50*'DATA INPUT'!$B$20,"")</f>
        <v/>
      </c>
      <c r="X50" s="483"/>
      <c r="Y50" s="443" t="str">
        <f>IF(A50="","",IF(X50="y",'DATA INPUT'!$B$26,'DATA INPUT'!$B$27))</f>
        <v/>
      </c>
      <c r="Z50" s="458">
        <f>IF(Q50=0,(P50-B50*0.5)*'DATA INPUT'!$B$28,"")</f>
        <v>0</v>
      </c>
      <c r="AA50" s="480"/>
      <c r="AB50" s="480"/>
      <c r="AC50" s="480"/>
      <c r="AD50" s="480"/>
      <c r="AE50" s="443" t="str">
        <f>IF((AB50+AC50+AD50)=0,"",(AB50*'DATA INPUT'!$D$59)+(AC50*'DATA INPUT'!$D$61)+(AD50*'DATA INPUT'!$D$66))</f>
        <v/>
      </c>
      <c r="AF50" s="480"/>
      <c r="AG50" s="480"/>
      <c r="AH50" s="483"/>
      <c r="AI50" s="443" t="str">
        <f t="shared" si="2"/>
        <v/>
      </c>
      <c r="AJ50" s="443" t="str">
        <f t="shared" si="3"/>
        <v/>
      </c>
      <c r="AK50" s="443" t="str">
        <f t="shared" si="4"/>
        <v/>
      </c>
      <c r="AL50" s="443" t="str">
        <f t="shared" si="5"/>
        <v/>
      </c>
      <c r="AM50" s="443" t="str">
        <f t="shared" si="6"/>
        <v/>
      </c>
      <c r="AN50" s="443" t="str">
        <f t="shared" si="7"/>
        <v/>
      </c>
      <c r="AO50" s="443" t="str">
        <f t="shared" si="8"/>
        <v/>
      </c>
      <c r="AP50" s="443" t="str">
        <f t="shared" si="9"/>
        <v/>
      </c>
      <c r="AQ50" s="440" t="str">
        <f>IF(AH50="y",IF(MAX(BY50:BZ50)&lt;'TUITION SCHED'!$H$61,MAX(BY50:BZ50),'TUITION SCHED'!$H$61),"")</f>
        <v/>
      </c>
      <c r="AR50" s="459"/>
      <c r="AS50" s="443" t="str">
        <f>IF(SUM(AT50:$BF50)&gt;0,"",IF(B50&gt;0,$P50,""))</f>
        <v/>
      </c>
      <c r="AT50" s="443" t="str">
        <f>IF(SUM(AU50:$BF50)&gt;0,"",IF(C50&gt;0,$P50,""))</f>
        <v/>
      </c>
      <c r="AU50" s="443" t="str">
        <f>IF(SUM(AV50:$BF50)&gt;0,"",IF(D50&gt;0,$P50,""))</f>
        <v/>
      </c>
      <c r="AV50" s="443" t="str">
        <f>IF(SUM(AW50:$BF50)&gt;0,"",IF(E50&gt;0,$P50,""))</f>
        <v/>
      </c>
      <c r="AW50" s="443" t="str">
        <f>IF(SUM(AX50:$BF50)&gt;0,"",IF(F50&gt;0,$P50,""))</f>
        <v/>
      </c>
      <c r="AX50" s="443" t="str">
        <f>IF(SUM(AY50:$BF50)&gt;0,"",IF(G50&gt;0,$P50,""))</f>
        <v/>
      </c>
      <c r="AY50" s="443" t="str">
        <f>IF(SUM(AZ50:$BF50)&gt;0,"",IF(H50&gt;0,$P50,""))</f>
        <v/>
      </c>
      <c r="AZ50" s="443" t="str">
        <f>IF(SUM(BA50:$BF50)&gt;0,"",IF(I50&gt;0,$P50,""))</f>
        <v/>
      </c>
      <c r="BA50" s="443" t="str">
        <f>IF(SUM(BB50:$BF50)&gt;0,"",IF(J50&gt;0,$P50,""))</f>
        <v/>
      </c>
      <c r="BB50" s="443" t="str">
        <f>IF(SUM(BC50:$BF50)&gt;0,"",IF(K50&gt;0,$P50,""))</f>
        <v/>
      </c>
      <c r="BC50" s="443" t="str">
        <f>IF(SUM(BD50:$BF50)&gt;0,"",IF(L50&gt;0,$P50,""))</f>
        <v/>
      </c>
      <c r="BD50" s="443" t="str">
        <f>IF(SUM(BE50:$BF50)&gt;0,"",IF(M50&gt;0,$P50,""))</f>
        <v/>
      </c>
      <c r="BE50" s="443" t="str">
        <f t="shared" si="10"/>
        <v/>
      </c>
      <c r="BF50" s="440" t="str">
        <f t="shared" si="11"/>
        <v/>
      </c>
      <c r="BG50" s="124"/>
      <c r="BH50" s="507"/>
      <c r="BI50" s="145" t="str">
        <f>IF(AS50&lt;1,"",IF(AS50=1,'TUITION SCHED'!$D$16,IF(AS50=2,'TUITION SCHED'!$E$16,IF(AS50=3,'TUITION SCHED'!$F$16,IF(AS50=4,'TUITION SCHED'!$G$16,IF(AS50=5,'TUITION SCHED'!$H$16,""))))))</f>
        <v/>
      </c>
      <c r="BJ50" s="443" t="str">
        <f>IF(AT50&lt;1,"",IF(AT50=1,'TUITION SCHED'!$D$17,IF(AT50=2,'TUITION SCHED'!$E$17,IF(AT50=3,'TUITION SCHED'!$F$17,IF(AT50=4,'TUITION SCHED'!$G$17,IF(AT50=5,'TUITION SCHED'!$H$18,""))))))</f>
        <v/>
      </c>
      <c r="BK50" s="443" t="str">
        <f>IF(AU50&lt;1,"",IF(AU50=1,'TUITION SCHED'!$D$18,IF(AU50=2,'TUITION SCHED'!$E$18,IF(AU50=3,'TUITION SCHED'!$F$18,IF(AU50=4,'TUITION SCHED'!$G$18,IF(AU50=5,'TUITION SCHED'!$H$18,""))))))</f>
        <v/>
      </c>
      <c r="BL50" s="443" t="str">
        <f>IF(AV50&lt;1,"",IF(AV50=1,'TUITION SCHED'!$D$19,IF(AV50=2,'TUITION SCHED'!$E$19,IF(AV50=3,'TUITION SCHED'!$F$19,IF(AV50=4,'TUITION SCHED'!$G$19,IF(AV50=5,'TUITION SCHED'!$H$19,""))))))</f>
        <v/>
      </c>
      <c r="BM50" s="443" t="str">
        <f>IF(AW50&lt;1,"",IF(AW50=1,'TUITION SCHED'!$D$20,IF(AW50=2,'TUITION SCHED'!$E$20,IF(AW50=3,'TUITION SCHED'!$F$20,IF(AW50=4,'TUITION SCHED'!$G$20,IF(AW50=5,'TUITION SCHED'!$H$20,""))))))</f>
        <v/>
      </c>
      <c r="BN50" s="443" t="str">
        <f>IF(AX50&lt;1,"",IF(AX50=1,'TUITION SCHED'!$D$21,IF(AX50=2,'TUITION SCHED'!$E$21,IF(AX50=3,'TUITION SCHED'!$F$21,IF(AX50=4,'TUITION SCHED'!$G$21,IF(AX50=5,'TUITION SCHED'!$H$21,""))))))</f>
        <v/>
      </c>
      <c r="BO50" s="443" t="str">
        <f>IF(AY50&lt;1,"",IF(AY50=1,'TUITION SCHED'!$D$22,IF(AY50=2,'TUITION SCHED'!$E$22,IF(AY50=3,'TUITION SCHED'!$F$22,IF(AY50=4,'TUITION SCHED'!$G$22,IF(AY50=5,'TUITION SCHED'!$H$22,""))))))</f>
        <v/>
      </c>
      <c r="BP50" s="443" t="str">
        <f>IF(AZ50&lt;1,"",IF(AZ50=1,'TUITION SCHED'!$D$23,IF(AZ50=2,'TUITION SCHED'!$E$23,IF(AZ50=3,'TUITION SCHED'!$F$23,IF(AZ50=4,'TUITION SCHED'!$G$23,IF(AZ50=5,'TUITION SCHED'!$H$23,""))))))</f>
        <v/>
      </c>
      <c r="BQ50" s="443" t="str">
        <f>IF(BA50&lt;1,"",IF(BA50=1,'TUITION SCHED'!$D$24,IF(BA50=2,'TUITION SCHED'!$E$24,IF(BA50=3,'TUITION SCHED'!$F$24,IF(BA50=4,'TUITION SCHED'!$G$24,IF(BA50=5,'TUITION SCHED'!$H$24,""))))))</f>
        <v/>
      </c>
      <c r="BR50" s="443" t="str">
        <f>IF(BB50&lt;1,"",IF(BB50=1,'TUITION SCHED'!$D$25,IF(BB50=2,'TUITION SCHED'!$E$25,IF(BB50=3,'TUITION SCHED'!$F$25,IF(BB50=4,'TUITION SCHED'!$G$25,IF(BB50=5,'TUITION SCHED'!$H$25,""))))))</f>
        <v/>
      </c>
      <c r="BS50" s="443" t="str">
        <f>IF(BC50&lt;1,"",IF(BC50=1,'TUITION SCHED'!$D$26,IF(BC50=2,'TUITION SCHED'!$E$26,IF(BC50=3,'TUITION SCHED'!$F$26,IF(BC50=4,'TUITION SCHED'!$G$26,IF(BC50=5,'TUITION SCHED'!$H$26,""))))))</f>
        <v/>
      </c>
      <c r="BT50" s="443" t="str">
        <f>IF(BD50&lt;1,"",IF(BD50=1,'TUITION SCHED'!$D$27,IF(BD50=2,'TUITION SCHED'!$E$27,IF(BD50=3,'TUITION SCHED'!$F$27,IF(BD50=4,'TUITION SCHED'!$G$27,IF(BD50=5,'TUITION SCHED'!$H$27,""))))))</f>
        <v/>
      </c>
      <c r="BU50" s="443" t="str">
        <f>IF(BE50&lt;1,"",IF(BE50=1,'TUITION SCHED'!$D$28,IF(BE50=2,'TUITION SCHED'!$E$28,IF(BE50=3,'TUITION SCHED'!$F$28,IF(BE50=4,'TUITION SCHED'!$G$28,IF(BE50=5,'TUITION SCHED'!$H$28,""))))))</f>
        <v/>
      </c>
      <c r="BV50" s="440" t="str">
        <f>IF(BF50&lt;1,"",IF(BF50=1,'TUITION SCHED'!$D$29,IF(BF50=2,'TUITION SCHED'!$E$29,IF(BF50=3,'TUITION SCHED'!$F$29,IF(BF50=4,'TUITION SCHED'!$G$29,IF(BF50=5,'TUITION SCHED'!$H$29,""))))))</f>
        <v/>
      </c>
      <c r="BW50" s="124"/>
      <c r="BX50" s="507"/>
      <c r="BY50" s="145" t="str">
        <f>IF(AH50="y",IF(SUM(J50:O50)&gt;0,'TUITION SCHED'!$H$58+IF(SUM(J50:O50)&gt;1,((SUM(J50:O50)-1))*'TUITION SCHED'!$H$60)+SUM(B50:I50)*'TUITION SCHED'!$H$59,""),"")</f>
        <v/>
      </c>
      <c r="BZ50" s="443" t="str">
        <f>IF(AH50="y",IF(SUM(B50:I50)&gt;0,'TUITION SCHED'!$H$57+IF(SUM(B50:I50)&gt;1,((SUM(B50:I50)-1))*'TUITION SCHED'!$H$59),""),"")</f>
        <v/>
      </c>
      <c r="CA50" s="443" t="str">
        <f t="shared" si="12"/>
        <v/>
      </c>
    </row>
    <row r="51" spans="1:79">
      <c r="A51" s="480"/>
      <c r="B51" s="463"/>
      <c r="C51" s="463"/>
      <c r="D51" s="463"/>
      <c r="E51" s="463"/>
      <c r="F51" s="463"/>
      <c r="G51" s="463"/>
      <c r="H51" s="465"/>
      <c r="I51" s="463"/>
      <c r="J51" s="463"/>
      <c r="K51" s="463"/>
      <c r="L51" s="463"/>
      <c r="M51" s="463"/>
      <c r="N51" s="463"/>
      <c r="O51" s="463"/>
      <c r="P51" s="443">
        <f t="shared" si="0"/>
        <v>0</v>
      </c>
      <c r="Q51" s="480"/>
      <c r="R51" s="480"/>
      <c r="S51" s="456">
        <f>IF(U51&gt;0,U51,IF(Q51=1,'TUITION SCHED'!D$30,IF(Q51=2,'TUITION SCHED'!E$30,IF(Q51=3,'TUITION SCHED'!F$30,IF(Q51=4,'TUITION SCHED'!G$30,IF(Q51=5,'TUITION SCHED'!H$30,IF(R51&gt;0,R51*'TUITION SCHED'!$D$31,SUM(BI51:BV51))))))))</f>
        <v>0</v>
      </c>
      <c r="T51" s="457" t="str">
        <f t="shared" si="1"/>
        <v/>
      </c>
      <c r="U51" s="480"/>
      <c r="V51" s="480"/>
      <c r="W51" s="575" t="str">
        <f>IF(V51="y",S51*'DATA INPUT'!$B$20,"")</f>
        <v/>
      </c>
      <c r="X51" s="483"/>
      <c r="Y51" s="443" t="str">
        <f>IF(A51="","",IF(X51="y",'DATA INPUT'!$B$26,'DATA INPUT'!$B$27))</f>
        <v/>
      </c>
      <c r="Z51" s="458">
        <f>IF(Q51=0,(P51-B51*0.5)*'DATA INPUT'!$B$28,"")</f>
        <v>0</v>
      </c>
      <c r="AA51" s="480"/>
      <c r="AB51" s="480"/>
      <c r="AC51" s="480"/>
      <c r="AD51" s="480"/>
      <c r="AE51" s="443" t="str">
        <f>IF((AB51+AC51+AD51)=0,"",(AB51*'DATA INPUT'!$D$59)+(AC51*'DATA INPUT'!$D$61)+(AD51*'DATA INPUT'!$D$66))</f>
        <v/>
      </c>
      <c r="AF51" s="480"/>
      <c r="AG51" s="480"/>
      <c r="AH51" s="483"/>
      <c r="AI51" s="443" t="str">
        <f t="shared" si="2"/>
        <v/>
      </c>
      <c r="AJ51" s="443" t="str">
        <f t="shared" si="3"/>
        <v/>
      </c>
      <c r="AK51" s="443" t="str">
        <f t="shared" si="4"/>
        <v/>
      </c>
      <c r="AL51" s="443" t="str">
        <f t="shared" si="5"/>
        <v/>
      </c>
      <c r="AM51" s="443" t="str">
        <f t="shared" si="6"/>
        <v/>
      </c>
      <c r="AN51" s="443" t="str">
        <f t="shared" si="7"/>
        <v/>
      </c>
      <c r="AO51" s="443" t="str">
        <f t="shared" si="8"/>
        <v/>
      </c>
      <c r="AP51" s="443" t="str">
        <f t="shared" si="9"/>
        <v/>
      </c>
      <c r="AQ51" s="440" t="str">
        <f>IF(AH51="y",IF(MAX(BY51:BZ51)&lt;'TUITION SCHED'!$H$61,MAX(BY51:BZ51),'TUITION SCHED'!$H$61),"")</f>
        <v/>
      </c>
      <c r="AR51" s="459"/>
      <c r="AS51" s="443" t="str">
        <f>IF(SUM(AT51:$BF51)&gt;0,"",IF(B51&gt;0,$P51,""))</f>
        <v/>
      </c>
      <c r="AT51" s="443" t="str">
        <f>IF(SUM(AU51:$BF51)&gt;0,"",IF(C51&gt;0,$P51,""))</f>
        <v/>
      </c>
      <c r="AU51" s="443" t="str">
        <f>IF(SUM(AV51:$BF51)&gt;0,"",IF(D51&gt;0,$P51,""))</f>
        <v/>
      </c>
      <c r="AV51" s="443" t="str">
        <f>IF(SUM(AW51:$BF51)&gt;0,"",IF(E51&gt;0,$P51,""))</f>
        <v/>
      </c>
      <c r="AW51" s="443" t="str">
        <f>IF(SUM(AX51:$BF51)&gt;0,"",IF(F51&gt;0,$P51,""))</f>
        <v/>
      </c>
      <c r="AX51" s="443" t="str">
        <f>IF(SUM(AY51:$BF51)&gt;0,"",IF(G51&gt;0,$P51,""))</f>
        <v/>
      </c>
      <c r="AY51" s="443" t="str">
        <f>IF(SUM(AZ51:$BF51)&gt;0,"",IF(H51&gt;0,$P51,""))</f>
        <v/>
      </c>
      <c r="AZ51" s="443" t="str">
        <f>IF(SUM(BA51:$BF51)&gt;0,"",IF(I51&gt;0,$P51,""))</f>
        <v/>
      </c>
      <c r="BA51" s="443" t="str">
        <f>IF(SUM(BB51:$BF51)&gt;0,"",IF(J51&gt;0,$P51,""))</f>
        <v/>
      </c>
      <c r="BB51" s="443" t="str">
        <f>IF(SUM(BC51:$BF51)&gt;0,"",IF(K51&gt;0,$P51,""))</f>
        <v/>
      </c>
      <c r="BC51" s="443" t="str">
        <f>IF(SUM(BD51:$BF51)&gt;0,"",IF(L51&gt;0,$P51,""))</f>
        <v/>
      </c>
      <c r="BD51" s="443" t="str">
        <f>IF(SUM(BE51:$BF51)&gt;0,"",IF(M51&gt;0,$P51,""))</f>
        <v/>
      </c>
      <c r="BE51" s="443" t="str">
        <f t="shared" si="10"/>
        <v/>
      </c>
      <c r="BF51" s="440" t="str">
        <f t="shared" si="11"/>
        <v/>
      </c>
      <c r="BG51" s="124"/>
      <c r="BH51" s="507"/>
      <c r="BI51" s="145" t="str">
        <f>IF(AS51&lt;1,"",IF(AS51=1,'TUITION SCHED'!$D$16,IF(AS51=2,'TUITION SCHED'!$E$16,IF(AS51=3,'TUITION SCHED'!$F$16,IF(AS51=4,'TUITION SCHED'!$G$16,IF(AS51=5,'TUITION SCHED'!$H$16,""))))))</f>
        <v/>
      </c>
      <c r="BJ51" s="443" t="str">
        <f>IF(AT51&lt;1,"",IF(AT51=1,'TUITION SCHED'!$D$17,IF(AT51=2,'TUITION SCHED'!$E$17,IF(AT51=3,'TUITION SCHED'!$F$17,IF(AT51=4,'TUITION SCHED'!$G$17,IF(AT51=5,'TUITION SCHED'!$H$18,""))))))</f>
        <v/>
      </c>
      <c r="BK51" s="443" t="str">
        <f>IF(AU51&lt;1,"",IF(AU51=1,'TUITION SCHED'!$D$18,IF(AU51=2,'TUITION SCHED'!$E$18,IF(AU51=3,'TUITION SCHED'!$F$18,IF(AU51=4,'TUITION SCHED'!$G$18,IF(AU51=5,'TUITION SCHED'!$H$18,""))))))</f>
        <v/>
      </c>
      <c r="BL51" s="443" t="str">
        <f>IF(AV51&lt;1,"",IF(AV51=1,'TUITION SCHED'!$D$19,IF(AV51=2,'TUITION SCHED'!$E$19,IF(AV51=3,'TUITION SCHED'!$F$19,IF(AV51=4,'TUITION SCHED'!$G$19,IF(AV51=5,'TUITION SCHED'!$H$19,""))))))</f>
        <v/>
      </c>
      <c r="BM51" s="443" t="str">
        <f>IF(AW51&lt;1,"",IF(AW51=1,'TUITION SCHED'!$D$20,IF(AW51=2,'TUITION SCHED'!$E$20,IF(AW51=3,'TUITION SCHED'!$F$20,IF(AW51=4,'TUITION SCHED'!$G$20,IF(AW51=5,'TUITION SCHED'!$H$20,""))))))</f>
        <v/>
      </c>
      <c r="BN51" s="443" t="str">
        <f>IF(AX51&lt;1,"",IF(AX51=1,'TUITION SCHED'!$D$21,IF(AX51=2,'TUITION SCHED'!$E$21,IF(AX51=3,'TUITION SCHED'!$F$21,IF(AX51=4,'TUITION SCHED'!$G$21,IF(AX51=5,'TUITION SCHED'!$H$21,""))))))</f>
        <v/>
      </c>
      <c r="BO51" s="443" t="str">
        <f>IF(AY51&lt;1,"",IF(AY51=1,'TUITION SCHED'!$D$22,IF(AY51=2,'TUITION SCHED'!$E$22,IF(AY51=3,'TUITION SCHED'!$F$22,IF(AY51=4,'TUITION SCHED'!$G$22,IF(AY51=5,'TUITION SCHED'!$H$22,""))))))</f>
        <v/>
      </c>
      <c r="BP51" s="443" t="str">
        <f>IF(AZ51&lt;1,"",IF(AZ51=1,'TUITION SCHED'!$D$23,IF(AZ51=2,'TUITION SCHED'!$E$23,IF(AZ51=3,'TUITION SCHED'!$F$23,IF(AZ51=4,'TUITION SCHED'!$G$23,IF(AZ51=5,'TUITION SCHED'!$H$23,""))))))</f>
        <v/>
      </c>
      <c r="BQ51" s="443" t="str">
        <f>IF(BA51&lt;1,"",IF(BA51=1,'TUITION SCHED'!$D$24,IF(BA51=2,'TUITION SCHED'!$E$24,IF(BA51=3,'TUITION SCHED'!$F$24,IF(BA51=4,'TUITION SCHED'!$G$24,IF(BA51=5,'TUITION SCHED'!$H$24,""))))))</f>
        <v/>
      </c>
      <c r="BR51" s="443" t="str">
        <f>IF(BB51&lt;1,"",IF(BB51=1,'TUITION SCHED'!$D$25,IF(BB51=2,'TUITION SCHED'!$E$25,IF(BB51=3,'TUITION SCHED'!$F$25,IF(BB51=4,'TUITION SCHED'!$G$25,IF(BB51=5,'TUITION SCHED'!$H$25,""))))))</f>
        <v/>
      </c>
      <c r="BS51" s="443" t="str">
        <f>IF(BC51&lt;1,"",IF(BC51=1,'TUITION SCHED'!$D$26,IF(BC51=2,'TUITION SCHED'!$E$26,IF(BC51=3,'TUITION SCHED'!$F$26,IF(BC51=4,'TUITION SCHED'!$G$26,IF(BC51=5,'TUITION SCHED'!$H$26,""))))))</f>
        <v/>
      </c>
      <c r="BT51" s="443" t="str">
        <f>IF(BD51&lt;1,"",IF(BD51=1,'TUITION SCHED'!$D$27,IF(BD51=2,'TUITION SCHED'!$E$27,IF(BD51=3,'TUITION SCHED'!$F$27,IF(BD51=4,'TUITION SCHED'!$G$27,IF(BD51=5,'TUITION SCHED'!$H$27,""))))))</f>
        <v/>
      </c>
      <c r="BU51" s="443" t="str">
        <f>IF(BE51&lt;1,"",IF(BE51=1,'TUITION SCHED'!$D$28,IF(BE51=2,'TUITION SCHED'!$E$28,IF(BE51=3,'TUITION SCHED'!$F$28,IF(BE51=4,'TUITION SCHED'!$G$28,IF(BE51=5,'TUITION SCHED'!$H$28,""))))))</f>
        <v/>
      </c>
      <c r="BV51" s="440" t="str">
        <f>IF(BF51&lt;1,"",IF(BF51=1,'TUITION SCHED'!$D$29,IF(BF51=2,'TUITION SCHED'!$E$29,IF(BF51=3,'TUITION SCHED'!$F$29,IF(BF51=4,'TUITION SCHED'!$G$29,IF(BF51=5,'TUITION SCHED'!$H$29,""))))))</f>
        <v/>
      </c>
      <c r="BW51" s="124"/>
      <c r="BX51" s="507"/>
      <c r="BY51" s="145" t="str">
        <f>IF(AH51="y",IF(SUM(J51:O51)&gt;0,'TUITION SCHED'!$H$58+IF(SUM(J51:O51)&gt;1,((SUM(J51:O51)-1))*'TUITION SCHED'!$H$60)+SUM(B51:I51)*'TUITION SCHED'!$H$59,""),"")</f>
        <v/>
      </c>
      <c r="BZ51" s="443" t="str">
        <f>IF(AH51="y",IF(SUM(B51:I51)&gt;0,'TUITION SCHED'!$H$57+IF(SUM(B51:I51)&gt;1,((SUM(B51:I51)-1))*'TUITION SCHED'!$H$59),""),"")</f>
        <v/>
      </c>
      <c r="CA51" s="443" t="str">
        <f t="shared" si="12"/>
        <v/>
      </c>
    </row>
    <row r="52" spans="1:79">
      <c r="A52" s="480"/>
      <c r="B52" s="463"/>
      <c r="C52" s="463"/>
      <c r="D52" s="463"/>
      <c r="E52" s="463"/>
      <c r="F52" s="463"/>
      <c r="G52" s="463"/>
      <c r="H52" s="463"/>
      <c r="I52" s="463"/>
      <c r="J52" s="463"/>
      <c r="K52" s="463"/>
      <c r="L52" s="463"/>
      <c r="M52" s="463"/>
      <c r="N52" s="463"/>
      <c r="O52" s="463"/>
      <c r="P52" s="443">
        <f t="shared" si="0"/>
        <v>0</v>
      </c>
      <c r="Q52" s="480"/>
      <c r="R52" s="480"/>
      <c r="S52" s="456">
        <f>IF(U52&gt;0,U52,IF(Q52=1,'TUITION SCHED'!D$30,IF(Q52=2,'TUITION SCHED'!E$30,IF(Q52=3,'TUITION SCHED'!F$30,IF(Q52=4,'TUITION SCHED'!G$30,IF(Q52=5,'TUITION SCHED'!H$30,IF(R52&gt;0,R52*'TUITION SCHED'!$D$31,SUM(BI52:BV52))))))))</f>
        <v>0</v>
      </c>
      <c r="T52" s="457" t="str">
        <f t="shared" si="1"/>
        <v/>
      </c>
      <c r="U52" s="480"/>
      <c r="V52" s="480"/>
      <c r="W52" s="575" t="str">
        <f>IF(V52="y",S52*'DATA INPUT'!$B$20,"")</f>
        <v/>
      </c>
      <c r="X52" s="483"/>
      <c r="Y52" s="443" t="str">
        <f>IF(A52="","",IF(X52="y",'DATA INPUT'!$B$26,'DATA INPUT'!$B$27))</f>
        <v/>
      </c>
      <c r="Z52" s="458">
        <f>IF(Q52=0,(P52-B52*0.5)*'DATA INPUT'!$B$28,"")</f>
        <v>0</v>
      </c>
      <c r="AA52" s="480"/>
      <c r="AB52" s="480"/>
      <c r="AC52" s="480"/>
      <c r="AD52" s="480"/>
      <c r="AE52" s="443" t="str">
        <f>IF((AB52+AC52+AD52)=0,"",(AB52*'DATA INPUT'!$D$59)+(AC52*'DATA INPUT'!$D$61)+(AD52*'DATA INPUT'!$D$66))</f>
        <v/>
      </c>
      <c r="AF52" s="480"/>
      <c r="AG52" s="480"/>
      <c r="AH52" s="483"/>
      <c r="AI52" s="443" t="str">
        <f t="shared" si="2"/>
        <v/>
      </c>
      <c r="AJ52" s="443" t="str">
        <f t="shared" si="3"/>
        <v/>
      </c>
      <c r="AK52" s="443" t="str">
        <f t="shared" si="4"/>
        <v/>
      </c>
      <c r="AL52" s="443" t="str">
        <f t="shared" si="5"/>
        <v/>
      </c>
      <c r="AM52" s="443" t="str">
        <f t="shared" si="6"/>
        <v/>
      </c>
      <c r="AN52" s="443" t="str">
        <f t="shared" si="7"/>
        <v/>
      </c>
      <c r="AO52" s="443" t="str">
        <f t="shared" si="8"/>
        <v/>
      </c>
      <c r="AP52" s="443" t="str">
        <f t="shared" si="9"/>
        <v/>
      </c>
      <c r="AQ52" s="440" t="str">
        <f>IF(AH52="y",IF(MAX(BY52:BZ52)&lt;'TUITION SCHED'!$H$61,MAX(BY52:BZ52),'TUITION SCHED'!$H$61),"")</f>
        <v/>
      </c>
      <c r="AR52" s="459"/>
      <c r="AS52" s="443" t="str">
        <f>IF(SUM(AT52:$BF52)&gt;0,"",IF(B52&gt;0,$P52,""))</f>
        <v/>
      </c>
      <c r="AT52" s="443" t="str">
        <f>IF(SUM(AU52:$BF52)&gt;0,"",IF(C52&gt;0,$P52,""))</f>
        <v/>
      </c>
      <c r="AU52" s="443" t="str">
        <f>IF(SUM(AV52:$BF52)&gt;0,"",IF(D52&gt;0,$P52,""))</f>
        <v/>
      </c>
      <c r="AV52" s="443" t="str">
        <f>IF(SUM(AW52:$BF52)&gt;0,"",IF(E52&gt;0,$P52,""))</f>
        <v/>
      </c>
      <c r="AW52" s="443" t="str">
        <f>IF(SUM(AX52:$BF52)&gt;0,"",IF(F52&gt;0,$P52,""))</f>
        <v/>
      </c>
      <c r="AX52" s="443" t="str">
        <f>IF(SUM(AY52:$BF52)&gt;0,"",IF(G52&gt;0,$P52,""))</f>
        <v/>
      </c>
      <c r="AY52" s="443" t="str">
        <f>IF(SUM(AZ52:$BF52)&gt;0,"",IF(H52&gt;0,$P52,""))</f>
        <v/>
      </c>
      <c r="AZ52" s="443" t="str">
        <f>IF(SUM(BA52:$BF52)&gt;0,"",IF(I52&gt;0,$P52,""))</f>
        <v/>
      </c>
      <c r="BA52" s="443" t="str">
        <f>IF(SUM(BB52:$BF52)&gt;0,"",IF(J52&gt;0,$P52,""))</f>
        <v/>
      </c>
      <c r="BB52" s="443" t="str">
        <f>IF(SUM(BC52:$BF52)&gt;0,"",IF(K52&gt;0,$P52,""))</f>
        <v/>
      </c>
      <c r="BC52" s="443" t="str">
        <f>IF(SUM(BD52:$BF52)&gt;0,"",IF(L52&gt;0,$P52,""))</f>
        <v/>
      </c>
      <c r="BD52" s="443" t="str">
        <f>IF(SUM(BE52:$BF52)&gt;0,"",IF(M52&gt;0,$P52,""))</f>
        <v/>
      </c>
      <c r="BE52" s="443" t="str">
        <f t="shared" si="10"/>
        <v/>
      </c>
      <c r="BF52" s="440" t="str">
        <f t="shared" si="11"/>
        <v/>
      </c>
      <c r="BG52" s="124"/>
      <c r="BH52" s="507"/>
      <c r="BI52" s="145" t="str">
        <f>IF(AS52&lt;1,"",IF(AS52=1,'TUITION SCHED'!$D$16,IF(AS52=2,'TUITION SCHED'!$E$16,IF(AS52=3,'TUITION SCHED'!$F$16,IF(AS52=4,'TUITION SCHED'!$G$16,IF(AS52=5,'TUITION SCHED'!$H$16,""))))))</f>
        <v/>
      </c>
      <c r="BJ52" s="443" t="str">
        <f>IF(AT52&lt;1,"",IF(AT52=1,'TUITION SCHED'!$D$17,IF(AT52=2,'TUITION SCHED'!$E$17,IF(AT52=3,'TUITION SCHED'!$F$17,IF(AT52=4,'TUITION SCHED'!$G$17,IF(AT52=5,'TUITION SCHED'!$H$18,""))))))</f>
        <v/>
      </c>
      <c r="BK52" s="443" t="str">
        <f>IF(AU52&lt;1,"",IF(AU52=1,'TUITION SCHED'!$D$18,IF(AU52=2,'TUITION SCHED'!$E$18,IF(AU52=3,'TUITION SCHED'!$F$18,IF(AU52=4,'TUITION SCHED'!$G$18,IF(AU52=5,'TUITION SCHED'!$H$18,""))))))</f>
        <v/>
      </c>
      <c r="BL52" s="443" t="str">
        <f>IF(AV52&lt;1,"",IF(AV52=1,'TUITION SCHED'!$D$19,IF(AV52=2,'TUITION SCHED'!$E$19,IF(AV52=3,'TUITION SCHED'!$F$19,IF(AV52=4,'TUITION SCHED'!$G$19,IF(AV52=5,'TUITION SCHED'!$H$19,""))))))</f>
        <v/>
      </c>
      <c r="BM52" s="443" t="str">
        <f>IF(AW52&lt;1,"",IF(AW52=1,'TUITION SCHED'!$D$20,IF(AW52=2,'TUITION SCHED'!$E$20,IF(AW52=3,'TUITION SCHED'!$F$20,IF(AW52=4,'TUITION SCHED'!$G$20,IF(AW52=5,'TUITION SCHED'!$H$20,""))))))</f>
        <v/>
      </c>
      <c r="BN52" s="443" t="str">
        <f>IF(AX52&lt;1,"",IF(AX52=1,'TUITION SCHED'!$D$21,IF(AX52=2,'TUITION SCHED'!$E$21,IF(AX52=3,'TUITION SCHED'!$F$21,IF(AX52=4,'TUITION SCHED'!$G$21,IF(AX52=5,'TUITION SCHED'!$H$21,""))))))</f>
        <v/>
      </c>
      <c r="BO52" s="443" t="str">
        <f>IF(AY52&lt;1,"",IF(AY52=1,'TUITION SCHED'!$D$22,IF(AY52=2,'TUITION SCHED'!$E$22,IF(AY52=3,'TUITION SCHED'!$F$22,IF(AY52=4,'TUITION SCHED'!$G$22,IF(AY52=5,'TUITION SCHED'!$H$22,""))))))</f>
        <v/>
      </c>
      <c r="BP52" s="443" t="str">
        <f>IF(AZ52&lt;1,"",IF(AZ52=1,'TUITION SCHED'!$D$23,IF(AZ52=2,'TUITION SCHED'!$E$23,IF(AZ52=3,'TUITION SCHED'!$F$23,IF(AZ52=4,'TUITION SCHED'!$G$23,IF(AZ52=5,'TUITION SCHED'!$H$23,""))))))</f>
        <v/>
      </c>
      <c r="BQ52" s="443" t="str">
        <f>IF(BA52&lt;1,"",IF(BA52=1,'TUITION SCHED'!$D$24,IF(BA52=2,'TUITION SCHED'!$E$24,IF(BA52=3,'TUITION SCHED'!$F$24,IF(BA52=4,'TUITION SCHED'!$G$24,IF(BA52=5,'TUITION SCHED'!$H$24,""))))))</f>
        <v/>
      </c>
      <c r="BR52" s="443" t="str">
        <f>IF(BB52&lt;1,"",IF(BB52=1,'TUITION SCHED'!$D$25,IF(BB52=2,'TUITION SCHED'!$E$25,IF(BB52=3,'TUITION SCHED'!$F$25,IF(BB52=4,'TUITION SCHED'!$G$25,IF(BB52=5,'TUITION SCHED'!$H$25,""))))))</f>
        <v/>
      </c>
      <c r="BS52" s="443" t="str">
        <f>IF(BC52&lt;1,"",IF(BC52=1,'TUITION SCHED'!$D$26,IF(BC52=2,'TUITION SCHED'!$E$26,IF(BC52=3,'TUITION SCHED'!$F$26,IF(BC52=4,'TUITION SCHED'!$G$26,IF(BC52=5,'TUITION SCHED'!$H$26,""))))))</f>
        <v/>
      </c>
      <c r="BT52" s="443" t="str">
        <f>IF(BD52&lt;1,"",IF(BD52=1,'TUITION SCHED'!$D$27,IF(BD52=2,'TUITION SCHED'!$E$27,IF(BD52=3,'TUITION SCHED'!$F$27,IF(BD52=4,'TUITION SCHED'!$G$27,IF(BD52=5,'TUITION SCHED'!$H$27,""))))))</f>
        <v/>
      </c>
      <c r="BU52" s="443" t="str">
        <f>IF(BE52&lt;1,"",IF(BE52=1,'TUITION SCHED'!$D$28,IF(BE52=2,'TUITION SCHED'!$E$28,IF(BE52=3,'TUITION SCHED'!$F$28,IF(BE52=4,'TUITION SCHED'!$G$28,IF(BE52=5,'TUITION SCHED'!$H$28,""))))))</f>
        <v/>
      </c>
      <c r="BV52" s="440" t="str">
        <f>IF(BF52&lt;1,"",IF(BF52=1,'TUITION SCHED'!$D$29,IF(BF52=2,'TUITION SCHED'!$E$29,IF(BF52=3,'TUITION SCHED'!$F$29,IF(BF52=4,'TUITION SCHED'!$G$29,IF(BF52=5,'TUITION SCHED'!$H$29,""))))))</f>
        <v/>
      </c>
      <c r="BW52" s="124"/>
      <c r="BX52" s="507"/>
      <c r="BY52" s="145" t="str">
        <f>IF(AH52="y",IF(SUM(J52:O52)&gt;0,'TUITION SCHED'!$H$58+IF(SUM(J52:O52)&gt;1,((SUM(J52:O52)-1))*'TUITION SCHED'!$H$60)+SUM(B52:I52)*'TUITION SCHED'!$H$59,""),"")</f>
        <v/>
      </c>
      <c r="BZ52" s="443" t="str">
        <f>IF(AH52="y",IF(SUM(B52:I52)&gt;0,'TUITION SCHED'!$H$57+IF(SUM(B52:I52)&gt;1,((SUM(B52:I52)-1))*'TUITION SCHED'!$H$59),""),"")</f>
        <v/>
      </c>
      <c r="CA52" s="443" t="str">
        <f t="shared" si="12"/>
        <v/>
      </c>
    </row>
    <row r="53" spans="1:79">
      <c r="A53" s="480"/>
      <c r="B53" s="463"/>
      <c r="C53" s="463"/>
      <c r="D53" s="463"/>
      <c r="E53" s="463"/>
      <c r="F53" s="463"/>
      <c r="G53" s="463"/>
      <c r="H53" s="463"/>
      <c r="I53" s="463"/>
      <c r="J53" s="463"/>
      <c r="K53" s="463"/>
      <c r="L53" s="463"/>
      <c r="M53" s="463"/>
      <c r="N53" s="463"/>
      <c r="O53" s="463"/>
      <c r="P53" s="443">
        <f t="shared" si="0"/>
        <v>0</v>
      </c>
      <c r="Q53" s="480"/>
      <c r="R53" s="480"/>
      <c r="S53" s="456">
        <f>IF(U53&gt;0,U53,IF(Q53=1,'TUITION SCHED'!D$30,IF(Q53=2,'TUITION SCHED'!E$30,IF(Q53=3,'TUITION SCHED'!F$30,IF(Q53=4,'TUITION SCHED'!G$30,IF(Q53=5,'TUITION SCHED'!H$30,IF(R53&gt;0,R53*'TUITION SCHED'!$D$31,SUM(BI53:BV53))))))))</f>
        <v>0</v>
      </c>
      <c r="T53" s="457" t="str">
        <f t="shared" si="1"/>
        <v/>
      </c>
      <c r="U53" s="480"/>
      <c r="V53" s="480"/>
      <c r="W53" s="575" t="str">
        <f>IF(V53="y",S53*'DATA INPUT'!$B$20,"")</f>
        <v/>
      </c>
      <c r="X53" s="483"/>
      <c r="Y53" s="443" t="str">
        <f>IF(A53="","",IF(X53="y",'DATA INPUT'!$B$26,'DATA INPUT'!$B$27))</f>
        <v/>
      </c>
      <c r="Z53" s="458">
        <f>IF(Q53=0,(P53-B53*0.5)*'DATA INPUT'!$B$28,"")</f>
        <v>0</v>
      </c>
      <c r="AA53" s="480"/>
      <c r="AB53" s="480"/>
      <c r="AC53" s="480"/>
      <c r="AD53" s="480"/>
      <c r="AE53" s="443" t="str">
        <f>IF((AB53+AC53+AD53)=0,"",(AB53*'DATA INPUT'!$D$59)+(AC53*'DATA INPUT'!$D$61)+(AD53*'DATA INPUT'!$D$66))</f>
        <v/>
      </c>
      <c r="AF53" s="480"/>
      <c r="AG53" s="480"/>
      <c r="AH53" s="483"/>
      <c r="AI53" s="443" t="str">
        <f t="shared" si="2"/>
        <v/>
      </c>
      <c r="AJ53" s="443" t="str">
        <f t="shared" si="3"/>
        <v/>
      </c>
      <c r="AK53" s="443" t="str">
        <f t="shared" si="4"/>
        <v/>
      </c>
      <c r="AL53" s="443" t="str">
        <f t="shared" si="5"/>
        <v/>
      </c>
      <c r="AM53" s="443" t="str">
        <f t="shared" si="6"/>
        <v/>
      </c>
      <c r="AN53" s="443" t="str">
        <f t="shared" si="7"/>
        <v/>
      </c>
      <c r="AO53" s="443" t="str">
        <f t="shared" si="8"/>
        <v/>
      </c>
      <c r="AP53" s="443" t="str">
        <f t="shared" si="9"/>
        <v/>
      </c>
      <c r="AQ53" s="440" t="str">
        <f>IF(AH53="y",IF(MAX(BY53:BZ53)&lt;'TUITION SCHED'!$H$61,MAX(BY53:BZ53),'TUITION SCHED'!$H$61),"")</f>
        <v/>
      </c>
      <c r="AR53" s="459"/>
      <c r="AS53" s="443" t="str">
        <f>IF(SUM(AT53:$BF53)&gt;0,"",IF(B53&gt;0,$P53,""))</f>
        <v/>
      </c>
      <c r="AT53" s="443" t="str">
        <f>IF(SUM(AU53:$BF53)&gt;0,"",IF(C53&gt;0,$P53,""))</f>
        <v/>
      </c>
      <c r="AU53" s="443" t="str">
        <f>IF(SUM(AV53:$BF53)&gt;0,"",IF(D53&gt;0,$P53,""))</f>
        <v/>
      </c>
      <c r="AV53" s="443" t="str">
        <f>IF(SUM(AW53:$BF53)&gt;0,"",IF(E53&gt;0,$P53,""))</f>
        <v/>
      </c>
      <c r="AW53" s="443" t="str">
        <f>IF(SUM(AX53:$BF53)&gt;0,"",IF(F53&gt;0,$P53,""))</f>
        <v/>
      </c>
      <c r="AX53" s="443" t="str">
        <f>IF(SUM(AY53:$BF53)&gt;0,"",IF(G53&gt;0,$P53,""))</f>
        <v/>
      </c>
      <c r="AY53" s="443" t="str">
        <f>IF(SUM(AZ53:$BF53)&gt;0,"",IF(H53&gt;0,$P53,""))</f>
        <v/>
      </c>
      <c r="AZ53" s="443" t="str">
        <f>IF(SUM(BA53:$BF53)&gt;0,"",IF(I53&gt;0,$P53,""))</f>
        <v/>
      </c>
      <c r="BA53" s="443" t="str">
        <f>IF(SUM(BB53:$BF53)&gt;0,"",IF(J53&gt;0,$P53,""))</f>
        <v/>
      </c>
      <c r="BB53" s="443" t="str">
        <f>IF(SUM(BC53:$BF53)&gt;0,"",IF(K53&gt;0,$P53,""))</f>
        <v/>
      </c>
      <c r="BC53" s="443" t="str">
        <f>IF(SUM(BD53:$BF53)&gt;0,"",IF(L53&gt;0,$P53,""))</f>
        <v/>
      </c>
      <c r="BD53" s="443" t="str">
        <f>IF(SUM(BE53:$BF53)&gt;0,"",IF(M53&gt;0,$P53,""))</f>
        <v/>
      </c>
      <c r="BE53" s="443" t="str">
        <f t="shared" si="10"/>
        <v/>
      </c>
      <c r="BF53" s="440" t="str">
        <f t="shared" si="11"/>
        <v/>
      </c>
      <c r="BG53" s="124"/>
      <c r="BH53" s="507"/>
      <c r="BI53" s="145" t="str">
        <f>IF(AS53&lt;1,"",IF(AS53=1,'TUITION SCHED'!$D$16,IF(AS53=2,'TUITION SCHED'!$E$16,IF(AS53=3,'TUITION SCHED'!$F$16,IF(AS53=4,'TUITION SCHED'!$G$16,IF(AS53=5,'TUITION SCHED'!$H$16,""))))))</f>
        <v/>
      </c>
      <c r="BJ53" s="443" t="str">
        <f>IF(AT53&lt;1,"",IF(AT53=1,'TUITION SCHED'!$D$17,IF(AT53=2,'TUITION SCHED'!$E$17,IF(AT53=3,'TUITION SCHED'!$F$17,IF(AT53=4,'TUITION SCHED'!$G$17,IF(AT53=5,'TUITION SCHED'!$H$18,""))))))</f>
        <v/>
      </c>
      <c r="BK53" s="443" t="str">
        <f>IF(AU53&lt;1,"",IF(AU53=1,'TUITION SCHED'!$D$18,IF(AU53=2,'TUITION SCHED'!$E$18,IF(AU53=3,'TUITION SCHED'!$F$18,IF(AU53=4,'TUITION SCHED'!$G$18,IF(AU53=5,'TUITION SCHED'!$H$18,""))))))</f>
        <v/>
      </c>
      <c r="BL53" s="443" t="str">
        <f>IF(AV53&lt;1,"",IF(AV53=1,'TUITION SCHED'!$D$19,IF(AV53=2,'TUITION SCHED'!$E$19,IF(AV53=3,'TUITION SCHED'!$F$19,IF(AV53=4,'TUITION SCHED'!$G$19,IF(AV53=5,'TUITION SCHED'!$H$19,""))))))</f>
        <v/>
      </c>
      <c r="BM53" s="443" t="str">
        <f>IF(AW53&lt;1,"",IF(AW53=1,'TUITION SCHED'!$D$20,IF(AW53=2,'TUITION SCHED'!$E$20,IF(AW53=3,'TUITION SCHED'!$F$20,IF(AW53=4,'TUITION SCHED'!$G$20,IF(AW53=5,'TUITION SCHED'!$H$20,""))))))</f>
        <v/>
      </c>
      <c r="BN53" s="443" t="str">
        <f>IF(AX53&lt;1,"",IF(AX53=1,'TUITION SCHED'!$D$21,IF(AX53=2,'TUITION SCHED'!$E$21,IF(AX53=3,'TUITION SCHED'!$F$21,IF(AX53=4,'TUITION SCHED'!$G$21,IF(AX53=5,'TUITION SCHED'!$H$21,""))))))</f>
        <v/>
      </c>
      <c r="BO53" s="443" t="str">
        <f>IF(AY53&lt;1,"",IF(AY53=1,'TUITION SCHED'!$D$22,IF(AY53=2,'TUITION SCHED'!$E$22,IF(AY53=3,'TUITION SCHED'!$F$22,IF(AY53=4,'TUITION SCHED'!$G$22,IF(AY53=5,'TUITION SCHED'!$H$22,""))))))</f>
        <v/>
      </c>
      <c r="BP53" s="443" t="str">
        <f>IF(AZ53&lt;1,"",IF(AZ53=1,'TUITION SCHED'!$D$23,IF(AZ53=2,'TUITION SCHED'!$E$23,IF(AZ53=3,'TUITION SCHED'!$F$23,IF(AZ53=4,'TUITION SCHED'!$G$23,IF(AZ53=5,'TUITION SCHED'!$H$23,""))))))</f>
        <v/>
      </c>
      <c r="BQ53" s="443" t="str">
        <f>IF(BA53&lt;1,"",IF(BA53=1,'TUITION SCHED'!$D$24,IF(BA53=2,'TUITION SCHED'!$E$24,IF(BA53=3,'TUITION SCHED'!$F$24,IF(BA53=4,'TUITION SCHED'!$G$24,IF(BA53=5,'TUITION SCHED'!$H$24,""))))))</f>
        <v/>
      </c>
      <c r="BR53" s="443" t="str">
        <f>IF(BB53&lt;1,"",IF(BB53=1,'TUITION SCHED'!$D$25,IF(BB53=2,'TUITION SCHED'!$E$25,IF(BB53=3,'TUITION SCHED'!$F$25,IF(BB53=4,'TUITION SCHED'!$G$25,IF(BB53=5,'TUITION SCHED'!$H$25,""))))))</f>
        <v/>
      </c>
      <c r="BS53" s="443" t="str">
        <f>IF(BC53&lt;1,"",IF(BC53=1,'TUITION SCHED'!$D$26,IF(BC53=2,'TUITION SCHED'!$E$26,IF(BC53=3,'TUITION SCHED'!$F$26,IF(BC53=4,'TUITION SCHED'!$G$26,IF(BC53=5,'TUITION SCHED'!$H$26,""))))))</f>
        <v/>
      </c>
      <c r="BT53" s="443" t="str">
        <f>IF(BD53&lt;1,"",IF(BD53=1,'TUITION SCHED'!$D$27,IF(BD53=2,'TUITION SCHED'!$E$27,IF(BD53=3,'TUITION SCHED'!$F$27,IF(BD53=4,'TUITION SCHED'!$G$27,IF(BD53=5,'TUITION SCHED'!$H$27,""))))))</f>
        <v/>
      </c>
      <c r="BU53" s="443" t="str">
        <f>IF(BE53&lt;1,"",IF(BE53=1,'TUITION SCHED'!$D$28,IF(BE53=2,'TUITION SCHED'!$E$28,IF(BE53=3,'TUITION SCHED'!$F$28,IF(BE53=4,'TUITION SCHED'!$G$28,IF(BE53=5,'TUITION SCHED'!$H$28,""))))))</f>
        <v/>
      </c>
      <c r="BV53" s="440" t="str">
        <f>IF(BF53&lt;1,"",IF(BF53=1,'TUITION SCHED'!$D$29,IF(BF53=2,'TUITION SCHED'!$E$29,IF(BF53=3,'TUITION SCHED'!$F$29,IF(BF53=4,'TUITION SCHED'!$G$29,IF(BF53=5,'TUITION SCHED'!$H$29,""))))))</f>
        <v/>
      </c>
      <c r="BW53" s="124"/>
      <c r="BX53" s="507"/>
      <c r="BY53" s="145" t="str">
        <f>IF(AH53="y",IF(SUM(J53:O53)&gt;0,'TUITION SCHED'!$H$58+IF(SUM(J53:O53)&gt;1,((SUM(J53:O53)-1))*'TUITION SCHED'!$H$60)+SUM(B53:I53)*'TUITION SCHED'!$H$59,""),"")</f>
        <v/>
      </c>
      <c r="BZ53" s="443" t="str">
        <f>IF(AH53="y",IF(SUM(B53:I53)&gt;0,'TUITION SCHED'!$H$57+IF(SUM(B53:I53)&gt;1,((SUM(B53:I53)-1))*'TUITION SCHED'!$H$59),""),"")</f>
        <v/>
      </c>
      <c r="CA53" s="443" t="str">
        <f t="shared" si="12"/>
        <v/>
      </c>
    </row>
    <row r="54" spans="1:79">
      <c r="A54" s="480"/>
      <c r="B54" s="463"/>
      <c r="C54" s="463"/>
      <c r="D54" s="463"/>
      <c r="E54" s="463"/>
      <c r="F54" s="463"/>
      <c r="G54" s="463"/>
      <c r="H54" s="463"/>
      <c r="I54" s="463"/>
      <c r="J54" s="463"/>
      <c r="K54" s="463"/>
      <c r="L54" s="463"/>
      <c r="M54" s="463"/>
      <c r="N54" s="463"/>
      <c r="O54" s="463"/>
      <c r="P54" s="443">
        <f t="shared" si="0"/>
        <v>0</v>
      </c>
      <c r="Q54" s="480"/>
      <c r="R54" s="480"/>
      <c r="S54" s="456">
        <f>IF(U54&gt;0,U54,IF(Q54=1,'TUITION SCHED'!D$30,IF(Q54=2,'TUITION SCHED'!E$30,IF(Q54=3,'TUITION SCHED'!F$30,IF(Q54=4,'TUITION SCHED'!G$30,IF(Q54=5,'TUITION SCHED'!H$30,IF(R54&gt;0,R54*'TUITION SCHED'!$D$31,SUM(BI54:BV54))))))))</f>
        <v>0</v>
      </c>
      <c r="T54" s="457" t="str">
        <f t="shared" si="1"/>
        <v/>
      </c>
      <c r="U54" s="480"/>
      <c r="V54" s="480"/>
      <c r="W54" s="575" t="str">
        <f>IF(V54="y",S54*'DATA INPUT'!$B$20,"")</f>
        <v/>
      </c>
      <c r="X54" s="483"/>
      <c r="Y54" s="443" t="str">
        <f>IF(A54="","",IF(X54="y",'DATA INPUT'!$B$26,'DATA INPUT'!$B$27))</f>
        <v/>
      </c>
      <c r="Z54" s="458">
        <f>IF(Q54=0,(P54-B54*0.5)*'DATA INPUT'!$B$28,"")</f>
        <v>0</v>
      </c>
      <c r="AA54" s="480"/>
      <c r="AB54" s="480"/>
      <c r="AC54" s="480"/>
      <c r="AD54" s="480"/>
      <c r="AE54" s="443" t="str">
        <f>IF((AB54+AC54+AD54)=0,"",(AB54*'DATA INPUT'!$D$59)+(AC54*'DATA INPUT'!$D$61)+(AD54*'DATA INPUT'!$D$66))</f>
        <v/>
      </c>
      <c r="AF54" s="480"/>
      <c r="AG54" s="480"/>
      <c r="AH54" s="483"/>
      <c r="AI54" s="443" t="str">
        <f t="shared" si="2"/>
        <v/>
      </c>
      <c r="AJ54" s="443" t="str">
        <f t="shared" si="3"/>
        <v/>
      </c>
      <c r="AK54" s="443" t="str">
        <f t="shared" si="4"/>
        <v/>
      </c>
      <c r="AL54" s="443" t="str">
        <f t="shared" si="5"/>
        <v/>
      </c>
      <c r="AM54" s="443" t="str">
        <f t="shared" si="6"/>
        <v/>
      </c>
      <c r="AN54" s="443" t="str">
        <f t="shared" si="7"/>
        <v/>
      </c>
      <c r="AO54" s="443" t="str">
        <f t="shared" si="8"/>
        <v/>
      </c>
      <c r="AP54" s="443" t="str">
        <f t="shared" si="9"/>
        <v/>
      </c>
      <c r="AQ54" s="440" t="str">
        <f>IF(AH54="y",IF(MAX(BY54:BZ54)&lt;'TUITION SCHED'!$H$61,MAX(BY54:BZ54),'TUITION SCHED'!$H$61),"")</f>
        <v/>
      </c>
      <c r="AR54" s="459"/>
      <c r="AS54" s="443" t="str">
        <f>IF(SUM(AT54:$BF54)&gt;0,"",IF(B54&gt;0,$P54,""))</f>
        <v/>
      </c>
      <c r="AT54" s="443" t="str">
        <f>IF(SUM(AU54:$BF54)&gt;0,"",IF(C54&gt;0,$P54,""))</f>
        <v/>
      </c>
      <c r="AU54" s="443" t="str">
        <f>IF(SUM(AV54:$BF54)&gt;0,"",IF(D54&gt;0,$P54,""))</f>
        <v/>
      </c>
      <c r="AV54" s="443" t="str">
        <f>IF(SUM(AW54:$BF54)&gt;0,"",IF(E54&gt;0,$P54,""))</f>
        <v/>
      </c>
      <c r="AW54" s="443" t="str">
        <f>IF(SUM(AX54:$BF54)&gt;0,"",IF(F54&gt;0,$P54,""))</f>
        <v/>
      </c>
      <c r="AX54" s="443" t="str">
        <f>IF(SUM(AY54:$BF54)&gt;0,"",IF(G54&gt;0,$P54,""))</f>
        <v/>
      </c>
      <c r="AY54" s="443" t="str">
        <f>IF(SUM(AZ54:$BF54)&gt;0,"",IF(H54&gt;0,$P54,""))</f>
        <v/>
      </c>
      <c r="AZ54" s="443" t="str">
        <f>IF(SUM(BA54:$BF54)&gt;0,"",IF(I54&gt;0,$P54,""))</f>
        <v/>
      </c>
      <c r="BA54" s="443" t="str">
        <f>IF(SUM(BB54:$BF54)&gt;0,"",IF(J54&gt;0,$P54,""))</f>
        <v/>
      </c>
      <c r="BB54" s="443" t="str">
        <f>IF(SUM(BC54:$BF54)&gt;0,"",IF(K54&gt;0,$P54,""))</f>
        <v/>
      </c>
      <c r="BC54" s="443" t="str">
        <f>IF(SUM(BD54:$BF54)&gt;0,"",IF(L54&gt;0,$P54,""))</f>
        <v/>
      </c>
      <c r="BD54" s="443" t="str">
        <f>IF(SUM(BE54:$BF54)&gt;0,"",IF(M54&gt;0,$P54,""))</f>
        <v/>
      </c>
      <c r="BE54" s="443" t="str">
        <f t="shared" si="10"/>
        <v/>
      </c>
      <c r="BF54" s="440" t="str">
        <f t="shared" si="11"/>
        <v/>
      </c>
      <c r="BG54" s="124"/>
      <c r="BH54" s="507"/>
      <c r="BI54" s="145" t="str">
        <f>IF(AS54&lt;1,"",IF(AS54=1,'TUITION SCHED'!$D$16,IF(AS54=2,'TUITION SCHED'!$E$16,IF(AS54=3,'TUITION SCHED'!$F$16,IF(AS54=4,'TUITION SCHED'!$G$16,IF(AS54=5,'TUITION SCHED'!$H$16,""))))))</f>
        <v/>
      </c>
      <c r="BJ54" s="443" t="str">
        <f>IF(AT54&lt;1,"",IF(AT54=1,'TUITION SCHED'!$D$17,IF(AT54=2,'TUITION SCHED'!$E$17,IF(AT54=3,'TUITION SCHED'!$F$17,IF(AT54=4,'TUITION SCHED'!$G$17,IF(AT54=5,'TUITION SCHED'!$H$18,""))))))</f>
        <v/>
      </c>
      <c r="BK54" s="443" t="str">
        <f>IF(AU54&lt;1,"",IF(AU54=1,'TUITION SCHED'!$D$18,IF(AU54=2,'TUITION SCHED'!$E$18,IF(AU54=3,'TUITION SCHED'!$F$18,IF(AU54=4,'TUITION SCHED'!$G$18,IF(AU54=5,'TUITION SCHED'!$H$18,""))))))</f>
        <v/>
      </c>
      <c r="BL54" s="443" t="str">
        <f>IF(AV54&lt;1,"",IF(AV54=1,'TUITION SCHED'!$D$19,IF(AV54=2,'TUITION SCHED'!$E$19,IF(AV54=3,'TUITION SCHED'!$F$19,IF(AV54=4,'TUITION SCHED'!$G$19,IF(AV54=5,'TUITION SCHED'!$H$19,""))))))</f>
        <v/>
      </c>
      <c r="BM54" s="443" t="str">
        <f>IF(AW54&lt;1,"",IF(AW54=1,'TUITION SCHED'!$D$20,IF(AW54=2,'TUITION SCHED'!$E$20,IF(AW54=3,'TUITION SCHED'!$F$20,IF(AW54=4,'TUITION SCHED'!$G$20,IF(AW54=5,'TUITION SCHED'!$H$20,""))))))</f>
        <v/>
      </c>
      <c r="BN54" s="443" t="str">
        <f>IF(AX54&lt;1,"",IF(AX54=1,'TUITION SCHED'!$D$21,IF(AX54=2,'TUITION SCHED'!$E$21,IF(AX54=3,'TUITION SCHED'!$F$21,IF(AX54=4,'TUITION SCHED'!$G$21,IF(AX54=5,'TUITION SCHED'!$H$21,""))))))</f>
        <v/>
      </c>
      <c r="BO54" s="443" t="str">
        <f>IF(AY54&lt;1,"",IF(AY54=1,'TUITION SCHED'!$D$22,IF(AY54=2,'TUITION SCHED'!$E$22,IF(AY54=3,'TUITION SCHED'!$F$22,IF(AY54=4,'TUITION SCHED'!$G$22,IF(AY54=5,'TUITION SCHED'!$H$22,""))))))</f>
        <v/>
      </c>
      <c r="BP54" s="443" t="str">
        <f>IF(AZ54&lt;1,"",IF(AZ54=1,'TUITION SCHED'!$D$23,IF(AZ54=2,'TUITION SCHED'!$E$23,IF(AZ54=3,'TUITION SCHED'!$F$23,IF(AZ54=4,'TUITION SCHED'!$G$23,IF(AZ54=5,'TUITION SCHED'!$H$23,""))))))</f>
        <v/>
      </c>
      <c r="BQ54" s="443" t="str">
        <f>IF(BA54&lt;1,"",IF(BA54=1,'TUITION SCHED'!$D$24,IF(BA54=2,'TUITION SCHED'!$E$24,IF(BA54=3,'TUITION SCHED'!$F$24,IF(BA54=4,'TUITION SCHED'!$G$24,IF(BA54=5,'TUITION SCHED'!$H$24,""))))))</f>
        <v/>
      </c>
      <c r="BR54" s="443" t="str">
        <f>IF(BB54&lt;1,"",IF(BB54=1,'TUITION SCHED'!$D$25,IF(BB54=2,'TUITION SCHED'!$E$25,IF(BB54=3,'TUITION SCHED'!$F$25,IF(BB54=4,'TUITION SCHED'!$G$25,IF(BB54=5,'TUITION SCHED'!$H$25,""))))))</f>
        <v/>
      </c>
      <c r="BS54" s="443" t="str">
        <f>IF(BC54&lt;1,"",IF(BC54=1,'TUITION SCHED'!$D$26,IF(BC54=2,'TUITION SCHED'!$E$26,IF(BC54=3,'TUITION SCHED'!$F$26,IF(BC54=4,'TUITION SCHED'!$G$26,IF(BC54=5,'TUITION SCHED'!$H$26,""))))))</f>
        <v/>
      </c>
      <c r="BT54" s="443" t="str">
        <f>IF(BD54&lt;1,"",IF(BD54=1,'TUITION SCHED'!$D$27,IF(BD54=2,'TUITION SCHED'!$E$27,IF(BD54=3,'TUITION SCHED'!$F$27,IF(BD54=4,'TUITION SCHED'!$G$27,IF(BD54=5,'TUITION SCHED'!$H$27,""))))))</f>
        <v/>
      </c>
      <c r="BU54" s="443" t="str">
        <f>IF(BE54&lt;1,"",IF(BE54=1,'TUITION SCHED'!$D$28,IF(BE54=2,'TUITION SCHED'!$E$28,IF(BE54=3,'TUITION SCHED'!$F$28,IF(BE54=4,'TUITION SCHED'!$G$28,IF(BE54=5,'TUITION SCHED'!$H$28,""))))))</f>
        <v/>
      </c>
      <c r="BV54" s="440" t="str">
        <f>IF(BF54&lt;1,"",IF(BF54=1,'TUITION SCHED'!$D$29,IF(BF54=2,'TUITION SCHED'!$E$29,IF(BF54=3,'TUITION SCHED'!$F$29,IF(BF54=4,'TUITION SCHED'!$G$29,IF(BF54=5,'TUITION SCHED'!$H$29,""))))))</f>
        <v/>
      </c>
      <c r="BW54" s="124"/>
      <c r="BX54" s="507"/>
      <c r="BY54" s="145" t="str">
        <f>IF(AH54="y",IF(SUM(J54:O54)&gt;0,'TUITION SCHED'!$H$58+IF(SUM(J54:O54)&gt;1,((SUM(J54:O54)-1))*'TUITION SCHED'!$H$60)+SUM(B54:I54)*'TUITION SCHED'!$H$59,""),"")</f>
        <v/>
      </c>
      <c r="BZ54" s="443" t="str">
        <f>IF(AH54="y",IF(SUM(B54:I54)&gt;0,'TUITION SCHED'!$H$57+IF(SUM(B54:I54)&gt;1,((SUM(B54:I54)-1))*'TUITION SCHED'!$H$59),""),"")</f>
        <v/>
      </c>
      <c r="CA54" s="443" t="str">
        <f t="shared" si="12"/>
        <v/>
      </c>
    </row>
    <row r="55" spans="1:79">
      <c r="A55" s="480"/>
      <c r="B55" s="463"/>
      <c r="C55" s="463"/>
      <c r="D55" s="463"/>
      <c r="E55" s="463"/>
      <c r="F55" s="463"/>
      <c r="G55" s="463"/>
      <c r="H55" s="463"/>
      <c r="I55" s="463"/>
      <c r="J55" s="463"/>
      <c r="K55" s="463"/>
      <c r="L55" s="463"/>
      <c r="M55" s="463"/>
      <c r="N55" s="463"/>
      <c r="O55" s="463"/>
      <c r="P55" s="443">
        <f t="shared" si="0"/>
        <v>0</v>
      </c>
      <c r="Q55" s="480"/>
      <c r="R55" s="480"/>
      <c r="S55" s="456">
        <f>IF(U55&gt;0,U55,IF(Q55=1,'TUITION SCHED'!D$30,IF(Q55=2,'TUITION SCHED'!E$30,IF(Q55=3,'TUITION SCHED'!F$30,IF(Q55=4,'TUITION SCHED'!G$30,IF(Q55=5,'TUITION SCHED'!H$30,IF(R55&gt;0,R55*'TUITION SCHED'!$D$31,SUM(BI55:BV55))))))))</f>
        <v>0</v>
      </c>
      <c r="T55" s="457" t="str">
        <f t="shared" si="1"/>
        <v/>
      </c>
      <c r="U55" s="480"/>
      <c r="V55" s="480"/>
      <c r="W55" s="575" t="str">
        <f>IF(V55="y",S55*'DATA INPUT'!$B$20,"")</f>
        <v/>
      </c>
      <c r="X55" s="483"/>
      <c r="Y55" s="443" t="str">
        <f>IF(A55="","",IF(X55="y",'DATA INPUT'!$B$26,'DATA INPUT'!$B$27))</f>
        <v/>
      </c>
      <c r="Z55" s="458">
        <f>IF(Q55=0,(P55-B55*0.5)*'DATA INPUT'!$B$28,"")</f>
        <v>0</v>
      </c>
      <c r="AA55" s="480"/>
      <c r="AB55" s="480"/>
      <c r="AC55" s="480"/>
      <c r="AD55" s="480"/>
      <c r="AE55" s="443" t="str">
        <f>IF((AB55+AC55+AD55)=0,"",(AB55*'DATA INPUT'!$D$59)+(AC55*'DATA INPUT'!$D$61)+(AD55*'DATA INPUT'!$D$66))</f>
        <v/>
      </c>
      <c r="AF55" s="480"/>
      <c r="AG55" s="480"/>
      <c r="AH55" s="483"/>
      <c r="AI55" s="443" t="str">
        <f t="shared" si="2"/>
        <v/>
      </c>
      <c r="AJ55" s="443" t="str">
        <f t="shared" si="3"/>
        <v/>
      </c>
      <c r="AK55" s="443" t="str">
        <f t="shared" si="4"/>
        <v/>
      </c>
      <c r="AL55" s="443" t="str">
        <f t="shared" si="5"/>
        <v/>
      </c>
      <c r="AM55" s="443" t="str">
        <f t="shared" si="6"/>
        <v/>
      </c>
      <c r="AN55" s="443" t="str">
        <f t="shared" si="7"/>
        <v/>
      </c>
      <c r="AO55" s="443" t="str">
        <f t="shared" si="8"/>
        <v/>
      </c>
      <c r="AP55" s="443" t="str">
        <f t="shared" si="9"/>
        <v/>
      </c>
      <c r="AQ55" s="440" t="str">
        <f>IF(AH55="y",IF(MAX(BY55:BZ55)&lt;'TUITION SCHED'!$H$61,MAX(BY55:BZ55),'TUITION SCHED'!$H$61),"")</f>
        <v/>
      </c>
      <c r="AR55" s="459"/>
      <c r="AS55" s="443" t="str">
        <f>IF(SUM(AT55:$BF55)&gt;0,"",IF(B55&gt;0,$P55,""))</f>
        <v/>
      </c>
      <c r="AT55" s="443" t="str">
        <f>IF(SUM(AU55:$BF55)&gt;0,"",IF(C55&gt;0,$P55,""))</f>
        <v/>
      </c>
      <c r="AU55" s="443" t="str">
        <f>IF(SUM(AV55:$BF55)&gt;0,"",IF(D55&gt;0,$P55,""))</f>
        <v/>
      </c>
      <c r="AV55" s="443" t="str">
        <f>IF(SUM(AW55:$BF55)&gt;0,"",IF(E55&gt;0,$P55,""))</f>
        <v/>
      </c>
      <c r="AW55" s="443" t="str">
        <f>IF(SUM(AX55:$BF55)&gt;0,"",IF(F55&gt;0,$P55,""))</f>
        <v/>
      </c>
      <c r="AX55" s="443" t="str">
        <f>IF(SUM(AY55:$BF55)&gt;0,"",IF(G55&gt;0,$P55,""))</f>
        <v/>
      </c>
      <c r="AY55" s="443" t="str">
        <f>IF(SUM(AZ55:$BF55)&gt;0,"",IF(H55&gt;0,$P55,""))</f>
        <v/>
      </c>
      <c r="AZ55" s="443" t="str">
        <f>IF(SUM(BA55:$BF55)&gt;0,"",IF(I55&gt;0,$P55,""))</f>
        <v/>
      </c>
      <c r="BA55" s="443" t="str">
        <f>IF(SUM(BB55:$BF55)&gt;0,"",IF(J55&gt;0,$P55,""))</f>
        <v/>
      </c>
      <c r="BB55" s="443" t="str">
        <f>IF(SUM(BC55:$BF55)&gt;0,"",IF(K55&gt;0,$P55,""))</f>
        <v/>
      </c>
      <c r="BC55" s="443" t="str">
        <f>IF(SUM(BD55:$BF55)&gt;0,"",IF(L55&gt;0,$P55,""))</f>
        <v/>
      </c>
      <c r="BD55" s="443" t="str">
        <f>IF(SUM(BE55:$BF55)&gt;0,"",IF(M55&gt;0,$P55,""))</f>
        <v/>
      </c>
      <c r="BE55" s="443" t="str">
        <f t="shared" si="10"/>
        <v/>
      </c>
      <c r="BF55" s="440" t="str">
        <f t="shared" si="11"/>
        <v/>
      </c>
      <c r="BG55" s="124"/>
      <c r="BH55" s="507"/>
      <c r="BI55" s="145" t="str">
        <f>IF(AS55&lt;1,"",IF(AS55=1,'TUITION SCHED'!$D$16,IF(AS55=2,'TUITION SCHED'!$E$16,IF(AS55=3,'TUITION SCHED'!$F$16,IF(AS55=4,'TUITION SCHED'!$G$16,IF(AS55=5,'TUITION SCHED'!$H$16,""))))))</f>
        <v/>
      </c>
      <c r="BJ55" s="443" t="str">
        <f>IF(AT55&lt;1,"",IF(AT55=1,'TUITION SCHED'!$D$17,IF(AT55=2,'TUITION SCHED'!$E$17,IF(AT55=3,'TUITION SCHED'!$F$17,IF(AT55=4,'TUITION SCHED'!$G$17,IF(AT55=5,'TUITION SCHED'!$H$18,""))))))</f>
        <v/>
      </c>
      <c r="BK55" s="443" t="str">
        <f>IF(AU55&lt;1,"",IF(AU55=1,'TUITION SCHED'!$D$18,IF(AU55=2,'TUITION SCHED'!$E$18,IF(AU55=3,'TUITION SCHED'!$F$18,IF(AU55=4,'TUITION SCHED'!$G$18,IF(AU55=5,'TUITION SCHED'!$H$18,""))))))</f>
        <v/>
      </c>
      <c r="BL55" s="443" t="str">
        <f>IF(AV55&lt;1,"",IF(AV55=1,'TUITION SCHED'!$D$19,IF(AV55=2,'TUITION SCHED'!$E$19,IF(AV55=3,'TUITION SCHED'!$F$19,IF(AV55=4,'TUITION SCHED'!$G$19,IF(AV55=5,'TUITION SCHED'!$H$19,""))))))</f>
        <v/>
      </c>
      <c r="BM55" s="443" t="str">
        <f>IF(AW55&lt;1,"",IF(AW55=1,'TUITION SCHED'!$D$20,IF(AW55=2,'TUITION SCHED'!$E$20,IF(AW55=3,'TUITION SCHED'!$F$20,IF(AW55=4,'TUITION SCHED'!$G$20,IF(AW55=5,'TUITION SCHED'!$H$20,""))))))</f>
        <v/>
      </c>
      <c r="BN55" s="443" t="str">
        <f>IF(AX55&lt;1,"",IF(AX55=1,'TUITION SCHED'!$D$21,IF(AX55=2,'TUITION SCHED'!$E$21,IF(AX55=3,'TUITION SCHED'!$F$21,IF(AX55=4,'TUITION SCHED'!$G$21,IF(AX55=5,'TUITION SCHED'!$H$21,""))))))</f>
        <v/>
      </c>
      <c r="BO55" s="443" t="str">
        <f>IF(AY55&lt;1,"",IF(AY55=1,'TUITION SCHED'!$D$22,IF(AY55=2,'TUITION SCHED'!$E$22,IF(AY55=3,'TUITION SCHED'!$F$22,IF(AY55=4,'TUITION SCHED'!$G$22,IF(AY55=5,'TUITION SCHED'!$H$22,""))))))</f>
        <v/>
      </c>
      <c r="BP55" s="443" t="str">
        <f>IF(AZ55&lt;1,"",IF(AZ55=1,'TUITION SCHED'!$D$23,IF(AZ55=2,'TUITION SCHED'!$E$23,IF(AZ55=3,'TUITION SCHED'!$F$23,IF(AZ55=4,'TUITION SCHED'!$G$23,IF(AZ55=5,'TUITION SCHED'!$H$23,""))))))</f>
        <v/>
      </c>
      <c r="BQ55" s="443" t="str">
        <f>IF(BA55&lt;1,"",IF(BA55=1,'TUITION SCHED'!$D$24,IF(BA55=2,'TUITION SCHED'!$E$24,IF(BA55=3,'TUITION SCHED'!$F$24,IF(BA55=4,'TUITION SCHED'!$G$24,IF(BA55=5,'TUITION SCHED'!$H$24,""))))))</f>
        <v/>
      </c>
      <c r="BR55" s="443" t="str">
        <f>IF(BB55&lt;1,"",IF(BB55=1,'TUITION SCHED'!$D$25,IF(BB55=2,'TUITION SCHED'!$E$25,IF(BB55=3,'TUITION SCHED'!$F$25,IF(BB55=4,'TUITION SCHED'!$G$25,IF(BB55=5,'TUITION SCHED'!$H$25,""))))))</f>
        <v/>
      </c>
      <c r="BS55" s="443" t="str">
        <f>IF(BC55&lt;1,"",IF(BC55=1,'TUITION SCHED'!$D$26,IF(BC55=2,'TUITION SCHED'!$E$26,IF(BC55=3,'TUITION SCHED'!$F$26,IF(BC55=4,'TUITION SCHED'!$G$26,IF(BC55=5,'TUITION SCHED'!$H$26,""))))))</f>
        <v/>
      </c>
      <c r="BT55" s="443" t="str">
        <f>IF(BD55&lt;1,"",IF(BD55=1,'TUITION SCHED'!$D$27,IF(BD55=2,'TUITION SCHED'!$E$27,IF(BD55=3,'TUITION SCHED'!$F$27,IF(BD55=4,'TUITION SCHED'!$G$27,IF(BD55=5,'TUITION SCHED'!$H$27,""))))))</f>
        <v/>
      </c>
      <c r="BU55" s="443" t="str">
        <f>IF(BE55&lt;1,"",IF(BE55=1,'TUITION SCHED'!$D$28,IF(BE55=2,'TUITION SCHED'!$E$28,IF(BE55=3,'TUITION SCHED'!$F$28,IF(BE55=4,'TUITION SCHED'!$G$28,IF(BE55=5,'TUITION SCHED'!$H$28,""))))))</f>
        <v/>
      </c>
      <c r="BV55" s="440" t="str">
        <f>IF(BF55&lt;1,"",IF(BF55=1,'TUITION SCHED'!$D$29,IF(BF55=2,'TUITION SCHED'!$E$29,IF(BF55=3,'TUITION SCHED'!$F$29,IF(BF55=4,'TUITION SCHED'!$G$29,IF(BF55=5,'TUITION SCHED'!$H$29,""))))))</f>
        <v/>
      </c>
      <c r="BW55" s="124"/>
      <c r="BX55" s="507"/>
      <c r="BY55" s="145" t="str">
        <f>IF(AH55="y",IF(SUM(J55:O55)&gt;0,'TUITION SCHED'!$H$58+IF(SUM(J55:O55)&gt;1,((SUM(J55:O55)-1))*'TUITION SCHED'!$H$60)+SUM(B55:I55)*'TUITION SCHED'!$H$59,""),"")</f>
        <v/>
      </c>
      <c r="BZ55" s="443" t="str">
        <f>IF(AH55="y",IF(SUM(B55:I55)&gt;0,'TUITION SCHED'!$H$57+IF(SUM(B55:I55)&gt;1,((SUM(B55:I55)-1))*'TUITION SCHED'!$H$59),""),"")</f>
        <v/>
      </c>
      <c r="CA55" s="443" t="str">
        <f t="shared" si="12"/>
        <v/>
      </c>
    </row>
    <row r="56" spans="1:79">
      <c r="A56" s="480"/>
      <c r="B56" s="463"/>
      <c r="C56" s="463"/>
      <c r="D56" s="463"/>
      <c r="E56" s="463"/>
      <c r="F56" s="463"/>
      <c r="G56" s="463"/>
      <c r="H56" s="465"/>
      <c r="I56" s="463"/>
      <c r="J56" s="463"/>
      <c r="K56" s="463"/>
      <c r="L56" s="463"/>
      <c r="M56" s="463"/>
      <c r="N56" s="463"/>
      <c r="O56" s="463"/>
      <c r="P56" s="443">
        <f t="shared" si="0"/>
        <v>0</v>
      </c>
      <c r="Q56" s="480"/>
      <c r="R56" s="480"/>
      <c r="S56" s="456">
        <f>IF(U56&gt;0,U56,IF(Q56=1,'TUITION SCHED'!D$30,IF(Q56=2,'TUITION SCHED'!E$30,IF(Q56=3,'TUITION SCHED'!F$30,IF(Q56=4,'TUITION SCHED'!G$30,IF(Q56=5,'TUITION SCHED'!H$30,IF(R56&gt;0,R56*'TUITION SCHED'!$D$31,SUM(BI56:BV56))))))))</f>
        <v>0</v>
      </c>
      <c r="T56" s="457" t="str">
        <f t="shared" si="1"/>
        <v/>
      </c>
      <c r="U56" s="480"/>
      <c r="V56" s="480"/>
      <c r="W56" s="575" t="str">
        <f>IF(V56="y",S56*'DATA INPUT'!$B$20,"")</f>
        <v/>
      </c>
      <c r="X56" s="483"/>
      <c r="Y56" s="443" t="str">
        <f>IF(A56="","",IF(X56="y",'DATA INPUT'!$B$26,'DATA INPUT'!$B$27))</f>
        <v/>
      </c>
      <c r="Z56" s="458">
        <f>IF(Q56=0,(P56-B56*0.5)*'DATA INPUT'!$B$28,"")</f>
        <v>0</v>
      </c>
      <c r="AA56" s="480"/>
      <c r="AB56" s="480"/>
      <c r="AC56" s="480"/>
      <c r="AD56" s="480"/>
      <c r="AE56" s="443" t="str">
        <f>IF((AB56+AC56+AD56)=0,"",(AB56*'DATA INPUT'!$D$59)+(AC56*'DATA INPUT'!$D$61)+(AD56*'DATA INPUT'!$D$66))</f>
        <v/>
      </c>
      <c r="AF56" s="480"/>
      <c r="AG56" s="480"/>
      <c r="AH56" s="483"/>
      <c r="AI56" s="443" t="str">
        <f t="shared" si="2"/>
        <v/>
      </c>
      <c r="AJ56" s="443" t="str">
        <f t="shared" si="3"/>
        <v/>
      </c>
      <c r="AK56" s="443" t="str">
        <f t="shared" si="4"/>
        <v/>
      </c>
      <c r="AL56" s="443" t="str">
        <f t="shared" si="5"/>
        <v/>
      </c>
      <c r="AM56" s="443" t="str">
        <f t="shared" si="6"/>
        <v/>
      </c>
      <c r="AN56" s="443" t="str">
        <f t="shared" si="7"/>
        <v/>
      </c>
      <c r="AO56" s="443" t="str">
        <f t="shared" si="8"/>
        <v/>
      </c>
      <c r="AP56" s="443" t="str">
        <f t="shared" si="9"/>
        <v/>
      </c>
      <c r="AQ56" s="440" t="str">
        <f>IF(AH56="y",IF(MAX(BY56:BZ56)&lt;'TUITION SCHED'!$H$61,MAX(BY56:BZ56),'TUITION SCHED'!$H$61),"")</f>
        <v/>
      </c>
      <c r="AR56" s="459"/>
      <c r="AS56" s="443" t="str">
        <f>IF(SUM(AT56:$BF56)&gt;0,"",IF(B56&gt;0,$P56,""))</f>
        <v/>
      </c>
      <c r="AT56" s="443" t="str">
        <f>IF(SUM(AU56:$BF56)&gt;0,"",IF(C56&gt;0,$P56,""))</f>
        <v/>
      </c>
      <c r="AU56" s="443" t="str">
        <f>IF(SUM(AV56:$BF56)&gt;0,"",IF(D56&gt;0,$P56,""))</f>
        <v/>
      </c>
      <c r="AV56" s="443" t="str">
        <f>IF(SUM(AW56:$BF56)&gt;0,"",IF(E56&gt;0,$P56,""))</f>
        <v/>
      </c>
      <c r="AW56" s="443" t="str">
        <f>IF(SUM(AX56:$BF56)&gt;0,"",IF(F56&gt;0,$P56,""))</f>
        <v/>
      </c>
      <c r="AX56" s="443" t="str">
        <f>IF(SUM(AY56:$BF56)&gt;0,"",IF(G56&gt;0,$P56,""))</f>
        <v/>
      </c>
      <c r="AY56" s="443" t="str">
        <f>IF(SUM(AZ56:$BF56)&gt;0,"",IF(H56&gt;0,$P56,""))</f>
        <v/>
      </c>
      <c r="AZ56" s="443" t="str">
        <f>IF(SUM(BA56:$BF56)&gt;0,"",IF(I56&gt;0,$P56,""))</f>
        <v/>
      </c>
      <c r="BA56" s="443" t="str">
        <f>IF(SUM(BB56:$BF56)&gt;0,"",IF(J56&gt;0,$P56,""))</f>
        <v/>
      </c>
      <c r="BB56" s="443" t="str">
        <f>IF(SUM(BC56:$BF56)&gt;0,"",IF(K56&gt;0,$P56,""))</f>
        <v/>
      </c>
      <c r="BC56" s="443" t="str">
        <f>IF(SUM(BD56:$BF56)&gt;0,"",IF(L56&gt;0,$P56,""))</f>
        <v/>
      </c>
      <c r="BD56" s="443" t="str">
        <f>IF(SUM(BE56:$BF56)&gt;0,"",IF(M56&gt;0,$P56,""))</f>
        <v/>
      </c>
      <c r="BE56" s="443" t="str">
        <f t="shared" si="10"/>
        <v/>
      </c>
      <c r="BF56" s="440" t="str">
        <f t="shared" si="11"/>
        <v/>
      </c>
      <c r="BG56" s="124"/>
      <c r="BH56" s="507"/>
      <c r="BI56" s="145" t="str">
        <f>IF(AS56&lt;1,"",IF(AS56=1,'TUITION SCHED'!$D$16,IF(AS56=2,'TUITION SCHED'!$E$16,IF(AS56=3,'TUITION SCHED'!$F$16,IF(AS56=4,'TUITION SCHED'!$G$16,IF(AS56=5,'TUITION SCHED'!$H$16,""))))))</f>
        <v/>
      </c>
      <c r="BJ56" s="443" t="str">
        <f>IF(AT56&lt;1,"",IF(AT56=1,'TUITION SCHED'!$D$17,IF(AT56=2,'TUITION SCHED'!$E$17,IF(AT56=3,'TUITION SCHED'!$F$17,IF(AT56=4,'TUITION SCHED'!$G$17,IF(AT56=5,'TUITION SCHED'!$H$18,""))))))</f>
        <v/>
      </c>
      <c r="BK56" s="443" t="str">
        <f>IF(AU56&lt;1,"",IF(AU56=1,'TUITION SCHED'!$D$18,IF(AU56=2,'TUITION SCHED'!$E$18,IF(AU56=3,'TUITION SCHED'!$F$18,IF(AU56=4,'TUITION SCHED'!$G$18,IF(AU56=5,'TUITION SCHED'!$H$18,""))))))</f>
        <v/>
      </c>
      <c r="BL56" s="443" t="str">
        <f>IF(AV56&lt;1,"",IF(AV56=1,'TUITION SCHED'!$D$19,IF(AV56=2,'TUITION SCHED'!$E$19,IF(AV56=3,'TUITION SCHED'!$F$19,IF(AV56=4,'TUITION SCHED'!$G$19,IF(AV56=5,'TUITION SCHED'!$H$19,""))))))</f>
        <v/>
      </c>
      <c r="BM56" s="443" t="str">
        <f>IF(AW56&lt;1,"",IF(AW56=1,'TUITION SCHED'!$D$20,IF(AW56=2,'TUITION SCHED'!$E$20,IF(AW56=3,'TUITION SCHED'!$F$20,IF(AW56=4,'TUITION SCHED'!$G$20,IF(AW56=5,'TUITION SCHED'!$H$20,""))))))</f>
        <v/>
      </c>
      <c r="BN56" s="443" t="str">
        <f>IF(AX56&lt;1,"",IF(AX56=1,'TUITION SCHED'!$D$21,IF(AX56=2,'TUITION SCHED'!$E$21,IF(AX56=3,'TUITION SCHED'!$F$21,IF(AX56=4,'TUITION SCHED'!$G$21,IF(AX56=5,'TUITION SCHED'!$H$21,""))))))</f>
        <v/>
      </c>
      <c r="BO56" s="443" t="str">
        <f>IF(AY56&lt;1,"",IF(AY56=1,'TUITION SCHED'!$D$22,IF(AY56=2,'TUITION SCHED'!$E$22,IF(AY56=3,'TUITION SCHED'!$F$22,IF(AY56=4,'TUITION SCHED'!$G$22,IF(AY56=5,'TUITION SCHED'!$H$22,""))))))</f>
        <v/>
      </c>
      <c r="BP56" s="443" t="str">
        <f>IF(AZ56&lt;1,"",IF(AZ56=1,'TUITION SCHED'!$D$23,IF(AZ56=2,'TUITION SCHED'!$E$23,IF(AZ56=3,'TUITION SCHED'!$F$23,IF(AZ56=4,'TUITION SCHED'!$G$23,IF(AZ56=5,'TUITION SCHED'!$H$23,""))))))</f>
        <v/>
      </c>
      <c r="BQ56" s="443" t="str">
        <f>IF(BA56&lt;1,"",IF(BA56=1,'TUITION SCHED'!$D$24,IF(BA56=2,'TUITION SCHED'!$E$24,IF(BA56=3,'TUITION SCHED'!$F$24,IF(BA56=4,'TUITION SCHED'!$G$24,IF(BA56=5,'TUITION SCHED'!$H$24,""))))))</f>
        <v/>
      </c>
      <c r="BR56" s="443" t="str">
        <f>IF(BB56&lt;1,"",IF(BB56=1,'TUITION SCHED'!$D$25,IF(BB56=2,'TUITION SCHED'!$E$25,IF(BB56=3,'TUITION SCHED'!$F$25,IF(BB56=4,'TUITION SCHED'!$G$25,IF(BB56=5,'TUITION SCHED'!$H$25,""))))))</f>
        <v/>
      </c>
      <c r="BS56" s="443" t="str">
        <f>IF(BC56&lt;1,"",IF(BC56=1,'TUITION SCHED'!$D$26,IF(BC56=2,'TUITION SCHED'!$E$26,IF(BC56=3,'TUITION SCHED'!$F$26,IF(BC56=4,'TUITION SCHED'!$G$26,IF(BC56=5,'TUITION SCHED'!$H$26,""))))))</f>
        <v/>
      </c>
      <c r="BT56" s="443" t="str">
        <f>IF(BD56&lt;1,"",IF(BD56=1,'TUITION SCHED'!$D$27,IF(BD56=2,'TUITION SCHED'!$E$27,IF(BD56=3,'TUITION SCHED'!$F$27,IF(BD56=4,'TUITION SCHED'!$G$27,IF(BD56=5,'TUITION SCHED'!$H$27,""))))))</f>
        <v/>
      </c>
      <c r="BU56" s="443" t="str">
        <f>IF(BE56&lt;1,"",IF(BE56=1,'TUITION SCHED'!$D$28,IF(BE56=2,'TUITION SCHED'!$E$28,IF(BE56=3,'TUITION SCHED'!$F$28,IF(BE56=4,'TUITION SCHED'!$G$28,IF(BE56=5,'TUITION SCHED'!$H$28,""))))))</f>
        <v/>
      </c>
      <c r="BV56" s="440" t="str">
        <f>IF(BF56&lt;1,"",IF(BF56=1,'TUITION SCHED'!$D$29,IF(BF56=2,'TUITION SCHED'!$E$29,IF(BF56=3,'TUITION SCHED'!$F$29,IF(BF56=4,'TUITION SCHED'!$G$29,IF(BF56=5,'TUITION SCHED'!$H$29,""))))))</f>
        <v/>
      </c>
      <c r="BW56" s="124"/>
      <c r="BX56" s="507"/>
      <c r="BY56" s="145" t="str">
        <f>IF(AH56="y",IF(SUM(J56:O56)&gt;0,'TUITION SCHED'!$H$58+IF(SUM(J56:O56)&gt;1,((SUM(J56:O56)-1))*'TUITION SCHED'!$H$60)+SUM(B56:I56)*'TUITION SCHED'!$H$59,""),"")</f>
        <v/>
      </c>
      <c r="BZ56" s="443" t="str">
        <f>IF(AH56="y",IF(SUM(B56:I56)&gt;0,'TUITION SCHED'!$H$57+IF(SUM(B56:I56)&gt;1,((SUM(B56:I56)-1))*'TUITION SCHED'!$H$59),""),"")</f>
        <v/>
      </c>
      <c r="CA56" s="443" t="str">
        <f t="shared" si="12"/>
        <v/>
      </c>
    </row>
    <row r="57" spans="1:79">
      <c r="A57" s="480"/>
      <c r="B57" s="463"/>
      <c r="C57" s="463"/>
      <c r="D57" s="463"/>
      <c r="E57" s="463"/>
      <c r="F57" s="463"/>
      <c r="G57" s="463"/>
      <c r="H57" s="465"/>
      <c r="I57" s="463"/>
      <c r="J57" s="463"/>
      <c r="K57" s="463"/>
      <c r="L57" s="463"/>
      <c r="M57" s="463"/>
      <c r="N57" s="463"/>
      <c r="O57" s="463"/>
      <c r="P57" s="443">
        <f t="shared" si="0"/>
        <v>0</v>
      </c>
      <c r="Q57" s="480"/>
      <c r="R57" s="480"/>
      <c r="S57" s="456">
        <f>IF(U57&gt;0,U57,IF(Q57=1,'TUITION SCHED'!D$30,IF(Q57=2,'TUITION SCHED'!E$30,IF(Q57=3,'TUITION SCHED'!F$30,IF(Q57=4,'TUITION SCHED'!G$30,IF(Q57=5,'TUITION SCHED'!H$30,IF(R57&gt;0,R57*'TUITION SCHED'!$D$31,SUM(BI57:BV57))))))))</f>
        <v>0</v>
      </c>
      <c r="T57" s="457" t="str">
        <f t="shared" si="1"/>
        <v/>
      </c>
      <c r="U57" s="480"/>
      <c r="V57" s="480"/>
      <c r="W57" s="575" t="str">
        <f>IF(V57="y",S57*'DATA INPUT'!$B$20,"")</f>
        <v/>
      </c>
      <c r="X57" s="483"/>
      <c r="Y57" s="443" t="str">
        <f>IF(A57="","",IF(X57="y",'DATA INPUT'!$B$26,'DATA INPUT'!$B$27))</f>
        <v/>
      </c>
      <c r="Z57" s="458">
        <f>IF(Q57=0,(P57-B57*0.5)*'DATA INPUT'!$B$28,"")</f>
        <v>0</v>
      </c>
      <c r="AA57" s="480"/>
      <c r="AB57" s="480"/>
      <c r="AC57" s="480"/>
      <c r="AD57" s="480"/>
      <c r="AE57" s="443" t="str">
        <f>IF((AB57+AC57+AD57)=0,"",(AB57*'DATA INPUT'!$D$59)+(AC57*'DATA INPUT'!$D$61)+(AD57*'DATA INPUT'!$D$66))</f>
        <v/>
      </c>
      <c r="AF57" s="480"/>
      <c r="AG57" s="480"/>
      <c r="AH57" s="483"/>
      <c r="AI57" s="443" t="str">
        <f t="shared" si="2"/>
        <v/>
      </c>
      <c r="AJ57" s="443" t="str">
        <f t="shared" si="3"/>
        <v/>
      </c>
      <c r="AK57" s="443" t="str">
        <f t="shared" si="4"/>
        <v/>
      </c>
      <c r="AL57" s="443" t="str">
        <f t="shared" si="5"/>
        <v/>
      </c>
      <c r="AM57" s="443" t="str">
        <f t="shared" si="6"/>
        <v/>
      </c>
      <c r="AN57" s="443" t="str">
        <f t="shared" si="7"/>
        <v/>
      </c>
      <c r="AO57" s="443" t="str">
        <f t="shared" si="8"/>
        <v/>
      </c>
      <c r="AP57" s="443" t="str">
        <f t="shared" si="9"/>
        <v/>
      </c>
      <c r="AQ57" s="440" t="str">
        <f>IF(AH57="y",IF(MAX(BY57:BZ57)&lt;'TUITION SCHED'!$H$61,MAX(BY57:BZ57),'TUITION SCHED'!$H$61),"")</f>
        <v/>
      </c>
      <c r="AR57" s="459"/>
      <c r="AS57" s="443" t="str">
        <f>IF(SUM(AT57:$BF57)&gt;0,"",IF(B57&gt;0,$P57,""))</f>
        <v/>
      </c>
      <c r="AT57" s="443" t="str">
        <f>IF(SUM(AU57:$BF57)&gt;0,"",IF(C57&gt;0,$P57,""))</f>
        <v/>
      </c>
      <c r="AU57" s="443" t="str">
        <f>IF(SUM(AV57:$BF57)&gt;0,"",IF(D57&gt;0,$P57,""))</f>
        <v/>
      </c>
      <c r="AV57" s="443" t="str">
        <f>IF(SUM(AW57:$BF57)&gt;0,"",IF(E57&gt;0,$P57,""))</f>
        <v/>
      </c>
      <c r="AW57" s="443" t="str">
        <f>IF(SUM(AX57:$BF57)&gt;0,"",IF(F57&gt;0,$P57,""))</f>
        <v/>
      </c>
      <c r="AX57" s="443" t="str">
        <f>IF(SUM(AY57:$BF57)&gt;0,"",IF(G57&gt;0,$P57,""))</f>
        <v/>
      </c>
      <c r="AY57" s="443" t="str">
        <f>IF(SUM(AZ57:$BF57)&gt;0,"",IF(H57&gt;0,$P57,""))</f>
        <v/>
      </c>
      <c r="AZ57" s="443" t="str">
        <f>IF(SUM(BA57:$BF57)&gt;0,"",IF(I57&gt;0,$P57,""))</f>
        <v/>
      </c>
      <c r="BA57" s="443" t="str">
        <f>IF(SUM(BB57:$BF57)&gt;0,"",IF(J57&gt;0,$P57,""))</f>
        <v/>
      </c>
      <c r="BB57" s="443" t="str">
        <f>IF(SUM(BC57:$BF57)&gt;0,"",IF(K57&gt;0,$P57,""))</f>
        <v/>
      </c>
      <c r="BC57" s="443" t="str">
        <f>IF(SUM(BD57:$BF57)&gt;0,"",IF(L57&gt;0,$P57,""))</f>
        <v/>
      </c>
      <c r="BD57" s="443" t="str">
        <f>IF(SUM(BE57:$BF57)&gt;0,"",IF(M57&gt;0,$P57,""))</f>
        <v/>
      </c>
      <c r="BE57" s="443" t="str">
        <f t="shared" si="10"/>
        <v/>
      </c>
      <c r="BF57" s="440" t="str">
        <f t="shared" si="11"/>
        <v/>
      </c>
      <c r="BG57" s="124"/>
      <c r="BH57" s="507"/>
      <c r="BI57" s="145" t="str">
        <f>IF(AS57&lt;1,"",IF(AS57=1,'TUITION SCHED'!$D$16,IF(AS57=2,'TUITION SCHED'!$E$16,IF(AS57=3,'TUITION SCHED'!$F$16,IF(AS57=4,'TUITION SCHED'!$G$16,IF(AS57=5,'TUITION SCHED'!$H$16,""))))))</f>
        <v/>
      </c>
      <c r="BJ57" s="443" t="str">
        <f>IF(AT57&lt;1,"",IF(AT57=1,'TUITION SCHED'!$D$17,IF(AT57=2,'TUITION SCHED'!$E$17,IF(AT57=3,'TUITION SCHED'!$F$17,IF(AT57=4,'TUITION SCHED'!$G$17,IF(AT57=5,'TUITION SCHED'!$H$18,""))))))</f>
        <v/>
      </c>
      <c r="BK57" s="443" t="str">
        <f>IF(AU57&lt;1,"",IF(AU57=1,'TUITION SCHED'!$D$18,IF(AU57=2,'TUITION SCHED'!$E$18,IF(AU57=3,'TUITION SCHED'!$F$18,IF(AU57=4,'TUITION SCHED'!$G$18,IF(AU57=5,'TUITION SCHED'!$H$18,""))))))</f>
        <v/>
      </c>
      <c r="BL57" s="443" t="str">
        <f>IF(AV57&lt;1,"",IF(AV57=1,'TUITION SCHED'!$D$19,IF(AV57=2,'TUITION SCHED'!$E$19,IF(AV57=3,'TUITION SCHED'!$F$19,IF(AV57=4,'TUITION SCHED'!$G$19,IF(AV57=5,'TUITION SCHED'!$H$19,""))))))</f>
        <v/>
      </c>
      <c r="BM57" s="443" t="str">
        <f>IF(AW57&lt;1,"",IF(AW57=1,'TUITION SCHED'!$D$20,IF(AW57=2,'TUITION SCHED'!$E$20,IF(AW57=3,'TUITION SCHED'!$F$20,IF(AW57=4,'TUITION SCHED'!$G$20,IF(AW57=5,'TUITION SCHED'!$H$20,""))))))</f>
        <v/>
      </c>
      <c r="BN57" s="443" t="str">
        <f>IF(AX57&lt;1,"",IF(AX57=1,'TUITION SCHED'!$D$21,IF(AX57=2,'TUITION SCHED'!$E$21,IF(AX57=3,'TUITION SCHED'!$F$21,IF(AX57=4,'TUITION SCHED'!$G$21,IF(AX57=5,'TUITION SCHED'!$H$21,""))))))</f>
        <v/>
      </c>
      <c r="BO57" s="443" t="str">
        <f>IF(AY57&lt;1,"",IF(AY57=1,'TUITION SCHED'!$D$22,IF(AY57=2,'TUITION SCHED'!$E$22,IF(AY57=3,'TUITION SCHED'!$F$22,IF(AY57=4,'TUITION SCHED'!$G$22,IF(AY57=5,'TUITION SCHED'!$H$22,""))))))</f>
        <v/>
      </c>
      <c r="BP57" s="443" t="str">
        <f>IF(AZ57&lt;1,"",IF(AZ57=1,'TUITION SCHED'!$D$23,IF(AZ57=2,'TUITION SCHED'!$E$23,IF(AZ57=3,'TUITION SCHED'!$F$23,IF(AZ57=4,'TUITION SCHED'!$G$23,IF(AZ57=5,'TUITION SCHED'!$H$23,""))))))</f>
        <v/>
      </c>
      <c r="BQ57" s="443" t="str">
        <f>IF(BA57&lt;1,"",IF(BA57=1,'TUITION SCHED'!$D$24,IF(BA57=2,'TUITION SCHED'!$E$24,IF(BA57=3,'TUITION SCHED'!$F$24,IF(BA57=4,'TUITION SCHED'!$G$24,IF(BA57=5,'TUITION SCHED'!$H$24,""))))))</f>
        <v/>
      </c>
      <c r="BR57" s="443" t="str">
        <f>IF(BB57&lt;1,"",IF(BB57=1,'TUITION SCHED'!$D$25,IF(BB57=2,'TUITION SCHED'!$E$25,IF(BB57=3,'TUITION SCHED'!$F$25,IF(BB57=4,'TUITION SCHED'!$G$25,IF(BB57=5,'TUITION SCHED'!$H$25,""))))))</f>
        <v/>
      </c>
      <c r="BS57" s="443" t="str">
        <f>IF(BC57&lt;1,"",IF(BC57=1,'TUITION SCHED'!$D$26,IF(BC57=2,'TUITION SCHED'!$E$26,IF(BC57=3,'TUITION SCHED'!$F$26,IF(BC57=4,'TUITION SCHED'!$G$26,IF(BC57=5,'TUITION SCHED'!$H$26,""))))))</f>
        <v/>
      </c>
      <c r="BT57" s="443" t="str">
        <f>IF(BD57&lt;1,"",IF(BD57=1,'TUITION SCHED'!$D$27,IF(BD57=2,'TUITION SCHED'!$E$27,IF(BD57=3,'TUITION SCHED'!$F$27,IF(BD57=4,'TUITION SCHED'!$G$27,IF(BD57=5,'TUITION SCHED'!$H$27,""))))))</f>
        <v/>
      </c>
      <c r="BU57" s="443" t="str">
        <f>IF(BE57&lt;1,"",IF(BE57=1,'TUITION SCHED'!$D$28,IF(BE57=2,'TUITION SCHED'!$E$28,IF(BE57=3,'TUITION SCHED'!$F$28,IF(BE57=4,'TUITION SCHED'!$G$28,IF(BE57=5,'TUITION SCHED'!$H$28,""))))))</f>
        <v/>
      </c>
      <c r="BV57" s="440" t="str">
        <f>IF(BF57&lt;1,"",IF(BF57=1,'TUITION SCHED'!$D$29,IF(BF57=2,'TUITION SCHED'!$E$29,IF(BF57=3,'TUITION SCHED'!$F$29,IF(BF57=4,'TUITION SCHED'!$G$29,IF(BF57=5,'TUITION SCHED'!$H$29,""))))))</f>
        <v/>
      </c>
      <c r="BW57" s="124"/>
      <c r="BX57" s="507"/>
      <c r="BY57" s="145" t="str">
        <f>IF(AH57="y",IF(SUM(J57:O57)&gt;0,'TUITION SCHED'!$H$58+IF(SUM(J57:O57)&gt;1,((SUM(J57:O57)-1))*'TUITION SCHED'!$H$60)+SUM(B57:I57)*'TUITION SCHED'!$H$59,""),"")</f>
        <v/>
      </c>
      <c r="BZ57" s="443" t="str">
        <f>IF(AH57="y",IF(SUM(B57:I57)&gt;0,'TUITION SCHED'!$H$57+IF(SUM(B57:I57)&gt;1,((SUM(B57:I57)-1))*'TUITION SCHED'!$H$59),""),"")</f>
        <v/>
      </c>
      <c r="CA57" s="443" t="str">
        <f t="shared" si="12"/>
        <v/>
      </c>
    </row>
    <row r="58" spans="1:79">
      <c r="A58" s="480"/>
      <c r="B58" s="463"/>
      <c r="C58" s="463"/>
      <c r="D58" s="463"/>
      <c r="E58" s="463"/>
      <c r="F58" s="463"/>
      <c r="G58" s="463"/>
      <c r="H58" s="465"/>
      <c r="I58" s="463"/>
      <c r="J58" s="463"/>
      <c r="K58" s="463"/>
      <c r="L58" s="463"/>
      <c r="M58" s="463"/>
      <c r="N58" s="463"/>
      <c r="O58" s="463"/>
      <c r="P58" s="443">
        <f t="shared" si="0"/>
        <v>0</v>
      </c>
      <c r="Q58" s="480"/>
      <c r="R58" s="480"/>
      <c r="S58" s="456">
        <f>IF(U58&gt;0,U58,IF(Q58=1,'TUITION SCHED'!D$30,IF(Q58=2,'TUITION SCHED'!E$30,IF(Q58=3,'TUITION SCHED'!F$30,IF(Q58=4,'TUITION SCHED'!G$30,IF(Q58=5,'TUITION SCHED'!H$30,IF(R58&gt;0,R58*'TUITION SCHED'!$D$31,SUM(BI58:BV58))))))))</f>
        <v>0</v>
      </c>
      <c r="T58" s="457" t="str">
        <f t="shared" si="1"/>
        <v/>
      </c>
      <c r="U58" s="480"/>
      <c r="V58" s="480"/>
      <c r="W58" s="575" t="str">
        <f>IF(V58="y",S58*'DATA INPUT'!$B$20,"")</f>
        <v/>
      </c>
      <c r="X58" s="483"/>
      <c r="Y58" s="443" t="str">
        <f>IF(A58="","",IF(X58="y",'DATA INPUT'!$B$26,'DATA INPUT'!$B$27))</f>
        <v/>
      </c>
      <c r="Z58" s="458">
        <f>IF(Q58=0,(P58-B58*0.5)*'DATA INPUT'!$B$28,"")</f>
        <v>0</v>
      </c>
      <c r="AA58" s="480"/>
      <c r="AB58" s="480"/>
      <c r="AC58" s="480"/>
      <c r="AD58" s="480"/>
      <c r="AE58" s="443" t="str">
        <f>IF((AB58+AC58+AD58)=0,"",(AB58*'DATA INPUT'!$D$59)+(AC58*'DATA INPUT'!$D$61)+(AD58*'DATA INPUT'!$D$66))</f>
        <v/>
      </c>
      <c r="AF58" s="480"/>
      <c r="AG58" s="480"/>
      <c r="AH58" s="483"/>
      <c r="AI58" s="443" t="str">
        <f t="shared" si="2"/>
        <v/>
      </c>
      <c r="AJ58" s="443" t="str">
        <f t="shared" si="3"/>
        <v/>
      </c>
      <c r="AK58" s="443" t="str">
        <f t="shared" si="4"/>
        <v/>
      </c>
      <c r="AL58" s="443" t="str">
        <f t="shared" si="5"/>
        <v/>
      </c>
      <c r="AM58" s="443" t="str">
        <f t="shared" si="6"/>
        <v/>
      </c>
      <c r="AN58" s="443" t="str">
        <f t="shared" si="7"/>
        <v/>
      </c>
      <c r="AO58" s="443" t="str">
        <f t="shared" si="8"/>
        <v/>
      </c>
      <c r="AP58" s="443" t="str">
        <f t="shared" si="9"/>
        <v/>
      </c>
      <c r="AQ58" s="440" t="str">
        <f>IF(AH58="y",IF(MAX(BY58:BZ58)&lt;'TUITION SCHED'!$H$61,MAX(BY58:BZ58),'TUITION SCHED'!$H$61),"")</f>
        <v/>
      </c>
      <c r="AR58" s="459"/>
      <c r="AS58" s="443" t="str">
        <f>IF(SUM(AT58:$BF58)&gt;0,"",IF(B58&gt;0,$P58,""))</f>
        <v/>
      </c>
      <c r="AT58" s="443" t="str">
        <f>IF(SUM(AU58:$BF58)&gt;0,"",IF(C58&gt;0,$P58,""))</f>
        <v/>
      </c>
      <c r="AU58" s="443" t="str">
        <f>IF(SUM(AV58:$BF58)&gt;0,"",IF(D58&gt;0,$P58,""))</f>
        <v/>
      </c>
      <c r="AV58" s="443" t="str">
        <f>IF(SUM(AW58:$BF58)&gt;0,"",IF(E58&gt;0,$P58,""))</f>
        <v/>
      </c>
      <c r="AW58" s="443" t="str">
        <f>IF(SUM(AX58:$BF58)&gt;0,"",IF(F58&gt;0,$P58,""))</f>
        <v/>
      </c>
      <c r="AX58" s="443" t="str">
        <f>IF(SUM(AY58:$BF58)&gt;0,"",IF(G58&gt;0,$P58,""))</f>
        <v/>
      </c>
      <c r="AY58" s="443" t="str">
        <f>IF(SUM(AZ58:$BF58)&gt;0,"",IF(H58&gt;0,$P58,""))</f>
        <v/>
      </c>
      <c r="AZ58" s="443" t="str">
        <f>IF(SUM(BA58:$BF58)&gt;0,"",IF(I58&gt;0,$P58,""))</f>
        <v/>
      </c>
      <c r="BA58" s="443" t="str">
        <f>IF(SUM(BB58:$BF58)&gt;0,"",IF(J58&gt;0,$P58,""))</f>
        <v/>
      </c>
      <c r="BB58" s="443" t="str">
        <f>IF(SUM(BC58:$BF58)&gt;0,"",IF(K58&gt;0,$P58,""))</f>
        <v/>
      </c>
      <c r="BC58" s="443" t="str">
        <f>IF(SUM(BD58:$BF58)&gt;0,"",IF(L58&gt;0,$P58,""))</f>
        <v/>
      </c>
      <c r="BD58" s="443" t="str">
        <f>IF(SUM(BE58:$BF58)&gt;0,"",IF(M58&gt;0,$P58,""))</f>
        <v/>
      </c>
      <c r="BE58" s="443" t="str">
        <f t="shared" si="10"/>
        <v/>
      </c>
      <c r="BF58" s="440" t="str">
        <f t="shared" si="11"/>
        <v/>
      </c>
      <c r="BG58" s="124"/>
      <c r="BH58" s="507"/>
      <c r="BI58" s="145" t="str">
        <f>IF(AS58&lt;1,"",IF(AS58=1,'TUITION SCHED'!$D$16,IF(AS58=2,'TUITION SCHED'!$E$16,IF(AS58=3,'TUITION SCHED'!$F$16,IF(AS58=4,'TUITION SCHED'!$G$16,IF(AS58=5,'TUITION SCHED'!$H$16,""))))))</f>
        <v/>
      </c>
      <c r="BJ58" s="443" t="str">
        <f>IF(AT58&lt;1,"",IF(AT58=1,'TUITION SCHED'!$D$17,IF(AT58=2,'TUITION SCHED'!$E$17,IF(AT58=3,'TUITION SCHED'!$F$17,IF(AT58=4,'TUITION SCHED'!$G$17,IF(AT58=5,'TUITION SCHED'!$H$18,""))))))</f>
        <v/>
      </c>
      <c r="BK58" s="443" t="str">
        <f>IF(AU58&lt;1,"",IF(AU58=1,'TUITION SCHED'!$D$18,IF(AU58=2,'TUITION SCHED'!$E$18,IF(AU58=3,'TUITION SCHED'!$F$18,IF(AU58=4,'TUITION SCHED'!$G$18,IF(AU58=5,'TUITION SCHED'!$H$18,""))))))</f>
        <v/>
      </c>
      <c r="BL58" s="443" t="str">
        <f>IF(AV58&lt;1,"",IF(AV58=1,'TUITION SCHED'!$D$19,IF(AV58=2,'TUITION SCHED'!$E$19,IF(AV58=3,'TUITION SCHED'!$F$19,IF(AV58=4,'TUITION SCHED'!$G$19,IF(AV58=5,'TUITION SCHED'!$H$19,""))))))</f>
        <v/>
      </c>
      <c r="BM58" s="443" t="str">
        <f>IF(AW58&lt;1,"",IF(AW58=1,'TUITION SCHED'!$D$20,IF(AW58=2,'TUITION SCHED'!$E$20,IF(AW58=3,'TUITION SCHED'!$F$20,IF(AW58=4,'TUITION SCHED'!$G$20,IF(AW58=5,'TUITION SCHED'!$H$20,""))))))</f>
        <v/>
      </c>
      <c r="BN58" s="443" t="str">
        <f>IF(AX58&lt;1,"",IF(AX58=1,'TUITION SCHED'!$D$21,IF(AX58=2,'TUITION SCHED'!$E$21,IF(AX58=3,'TUITION SCHED'!$F$21,IF(AX58=4,'TUITION SCHED'!$G$21,IF(AX58=5,'TUITION SCHED'!$H$21,""))))))</f>
        <v/>
      </c>
      <c r="BO58" s="443" t="str">
        <f>IF(AY58&lt;1,"",IF(AY58=1,'TUITION SCHED'!$D$22,IF(AY58=2,'TUITION SCHED'!$E$22,IF(AY58=3,'TUITION SCHED'!$F$22,IF(AY58=4,'TUITION SCHED'!$G$22,IF(AY58=5,'TUITION SCHED'!$H$22,""))))))</f>
        <v/>
      </c>
      <c r="BP58" s="443" t="str">
        <f>IF(AZ58&lt;1,"",IF(AZ58=1,'TUITION SCHED'!$D$23,IF(AZ58=2,'TUITION SCHED'!$E$23,IF(AZ58=3,'TUITION SCHED'!$F$23,IF(AZ58=4,'TUITION SCHED'!$G$23,IF(AZ58=5,'TUITION SCHED'!$H$23,""))))))</f>
        <v/>
      </c>
      <c r="BQ58" s="443" t="str">
        <f>IF(BA58&lt;1,"",IF(BA58=1,'TUITION SCHED'!$D$24,IF(BA58=2,'TUITION SCHED'!$E$24,IF(BA58=3,'TUITION SCHED'!$F$24,IF(BA58=4,'TUITION SCHED'!$G$24,IF(BA58=5,'TUITION SCHED'!$H$24,""))))))</f>
        <v/>
      </c>
      <c r="BR58" s="443" t="str">
        <f>IF(BB58&lt;1,"",IF(BB58=1,'TUITION SCHED'!$D$25,IF(BB58=2,'TUITION SCHED'!$E$25,IF(BB58=3,'TUITION SCHED'!$F$25,IF(BB58=4,'TUITION SCHED'!$G$25,IF(BB58=5,'TUITION SCHED'!$H$25,""))))))</f>
        <v/>
      </c>
      <c r="BS58" s="443" t="str">
        <f>IF(BC58&lt;1,"",IF(BC58=1,'TUITION SCHED'!$D$26,IF(BC58=2,'TUITION SCHED'!$E$26,IF(BC58=3,'TUITION SCHED'!$F$26,IF(BC58=4,'TUITION SCHED'!$G$26,IF(BC58=5,'TUITION SCHED'!$H$26,""))))))</f>
        <v/>
      </c>
      <c r="BT58" s="443" t="str">
        <f>IF(BD58&lt;1,"",IF(BD58=1,'TUITION SCHED'!$D$27,IF(BD58=2,'TUITION SCHED'!$E$27,IF(BD58=3,'TUITION SCHED'!$F$27,IF(BD58=4,'TUITION SCHED'!$G$27,IF(BD58=5,'TUITION SCHED'!$H$27,""))))))</f>
        <v/>
      </c>
      <c r="BU58" s="443" t="str">
        <f>IF(BE58&lt;1,"",IF(BE58=1,'TUITION SCHED'!$D$28,IF(BE58=2,'TUITION SCHED'!$E$28,IF(BE58=3,'TUITION SCHED'!$F$28,IF(BE58=4,'TUITION SCHED'!$G$28,IF(BE58=5,'TUITION SCHED'!$H$28,""))))))</f>
        <v/>
      </c>
      <c r="BV58" s="440" t="str">
        <f>IF(BF58&lt;1,"",IF(BF58=1,'TUITION SCHED'!$D$29,IF(BF58=2,'TUITION SCHED'!$E$29,IF(BF58=3,'TUITION SCHED'!$F$29,IF(BF58=4,'TUITION SCHED'!$G$29,IF(BF58=5,'TUITION SCHED'!$H$29,""))))))</f>
        <v/>
      </c>
      <c r="BW58" s="124"/>
      <c r="BX58" s="507"/>
      <c r="BY58" s="145" t="str">
        <f>IF(AH58="y",IF(SUM(J58:O58)&gt;0,'TUITION SCHED'!$H$58+IF(SUM(J58:O58)&gt;1,((SUM(J58:O58)-1))*'TUITION SCHED'!$H$60)+SUM(B58:I58)*'TUITION SCHED'!$H$59,""),"")</f>
        <v/>
      </c>
      <c r="BZ58" s="443" t="str">
        <f>IF(AH58="y",IF(SUM(B58:I58)&gt;0,'TUITION SCHED'!$H$57+IF(SUM(B58:I58)&gt;1,((SUM(B58:I58)-1))*'TUITION SCHED'!$H$59),""),"")</f>
        <v/>
      </c>
      <c r="CA58" s="443" t="str">
        <f t="shared" si="12"/>
        <v/>
      </c>
    </row>
    <row r="59" spans="1:79">
      <c r="A59" s="480"/>
      <c r="B59" s="463"/>
      <c r="C59" s="463"/>
      <c r="D59" s="463"/>
      <c r="E59" s="463"/>
      <c r="F59" s="463"/>
      <c r="G59" s="463"/>
      <c r="H59" s="463"/>
      <c r="I59" s="463"/>
      <c r="J59" s="463"/>
      <c r="K59" s="463"/>
      <c r="L59" s="463"/>
      <c r="M59" s="463"/>
      <c r="N59" s="463"/>
      <c r="O59" s="463"/>
      <c r="P59" s="443">
        <f t="shared" si="0"/>
        <v>0</v>
      </c>
      <c r="Q59" s="480"/>
      <c r="R59" s="480"/>
      <c r="S59" s="456">
        <f>IF(U59&gt;0,U59,IF(Q59=1,'TUITION SCHED'!D$30,IF(Q59=2,'TUITION SCHED'!E$30,IF(Q59=3,'TUITION SCHED'!F$30,IF(Q59=4,'TUITION SCHED'!G$30,IF(Q59=5,'TUITION SCHED'!H$30,IF(R59&gt;0,R59*'TUITION SCHED'!$D$31,SUM(BI59:BV59))))))))</f>
        <v>0</v>
      </c>
      <c r="T59" s="457" t="str">
        <f t="shared" si="1"/>
        <v/>
      </c>
      <c r="U59" s="480"/>
      <c r="V59" s="480"/>
      <c r="W59" s="575" t="str">
        <f>IF(V59="y",S59*'DATA INPUT'!$B$20,"")</f>
        <v/>
      </c>
      <c r="X59" s="483"/>
      <c r="Y59" s="443" t="str">
        <f>IF(A59="","",IF(X59="y",'DATA INPUT'!$B$26,'DATA INPUT'!$B$27))</f>
        <v/>
      </c>
      <c r="Z59" s="458">
        <f>IF(Q59=0,(P59-B59*0.5)*'DATA INPUT'!$B$28,"")</f>
        <v>0</v>
      </c>
      <c r="AA59" s="480"/>
      <c r="AB59" s="480"/>
      <c r="AC59" s="480"/>
      <c r="AD59" s="480"/>
      <c r="AE59" s="443" t="str">
        <f>IF((AB59+AC59+AD59)=0,"",(AB59*'DATA INPUT'!$D$59)+(AC59*'DATA INPUT'!$D$61)+(AD59*'DATA INPUT'!$D$66))</f>
        <v/>
      </c>
      <c r="AF59" s="480"/>
      <c r="AG59" s="480"/>
      <c r="AH59" s="483"/>
      <c r="AI59" s="443" t="str">
        <f t="shared" si="2"/>
        <v/>
      </c>
      <c r="AJ59" s="443" t="str">
        <f t="shared" si="3"/>
        <v/>
      </c>
      <c r="AK59" s="443" t="str">
        <f t="shared" si="4"/>
        <v/>
      </c>
      <c r="AL59" s="443" t="str">
        <f t="shared" si="5"/>
        <v/>
      </c>
      <c r="AM59" s="443" t="str">
        <f t="shared" si="6"/>
        <v/>
      </c>
      <c r="AN59" s="443" t="str">
        <f t="shared" si="7"/>
        <v/>
      </c>
      <c r="AO59" s="443" t="str">
        <f t="shared" si="8"/>
        <v/>
      </c>
      <c r="AP59" s="443" t="str">
        <f t="shared" si="9"/>
        <v/>
      </c>
      <c r="AQ59" s="440" t="str">
        <f>IF(AH59="y",IF(MAX(BY59:BZ59)&lt;'TUITION SCHED'!$H$61,MAX(BY59:BZ59),'TUITION SCHED'!$H$61),"")</f>
        <v/>
      </c>
      <c r="AR59" s="459"/>
      <c r="AS59" s="443" t="str">
        <f>IF(SUM(AT59:$BF59)&gt;0,"",IF(B59&gt;0,$P59,""))</f>
        <v/>
      </c>
      <c r="AT59" s="443" t="str">
        <f>IF(SUM(AU59:$BF59)&gt;0,"",IF(C59&gt;0,$P59,""))</f>
        <v/>
      </c>
      <c r="AU59" s="443" t="str">
        <f>IF(SUM(AV59:$BF59)&gt;0,"",IF(D59&gt;0,$P59,""))</f>
        <v/>
      </c>
      <c r="AV59" s="443" t="str">
        <f>IF(SUM(AW59:$BF59)&gt;0,"",IF(E59&gt;0,$P59,""))</f>
        <v/>
      </c>
      <c r="AW59" s="443" t="str">
        <f>IF(SUM(AX59:$BF59)&gt;0,"",IF(F59&gt;0,$P59,""))</f>
        <v/>
      </c>
      <c r="AX59" s="443" t="str">
        <f>IF(SUM(AY59:$BF59)&gt;0,"",IF(G59&gt;0,$P59,""))</f>
        <v/>
      </c>
      <c r="AY59" s="443" t="str">
        <f>IF(SUM(AZ59:$BF59)&gt;0,"",IF(H59&gt;0,$P59,""))</f>
        <v/>
      </c>
      <c r="AZ59" s="443" t="str">
        <f>IF(SUM(BA59:$BF59)&gt;0,"",IF(I59&gt;0,$P59,""))</f>
        <v/>
      </c>
      <c r="BA59" s="443" t="str">
        <f>IF(SUM(BB59:$BF59)&gt;0,"",IF(J59&gt;0,$P59,""))</f>
        <v/>
      </c>
      <c r="BB59" s="443" t="str">
        <f>IF(SUM(BC59:$BF59)&gt;0,"",IF(K59&gt;0,$P59,""))</f>
        <v/>
      </c>
      <c r="BC59" s="443" t="str">
        <f>IF(SUM(BD59:$BF59)&gt;0,"",IF(L59&gt;0,$P59,""))</f>
        <v/>
      </c>
      <c r="BD59" s="443" t="str">
        <f>IF(SUM(BE59:$BF59)&gt;0,"",IF(M59&gt;0,$P59,""))</f>
        <v/>
      </c>
      <c r="BE59" s="443" t="str">
        <f t="shared" si="10"/>
        <v/>
      </c>
      <c r="BF59" s="440" t="str">
        <f t="shared" si="11"/>
        <v/>
      </c>
      <c r="BG59" s="124"/>
      <c r="BH59" s="507"/>
      <c r="BI59" s="145" t="str">
        <f>IF(AS59&lt;1,"",IF(AS59=1,'TUITION SCHED'!$D$16,IF(AS59=2,'TUITION SCHED'!$E$16,IF(AS59=3,'TUITION SCHED'!$F$16,IF(AS59=4,'TUITION SCHED'!$G$16,IF(AS59=5,'TUITION SCHED'!$H$16,""))))))</f>
        <v/>
      </c>
      <c r="BJ59" s="443" t="str">
        <f>IF(AT59&lt;1,"",IF(AT59=1,'TUITION SCHED'!$D$17,IF(AT59=2,'TUITION SCHED'!$E$17,IF(AT59=3,'TUITION SCHED'!$F$17,IF(AT59=4,'TUITION SCHED'!$G$17,IF(AT59=5,'TUITION SCHED'!$H$18,""))))))</f>
        <v/>
      </c>
      <c r="BK59" s="443" t="str">
        <f>IF(AU59&lt;1,"",IF(AU59=1,'TUITION SCHED'!$D$18,IF(AU59=2,'TUITION SCHED'!$E$18,IF(AU59=3,'TUITION SCHED'!$F$18,IF(AU59=4,'TUITION SCHED'!$G$18,IF(AU59=5,'TUITION SCHED'!$H$18,""))))))</f>
        <v/>
      </c>
      <c r="BL59" s="443" t="str">
        <f>IF(AV59&lt;1,"",IF(AV59=1,'TUITION SCHED'!$D$19,IF(AV59=2,'TUITION SCHED'!$E$19,IF(AV59=3,'TUITION SCHED'!$F$19,IF(AV59=4,'TUITION SCHED'!$G$19,IF(AV59=5,'TUITION SCHED'!$H$19,""))))))</f>
        <v/>
      </c>
      <c r="BM59" s="443" t="str">
        <f>IF(AW59&lt;1,"",IF(AW59=1,'TUITION SCHED'!$D$20,IF(AW59=2,'TUITION SCHED'!$E$20,IF(AW59=3,'TUITION SCHED'!$F$20,IF(AW59=4,'TUITION SCHED'!$G$20,IF(AW59=5,'TUITION SCHED'!$H$20,""))))))</f>
        <v/>
      </c>
      <c r="BN59" s="443" t="str">
        <f>IF(AX59&lt;1,"",IF(AX59=1,'TUITION SCHED'!$D$21,IF(AX59=2,'TUITION SCHED'!$E$21,IF(AX59=3,'TUITION SCHED'!$F$21,IF(AX59=4,'TUITION SCHED'!$G$21,IF(AX59=5,'TUITION SCHED'!$H$21,""))))))</f>
        <v/>
      </c>
      <c r="BO59" s="443" t="str">
        <f>IF(AY59&lt;1,"",IF(AY59=1,'TUITION SCHED'!$D$22,IF(AY59=2,'TUITION SCHED'!$E$22,IF(AY59=3,'TUITION SCHED'!$F$22,IF(AY59=4,'TUITION SCHED'!$G$22,IF(AY59=5,'TUITION SCHED'!$H$22,""))))))</f>
        <v/>
      </c>
      <c r="BP59" s="443" t="str">
        <f>IF(AZ59&lt;1,"",IF(AZ59=1,'TUITION SCHED'!$D$23,IF(AZ59=2,'TUITION SCHED'!$E$23,IF(AZ59=3,'TUITION SCHED'!$F$23,IF(AZ59=4,'TUITION SCHED'!$G$23,IF(AZ59=5,'TUITION SCHED'!$H$23,""))))))</f>
        <v/>
      </c>
      <c r="BQ59" s="443" t="str">
        <f>IF(BA59&lt;1,"",IF(BA59=1,'TUITION SCHED'!$D$24,IF(BA59=2,'TUITION SCHED'!$E$24,IF(BA59=3,'TUITION SCHED'!$F$24,IF(BA59=4,'TUITION SCHED'!$G$24,IF(BA59=5,'TUITION SCHED'!$H$24,""))))))</f>
        <v/>
      </c>
      <c r="BR59" s="443" t="str">
        <f>IF(BB59&lt;1,"",IF(BB59=1,'TUITION SCHED'!$D$25,IF(BB59=2,'TUITION SCHED'!$E$25,IF(BB59=3,'TUITION SCHED'!$F$25,IF(BB59=4,'TUITION SCHED'!$G$25,IF(BB59=5,'TUITION SCHED'!$H$25,""))))))</f>
        <v/>
      </c>
      <c r="BS59" s="443" t="str">
        <f>IF(BC59&lt;1,"",IF(BC59=1,'TUITION SCHED'!$D$26,IF(BC59=2,'TUITION SCHED'!$E$26,IF(BC59=3,'TUITION SCHED'!$F$26,IF(BC59=4,'TUITION SCHED'!$G$26,IF(BC59=5,'TUITION SCHED'!$H$26,""))))))</f>
        <v/>
      </c>
      <c r="BT59" s="443" t="str">
        <f>IF(BD59&lt;1,"",IF(BD59=1,'TUITION SCHED'!$D$27,IF(BD59=2,'TUITION SCHED'!$E$27,IF(BD59=3,'TUITION SCHED'!$F$27,IF(BD59=4,'TUITION SCHED'!$G$27,IF(BD59=5,'TUITION SCHED'!$H$27,""))))))</f>
        <v/>
      </c>
      <c r="BU59" s="443" t="str">
        <f>IF(BE59&lt;1,"",IF(BE59=1,'TUITION SCHED'!$D$28,IF(BE59=2,'TUITION SCHED'!$E$28,IF(BE59=3,'TUITION SCHED'!$F$28,IF(BE59=4,'TUITION SCHED'!$G$28,IF(BE59=5,'TUITION SCHED'!$H$28,""))))))</f>
        <v/>
      </c>
      <c r="BV59" s="440" t="str">
        <f>IF(BF59&lt;1,"",IF(BF59=1,'TUITION SCHED'!$D$29,IF(BF59=2,'TUITION SCHED'!$E$29,IF(BF59=3,'TUITION SCHED'!$F$29,IF(BF59=4,'TUITION SCHED'!$G$29,IF(BF59=5,'TUITION SCHED'!$H$29,""))))))</f>
        <v/>
      </c>
      <c r="BW59" s="124"/>
      <c r="BX59" s="507"/>
      <c r="BY59" s="145" t="str">
        <f>IF(AH59="y",IF(SUM(J59:O59)&gt;0,'TUITION SCHED'!$H$58+IF(SUM(J59:O59)&gt;1,((SUM(J59:O59)-1))*'TUITION SCHED'!$H$60)+SUM(B59:I59)*'TUITION SCHED'!$H$59,""),"")</f>
        <v/>
      </c>
      <c r="BZ59" s="443" t="str">
        <f>IF(AH59="y",IF(SUM(B59:I59)&gt;0,'TUITION SCHED'!$H$57+IF(SUM(B59:I59)&gt;1,((SUM(B59:I59)-1))*'TUITION SCHED'!$H$59),""),"")</f>
        <v/>
      </c>
      <c r="CA59" s="443" t="str">
        <f t="shared" si="12"/>
        <v/>
      </c>
    </row>
    <row r="60" spans="1:79">
      <c r="A60" s="480"/>
      <c r="B60" s="463"/>
      <c r="C60" s="463"/>
      <c r="D60" s="463"/>
      <c r="E60" s="463"/>
      <c r="F60" s="463"/>
      <c r="G60" s="463"/>
      <c r="H60" s="463"/>
      <c r="I60" s="463"/>
      <c r="J60" s="463"/>
      <c r="K60" s="463"/>
      <c r="L60" s="463"/>
      <c r="M60" s="463"/>
      <c r="N60" s="463"/>
      <c r="O60" s="463"/>
      <c r="P60" s="443">
        <f t="shared" si="0"/>
        <v>0</v>
      </c>
      <c r="Q60" s="480"/>
      <c r="R60" s="480"/>
      <c r="S60" s="456">
        <f>IF(U60&gt;0,U60,IF(Q60=1,'TUITION SCHED'!D$30,IF(Q60=2,'TUITION SCHED'!E$30,IF(Q60=3,'TUITION SCHED'!F$30,IF(Q60=4,'TUITION SCHED'!G$30,IF(Q60=5,'TUITION SCHED'!H$30,IF(R60&gt;0,R60*'TUITION SCHED'!$D$31,SUM(BI60:BV60))))))))</f>
        <v>0</v>
      </c>
      <c r="T60" s="457" t="str">
        <f t="shared" si="1"/>
        <v/>
      </c>
      <c r="U60" s="480"/>
      <c r="V60" s="480"/>
      <c r="W60" s="575" t="str">
        <f>IF(V60="y",S60*'DATA INPUT'!$B$20,"")</f>
        <v/>
      </c>
      <c r="X60" s="483"/>
      <c r="Y60" s="443" t="str">
        <f>IF(A60="","",IF(X60="y",'DATA INPUT'!$B$26,'DATA INPUT'!$B$27))</f>
        <v/>
      </c>
      <c r="Z60" s="458">
        <f>IF(Q60=0,(P60-B60*0.5)*'DATA INPUT'!$B$28,"")</f>
        <v>0</v>
      </c>
      <c r="AA60" s="480"/>
      <c r="AB60" s="480"/>
      <c r="AC60" s="480"/>
      <c r="AD60" s="480"/>
      <c r="AE60" s="443" t="str">
        <f>IF((AB60+AC60+AD60)=0,"",(AB60*'DATA INPUT'!$D$59)+(AC60*'DATA INPUT'!$D$61)+(AD60*'DATA INPUT'!$D$66))</f>
        <v/>
      </c>
      <c r="AF60" s="480"/>
      <c r="AG60" s="480"/>
      <c r="AH60" s="483"/>
      <c r="AI60" s="443" t="str">
        <f t="shared" si="2"/>
        <v/>
      </c>
      <c r="AJ60" s="443" t="str">
        <f t="shared" si="3"/>
        <v/>
      </c>
      <c r="AK60" s="443" t="str">
        <f t="shared" si="4"/>
        <v/>
      </c>
      <c r="AL60" s="443" t="str">
        <f t="shared" si="5"/>
        <v/>
      </c>
      <c r="AM60" s="443" t="str">
        <f t="shared" si="6"/>
        <v/>
      </c>
      <c r="AN60" s="443" t="str">
        <f t="shared" si="7"/>
        <v/>
      </c>
      <c r="AO60" s="443" t="str">
        <f t="shared" si="8"/>
        <v/>
      </c>
      <c r="AP60" s="443" t="str">
        <f t="shared" si="9"/>
        <v/>
      </c>
      <c r="AQ60" s="440" t="str">
        <f>IF(AH60="y",IF(MAX(BY60:BZ60)&lt;'TUITION SCHED'!$H$61,MAX(BY60:BZ60),'TUITION SCHED'!$H$61),"")</f>
        <v/>
      </c>
      <c r="AR60" s="459"/>
      <c r="AS60" s="443" t="str">
        <f>IF(SUM(AT60:$BF60)&gt;0,"",IF(B60&gt;0,$P60,""))</f>
        <v/>
      </c>
      <c r="AT60" s="443" t="str">
        <f>IF(SUM(AU60:$BF60)&gt;0,"",IF(C60&gt;0,$P60,""))</f>
        <v/>
      </c>
      <c r="AU60" s="443" t="str">
        <f>IF(SUM(AV60:$BF60)&gt;0,"",IF(D60&gt;0,$P60,""))</f>
        <v/>
      </c>
      <c r="AV60" s="443" t="str">
        <f>IF(SUM(AW60:$BF60)&gt;0,"",IF(E60&gt;0,$P60,""))</f>
        <v/>
      </c>
      <c r="AW60" s="443" t="str">
        <f>IF(SUM(AX60:$BF60)&gt;0,"",IF(F60&gt;0,$P60,""))</f>
        <v/>
      </c>
      <c r="AX60" s="443" t="str">
        <f>IF(SUM(AY60:$BF60)&gt;0,"",IF(G60&gt;0,$P60,""))</f>
        <v/>
      </c>
      <c r="AY60" s="443" t="str">
        <f>IF(SUM(AZ60:$BF60)&gt;0,"",IF(H60&gt;0,$P60,""))</f>
        <v/>
      </c>
      <c r="AZ60" s="443" t="str">
        <f>IF(SUM(BA60:$BF60)&gt;0,"",IF(I60&gt;0,$P60,""))</f>
        <v/>
      </c>
      <c r="BA60" s="443" t="str">
        <f>IF(SUM(BB60:$BF60)&gt;0,"",IF(J60&gt;0,$P60,""))</f>
        <v/>
      </c>
      <c r="BB60" s="443" t="str">
        <f>IF(SUM(BC60:$BF60)&gt;0,"",IF(K60&gt;0,$P60,""))</f>
        <v/>
      </c>
      <c r="BC60" s="443" t="str">
        <f>IF(SUM(BD60:$BF60)&gt;0,"",IF(L60&gt;0,$P60,""))</f>
        <v/>
      </c>
      <c r="BD60" s="443" t="str">
        <f>IF(SUM(BE60:$BF60)&gt;0,"",IF(M60&gt;0,$P60,""))</f>
        <v/>
      </c>
      <c r="BE60" s="443" t="str">
        <f t="shared" si="10"/>
        <v/>
      </c>
      <c r="BF60" s="440" t="str">
        <f t="shared" si="11"/>
        <v/>
      </c>
      <c r="BG60" s="124"/>
      <c r="BH60" s="507"/>
      <c r="BI60" s="145" t="str">
        <f>IF(AS60&lt;1,"",IF(AS60=1,'TUITION SCHED'!$D$16,IF(AS60=2,'TUITION SCHED'!$E$16,IF(AS60=3,'TUITION SCHED'!$F$16,IF(AS60=4,'TUITION SCHED'!$G$16,IF(AS60=5,'TUITION SCHED'!$H$16,""))))))</f>
        <v/>
      </c>
      <c r="BJ60" s="443" t="str">
        <f>IF(AT60&lt;1,"",IF(AT60=1,'TUITION SCHED'!$D$17,IF(AT60=2,'TUITION SCHED'!$E$17,IF(AT60=3,'TUITION SCHED'!$F$17,IF(AT60=4,'TUITION SCHED'!$G$17,IF(AT60=5,'TUITION SCHED'!$H$18,""))))))</f>
        <v/>
      </c>
      <c r="BK60" s="443" t="str">
        <f>IF(AU60&lt;1,"",IF(AU60=1,'TUITION SCHED'!$D$18,IF(AU60=2,'TUITION SCHED'!$E$18,IF(AU60=3,'TUITION SCHED'!$F$18,IF(AU60=4,'TUITION SCHED'!$G$18,IF(AU60=5,'TUITION SCHED'!$H$18,""))))))</f>
        <v/>
      </c>
      <c r="BL60" s="443" t="str">
        <f>IF(AV60&lt;1,"",IF(AV60=1,'TUITION SCHED'!$D$19,IF(AV60=2,'TUITION SCHED'!$E$19,IF(AV60=3,'TUITION SCHED'!$F$19,IF(AV60=4,'TUITION SCHED'!$G$19,IF(AV60=5,'TUITION SCHED'!$H$19,""))))))</f>
        <v/>
      </c>
      <c r="BM60" s="443" t="str">
        <f>IF(AW60&lt;1,"",IF(AW60=1,'TUITION SCHED'!$D$20,IF(AW60=2,'TUITION SCHED'!$E$20,IF(AW60=3,'TUITION SCHED'!$F$20,IF(AW60=4,'TUITION SCHED'!$G$20,IF(AW60=5,'TUITION SCHED'!$H$20,""))))))</f>
        <v/>
      </c>
      <c r="BN60" s="443" t="str">
        <f>IF(AX60&lt;1,"",IF(AX60=1,'TUITION SCHED'!$D$21,IF(AX60=2,'TUITION SCHED'!$E$21,IF(AX60=3,'TUITION SCHED'!$F$21,IF(AX60=4,'TUITION SCHED'!$G$21,IF(AX60=5,'TUITION SCHED'!$H$21,""))))))</f>
        <v/>
      </c>
      <c r="BO60" s="443" t="str">
        <f>IF(AY60&lt;1,"",IF(AY60=1,'TUITION SCHED'!$D$22,IF(AY60=2,'TUITION SCHED'!$E$22,IF(AY60=3,'TUITION SCHED'!$F$22,IF(AY60=4,'TUITION SCHED'!$G$22,IF(AY60=5,'TUITION SCHED'!$H$22,""))))))</f>
        <v/>
      </c>
      <c r="BP60" s="443" t="str">
        <f>IF(AZ60&lt;1,"",IF(AZ60=1,'TUITION SCHED'!$D$23,IF(AZ60=2,'TUITION SCHED'!$E$23,IF(AZ60=3,'TUITION SCHED'!$F$23,IF(AZ60=4,'TUITION SCHED'!$G$23,IF(AZ60=5,'TUITION SCHED'!$H$23,""))))))</f>
        <v/>
      </c>
      <c r="BQ60" s="443" t="str">
        <f>IF(BA60&lt;1,"",IF(BA60=1,'TUITION SCHED'!$D$24,IF(BA60=2,'TUITION SCHED'!$E$24,IF(BA60=3,'TUITION SCHED'!$F$24,IF(BA60=4,'TUITION SCHED'!$G$24,IF(BA60=5,'TUITION SCHED'!$H$24,""))))))</f>
        <v/>
      </c>
      <c r="BR60" s="443" t="str">
        <f>IF(BB60&lt;1,"",IF(BB60=1,'TUITION SCHED'!$D$25,IF(BB60=2,'TUITION SCHED'!$E$25,IF(BB60=3,'TUITION SCHED'!$F$25,IF(BB60=4,'TUITION SCHED'!$G$25,IF(BB60=5,'TUITION SCHED'!$H$25,""))))))</f>
        <v/>
      </c>
      <c r="BS60" s="443" t="str">
        <f>IF(BC60&lt;1,"",IF(BC60=1,'TUITION SCHED'!$D$26,IF(BC60=2,'TUITION SCHED'!$E$26,IF(BC60=3,'TUITION SCHED'!$F$26,IF(BC60=4,'TUITION SCHED'!$G$26,IF(BC60=5,'TUITION SCHED'!$H$26,""))))))</f>
        <v/>
      </c>
      <c r="BT60" s="443" t="str">
        <f>IF(BD60&lt;1,"",IF(BD60=1,'TUITION SCHED'!$D$27,IF(BD60=2,'TUITION SCHED'!$E$27,IF(BD60=3,'TUITION SCHED'!$F$27,IF(BD60=4,'TUITION SCHED'!$G$27,IF(BD60=5,'TUITION SCHED'!$H$27,""))))))</f>
        <v/>
      </c>
      <c r="BU60" s="443" t="str">
        <f>IF(BE60&lt;1,"",IF(BE60=1,'TUITION SCHED'!$D$28,IF(BE60=2,'TUITION SCHED'!$E$28,IF(BE60=3,'TUITION SCHED'!$F$28,IF(BE60=4,'TUITION SCHED'!$G$28,IF(BE60=5,'TUITION SCHED'!$H$28,""))))))</f>
        <v/>
      </c>
      <c r="BV60" s="440" t="str">
        <f>IF(BF60&lt;1,"",IF(BF60=1,'TUITION SCHED'!$D$29,IF(BF60=2,'TUITION SCHED'!$E$29,IF(BF60=3,'TUITION SCHED'!$F$29,IF(BF60=4,'TUITION SCHED'!$G$29,IF(BF60=5,'TUITION SCHED'!$H$29,""))))))</f>
        <v/>
      </c>
      <c r="BW60" s="124"/>
      <c r="BX60" s="507"/>
      <c r="BY60" s="145" t="str">
        <f>IF(AH60="y",IF(SUM(J60:O60)&gt;0,'TUITION SCHED'!$H$58+IF(SUM(J60:O60)&gt;1,((SUM(J60:O60)-1))*'TUITION SCHED'!$H$60)+SUM(B60:I60)*'TUITION SCHED'!$H$59,""),"")</f>
        <v/>
      </c>
      <c r="BZ60" s="443" t="str">
        <f>IF(AH60="y",IF(SUM(B60:I60)&gt;0,'TUITION SCHED'!$H$57+IF(SUM(B60:I60)&gt;1,((SUM(B60:I60)-1))*'TUITION SCHED'!$H$59),""),"")</f>
        <v/>
      </c>
      <c r="CA60" s="443" t="str">
        <f t="shared" si="12"/>
        <v/>
      </c>
    </row>
    <row r="61" spans="1:79">
      <c r="A61" s="480"/>
      <c r="B61" s="463"/>
      <c r="C61" s="463"/>
      <c r="D61" s="463"/>
      <c r="E61" s="463"/>
      <c r="F61" s="463"/>
      <c r="G61" s="463"/>
      <c r="H61" s="463"/>
      <c r="I61" s="463"/>
      <c r="J61" s="463"/>
      <c r="K61" s="463"/>
      <c r="L61" s="463"/>
      <c r="M61" s="463"/>
      <c r="N61" s="463"/>
      <c r="O61" s="463"/>
      <c r="P61" s="443">
        <f t="shared" si="0"/>
        <v>0</v>
      </c>
      <c r="Q61" s="480"/>
      <c r="R61" s="480"/>
      <c r="S61" s="456">
        <f>IF(U61&gt;0,U61,IF(Q61=1,'TUITION SCHED'!D$30,IF(Q61=2,'TUITION SCHED'!E$30,IF(Q61=3,'TUITION SCHED'!F$30,IF(Q61=4,'TUITION SCHED'!G$30,IF(Q61=5,'TUITION SCHED'!H$30,IF(R61&gt;0,R61*'TUITION SCHED'!$D$31,SUM(BI61:BV61))))))))</f>
        <v>0</v>
      </c>
      <c r="T61" s="457" t="str">
        <f t="shared" si="1"/>
        <v/>
      </c>
      <c r="U61" s="480"/>
      <c r="V61" s="480"/>
      <c r="W61" s="575" t="str">
        <f>IF(V61="y",S61*'DATA INPUT'!$B$20,"")</f>
        <v/>
      </c>
      <c r="X61" s="483"/>
      <c r="Y61" s="443" t="str">
        <f>IF(A61="","",IF(X61="y",'DATA INPUT'!$B$26,'DATA INPUT'!$B$27))</f>
        <v/>
      </c>
      <c r="Z61" s="458">
        <f>IF(Q61=0,(P61-B61*0.5)*'DATA INPUT'!$B$28,"")</f>
        <v>0</v>
      </c>
      <c r="AA61" s="480"/>
      <c r="AB61" s="480"/>
      <c r="AC61" s="480"/>
      <c r="AD61" s="480"/>
      <c r="AE61" s="443" t="str">
        <f>IF((AB61+AC61+AD61)=0,"",(AB61*'DATA INPUT'!$D$59)+(AC61*'DATA INPUT'!$D$61)+(AD61*'DATA INPUT'!$D$66))</f>
        <v/>
      </c>
      <c r="AF61" s="480"/>
      <c r="AG61" s="480"/>
      <c r="AH61" s="483"/>
      <c r="AI61" s="443" t="str">
        <f t="shared" si="2"/>
        <v/>
      </c>
      <c r="AJ61" s="443" t="str">
        <f t="shared" si="3"/>
        <v/>
      </c>
      <c r="AK61" s="443" t="str">
        <f t="shared" si="4"/>
        <v/>
      </c>
      <c r="AL61" s="443" t="str">
        <f t="shared" si="5"/>
        <v/>
      </c>
      <c r="AM61" s="443" t="str">
        <f t="shared" si="6"/>
        <v/>
      </c>
      <c r="AN61" s="443" t="str">
        <f t="shared" si="7"/>
        <v/>
      </c>
      <c r="AO61" s="443" t="str">
        <f t="shared" si="8"/>
        <v/>
      </c>
      <c r="AP61" s="443" t="str">
        <f t="shared" si="9"/>
        <v/>
      </c>
      <c r="AQ61" s="440" t="str">
        <f>IF(AH61="y",IF(MAX(BY61:BZ61)&lt;'TUITION SCHED'!$H$61,MAX(BY61:BZ61),'TUITION SCHED'!$H$61),"")</f>
        <v/>
      </c>
      <c r="AR61" s="459"/>
      <c r="AS61" s="443" t="str">
        <f>IF(SUM(AT61:$BF61)&gt;0,"",IF(B61&gt;0,$P61,""))</f>
        <v/>
      </c>
      <c r="AT61" s="443" t="str">
        <f>IF(SUM(AU61:$BF61)&gt;0,"",IF(C61&gt;0,$P61,""))</f>
        <v/>
      </c>
      <c r="AU61" s="443" t="str">
        <f>IF(SUM(AV61:$BF61)&gt;0,"",IF(D61&gt;0,$P61,""))</f>
        <v/>
      </c>
      <c r="AV61" s="443" t="str">
        <f>IF(SUM(AW61:$BF61)&gt;0,"",IF(E61&gt;0,$P61,""))</f>
        <v/>
      </c>
      <c r="AW61" s="443" t="str">
        <f>IF(SUM(AX61:$BF61)&gt;0,"",IF(F61&gt;0,$P61,""))</f>
        <v/>
      </c>
      <c r="AX61" s="443" t="str">
        <f>IF(SUM(AY61:$BF61)&gt;0,"",IF(G61&gt;0,$P61,""))</f>
        <v/>
      </c>
      <c r="AY61" s="443" t="str">
        <f>IF(SUM(AZ61:$BF61)&gt;0,"",IF(H61&gt;0,$P61,""))</f>
        <v/>
      </c>
      <c r="AZ61" s="443" t="str">
        <f>IF(SUM(BA61:$BF61)&gt;0,"",IF(I61&gt;0,$P61,""))</f>
        <v/>
      </c>
      <c r="BA61" s="443" t="str">
        <f>IF(SUM(BB61:$BF61)&gt;0,"",IF(J61&gt;0,$P61,""))</f>
        <v/>
      </c>
      <c r="BB61" s="443" t="str">
        <f>IF(SUM(BC61:$BF61)&gt;0,"",IF(K61&gt;0,$P61,""))</f>
        <v/>
      </c>
      <c r="BC61" s="443" t="str">
        <f>IF(SUM(BD61:$BF61)&gt;0,"",IF(L61&gt;0,$P61,""))</f>
        <v/>
      </c>
      <c r="BD61" s="443" t="str">
        <f>IF(SUM(BE61:$BF61)&gt;0,"",IF(M61&gt;0,$P61,""))</f>
        <v/>
      </c>
      <c r="BE61" s="443" t="str">
        <f t="shared" si="10"/>
        <v/>
      </c>
      <c r="BF61" s="440" t="str">
        <f t="shared" si="11"/>
        <v/>
      </c>
      <c r="BG61" s="124"/>
      <c r="BH61" s="507"/>
      <c r="BI61" s="145" t="str">
        <f>IF(AS61&lt;1,"",IF(AS61=1,'TUITION SCHED'!$D$16,IF(AS61=2,'TUITION SCHED'!$E$16,IF(AS61=3,'TUITION SCHED'!$F$16,IF(AS61=4,'TUITION SCHED'!$G$16,IF(AS61=5,'TUITION SCHED'!$H$16,""))))))</f>
        <v/>
      </c>
      <c r="BJ61" s="443" t="str">
        <f>IF(AT61&lt;1,"",IF(AT61=1,'TUITION SCHED'!$D$17,IF(AT61=2,'TUITION SCHED'!$E$17,IF(AT61=3,'TUITION SCHED'!$F$17,IF(AT61=4,'TUITION SCHED'!$G$17,IF(AT61=5,'TUITION SCHED'!$H$18,""))))))</f>
        <v/>
      </c>
      <c r="BK61" s="443" t="str">
        <f>IF(AU61&lt;1,"",IF(AU61=1,'TUITION SCHED'!$D$18,IF(AU61=2,'TUITION SCHED'!$E$18,IF(AU61=3,'TUITION SCHED'!$F$18,IF(AU61=4,'TUITION SCHED'!$G$18,IF(AU61=5,'TUITION SCHED'!$H$18,""))))))</f>
        <v/>
      </c>
      <c r="BL61" s="443" t="str">
        <f>IF(AV61&lt;1,"",IF(AV61=1,'TUITION SCHED'!$D$19,IF(AV61=2,'TUITION SCHED'!$E$19,IF(AV61=3,'TUITION SCHED'!$F$19,IF(AV61=4,'TUITION SCHED'!$G$19,IF(AV61=5,'TUITION SCHED'!$H$19,""))))))</f>
        <v/>
      </c>
      <c r="BM61" s="443" t="str">
        <f>IF(AW61&lt;1,"",IF(AW61=1,'TUITION SCHED'!$D$20,IF(AW61=2,'TUITION SCHED'!$E$20,IF(AW61=3,'TUITION SCHED'!$F$20,IF(AW61=4,'TUITION SCHED'!$G$20,IF(AW61=5,'TUITION SCHED'!$H$20,""))))))</f>
        <v/>
      </c>
      <c r="BN61" s="443" t="str">
        <f>IF(AX61&lt;1,"",IF(AX61=1,'TUITION SCHED'!$D$21,IF(AX61=2,'TUITION SCHED'!$E$21,IF(AX61=3,'TUITION SCHED'!$F$21,IF(AX61=4,'TUITION SCHED'!$G$21,IF(AX61=5,'TUITION SCHED'!$H$21,""))))))</f>
        <v/>
      </c>
      <c r="BO61" s="443" t="str">
        <f>IF(AY61&lt;1,"",IF(AY61=1,'TUITION SCHED'!$D$22,IF(AY61=2,'TUITION SCHED'!$E$22,IF(AY61=3,'TUITION SCHED'!$F$22,IF(AY61=4,'TUITION SCHED'!$G$22,IF(AY61=5,'TUITION SCHED'!$H$22,""))))))</f>
        <v/>
      </c>
      <c r="BP61" s="443" t="str">
        <f>IF(AZ61&lt;1,"",IF(AZ61=1,'TUITION SCHED'!$D$23,IF(AZ61=2,'TUITION SCHED'!$E$23,IF(AZ61=3,'TUITION SCHED'!$F$23,IF(AZ61=4,'TUITION SCHED'!$G$23,IF(AZ61=5,'TUITION SCHED'!$H$23,""))))))</f>
        <v/>
      </c>
      <c r="BQ61" s="443" t="str">
        <f>IF(BA61&lt;1,"",IF(BA61=1,'TUITION SCHED'!$D$24,IF(BA61=2,'TUITION SCHED'!$E$24,IF(BA61=3,'TUITION SCHED'!$F$24,IF(BA61=4,'TUITION SCHED'!$G$24,IF(BA61=5,'TUITION SCHED'!$H$24,""))))))</f>
        <v/>
      </c>
      <c r="BR61" s="443" t="str">
        <f>IF(BB61&lt;1,"",IF(BB61=1,'TUITION SCHED'!$D$25,IF(BB61=2,'TUITION SCHED'!$E$25,IF(BB61=3,'TUITION SCHED'!$F$25,IF(BB61=4,'TUITION SCHED'!$G$25,IF(BB61=5,'TUITION SCHED'!$H$25,""))))))</f>
        <v/>
      </c>
      <c r="BS61" s="443" t="str">
        <f>IF(BC61&lt;1,"",IF(BC61=1,'TUITION SCHED'!$D$26,IF(BC61=2,'TUITION SCHED'!$E$26,IF(BC61=3,'TUITION SCHED'!$F$26,IF(BC61=4,'TUITION SCHED'!$G$26,IF(BC61=5,'TUITION SCHED'!$H$26,""))))))</f>
        <v/>
      </c>
      <c r="BT61" s="443" t="str">
        <f>IF(BD61&lt;1,"",IF(BD61=1,'TUITION SCHED'!$D$27,IF(BD61=2,'TUITION SCHED'!$E$27,IF(BD61=3,'TUITION SCHED'!$F$27,IF(BD61=4,'TUITION SCHED'!$G$27,IF(BD61=5,'TUITION SCHED'!$H$27,""))))))</f>
        <v/>
      </c>
      <c r="BU61" s="443" t="str">
        <f>IF(BE61&lt;1,"",IF(BE61=1,'TUITION SCHED'!$D$28,IF(BE61=2,'TUITION SCHED'!$E$28,IF(BE61=3,'TUITION SCHED'!$F$28,IF(BE61=4,'TUITION SCHED'!$G$28,IF(BE61=5,'TUITION SCHED'!$H$28,""))))))</f>
        <v/>
      </c>
      <c r="BV61" s="440" t="str">
        <f>IF(BF61&lt;1,"",IF(BF61=1,'TUITION SCHED'!$D$29,IF(BF61=2,'TUITION SCHED'!$E$29,IF(BF61=3,'TUITION SCHED'!$F$29,IF(BF61=4,'TUITION SCHED'!$G$29,IF(BF61=5,'TUITION SCHED'!$H$29,""))))))</f>
        <v/>
      </c>
      <c r="BW61" s="124"/>
      <c r="BX61" s="507"/>
      <c r="BY61" s="145" t="str">
        <f>IF(AH61="y",IF(SUM(J61:O61)&gt;0,'TUITION SCHED'!$H$58+IF(SUM(J61:O61)&gt;1,((SUM(J61:O61)-1))*'TUITION SCHED'!$H$60)+SUM(B61:I61)*'TUITION SCHED'!$H$59,""),"")</f>
        <v/>
      </c>
      <c r="BZ61" s="443" t="str">
        <f>IF(AH61="y",IF(SUM(B61:I61)&gt;0,'TUITION SCHED'!$H$57+IF(SUM(B61:I61)&gt;1,((SUM(B61:I61)-1))*'TUITION SCHED'!$H$59),""),"")</f>
        <v/>
      </c>
      <c r="CA61" s="443" t="str">
        <f t="shared" si="12"/>
        <v/>
      </c>
    </row>
    <row r="62" spans="1:79">
      <c r="A62" s="480"/>
      <c r="B62" s="463"/>
      <c r="C62" s="463"/>
      <c r="D62" s="463"/>
      <c r="E62" s="463"/>
      <c r="F62" s="463"/>
      <c r="G62" s="463"/>
      <c r="H62" s="463"/>
      <c r="I62" s="463"/>
      <c r="J62" s="463"/>
      <c r="K62" s="463"/>
      <c r="L62" s="463"/>
      <c r="M62" s="463"/>
      <c r="N62" s="463"/>
      <c r="O62" s="463"/>
      <c r="P62" s="443">
        <f t="shared" si="0"/>
        <v>0</v>
      </c>
      <c r="Q62" s="480"/>
      <c r="R62" s="480"/>
      <c r="S62" s="456">
        <f>IF(U62&gt;0,U62,IF(Q62=1,'TUITION SCHED'!D$30,IF(Q62=2,'TUITION SCHED'!E$30,IF(Q62=3,'TUITION SCHED'!F$30,IF(Q62=4,'TUITION SCHED'!G$30,IF(Q62=5,'TUITION SCHED'!H$30,IF(R62&gt;0,R62*'TUITION SCHED'!$D$31,SUM(BI62:BV62))))))))</f>
        <v>0</v>
      </c>
      <c r="T62" s="457" t="str">
        <f t="shared" si="1"/>
        <v/>
      </c>
      <c r="U62" s="480"/>
      <c r="V62" s="480"/>
      <c r="W62" s="575" t="str">
        <f>IF(V62="y",S62*'DATA INPUT'!$B$20,"")</f>
        <v/>
      </c>
      <c r="X62" s="483"/>
      <c r="Y62" s="443" t="str">
        <f>IF(A62="","",IF(X62="y",'DATA INPUT'!$B$26,'DATA INPUT'!$B$27))</f>
        <v/>
      </c>
      <c r="Z62" s="458">
        <f>IF(Q62=0,(P62-B62*0.5)*'DATA INPUT'!$B$28,"")</f>
        <v>0</v>
      </c>
      <c r="AA62" s="480"/>
      <c r="AB62" s="480"/>
      <c r="AC62" s="480"/>
      <c r="AD62" s="480"/>
      <c r="AE62" s="443" t="str">
        <f>IF((AB62+AC62+AD62)=0,"",(AB62*'DATA INPUT'!$D$59)+(AC62*'DATA INPUT'!$D$61)+(AD62*'DATA INPUT'!$D$66))</f>
        <v/>
      </c>
      <c r="AF62" s="480"/>
      <c r="AG62" s="480"/>
      <c r="AH62" s="483"/>
      <c r="AI62" s="443" t="str">
        <f t="shared" si="2"/>
        <v/>
      </c>
      <c r="AJ62" s="443" t="str">
        <f t="shared" si="3"/>
        <v/>
      </c>
      <c r="AK62" s="443" t="str">
        <f t="shared" si="4"/>
        <v/>
      </c>
      <c r="AL62" s="443" t="str">
        <f t="shared" si="5"/>
        <v/>
      </c>
      <c r="AM62" s="443" t="str">
        <f t="shared" si="6"/>
        <v/>
      </c>
      <c r="AN62" s="443" t="str">
        <f t="shared" si="7"/>
        <v/>
      </c>
      <c r="AO62" s="443" t="str">
        <f t="shared" si="8"/>
        <v/>
      </c>
      <c r="AP62" s="443" t="str">
        <f t="shared" si="9"/>
        <v/>
      </c>
      <c r="AQ62" s="440" t="str">
        <f>IF(AH62="y",IF(MAX(BY62:BZ62)&lt;'TUITION SCHED'!$H$61,MAX(BY62:BZ62),'TUITION SCHED'!$H$61),"")</f>
        <v/>
      </c>
      <c r="AR62" s="459"/>
      <c r="AS62" s="443" t="str">
        <f>IF(SUM(AT62:$BF62)&gt;0,"",IF(B62&gt;0,$P62,""))</f>
        <v/>
      </c>
      <c r="AT62" s="443" t="str">
        <f>IF(SUM(AU62:$BF62)&gt;0,"",IF(C62&gt;0,$P62,""))</f>
        <v/>
      </c>
      <c r="AU62" s="443" t="str">
        <f>IF(SUM(AV62:$BF62)&gt;0,"",IF(D62&gt;0,$P62,""))</f>
        <v/>
      </c>
      <c r="AV62" s="443" t="str">
        <f>IF(SUM(AW62:$BF62)&gt;0,"",IF(E62&gt;0,$P62,""))</f>
        <v/>
      </c>
      <c r="AW62" s="443" t="str">
        <f>IF(SUM(AX62:$BF62)&gt;0,"",IF(F62&gt;0,$P62,""))</f>
        <v/>
      </c>
      <c r="AX62" s="443" t="str">
        <f>IF(SUM(AY62:$BF62)&gt;0,"",IF(G62&gt;0,$P62,""))</f>
        <v/>
      </c>
      <c r="AY62" s="443" t="str">
        <f>IF(SUM(AZ62:$BF62)&gt;0,"",IF(H62&gt;0,$P62,""))</f>
        <v/>
      </c>
      <c r="AZ62" s="443" t="str">
        <f>IF(SUM(BA62:$BF62)&gt;0,"",IF(I62&gt;0,$P62,""))</f>
        <v/>
      </c>
      <c r="BA62" s="443" t="str">
        <f>IF(SUM(BB62:$BF62)&gt;0,"",IF(J62&gt;0,$P62,""))</f>
        <v/>
      </c>
      <c r="BB62" s="443" t="str">
        <f>IF(SUM(BC62:$BF62)&gt;0,"",IF(K62&gt;0,$P62,""))</f>
        <v/>
      </c>
      <c r="BC62" s="443" t="str">
        <f>IF(SUM(BD62:$BF62)&gt;0,"",IF(L62&gt;0,$P62,""))</f>
        <v/>
      </c>
      <c r="BD62" s="443" t="str">
        <f>IF(SUM(BE62:$BF62)&gt;0,"",IF(M62&gt;0,$P62,""))</f>
        <v/>
      </c>
      <c r="BE62" s="443" t="str">
        <f t="shared" si="10"/>
        <v/>
      </c>
      <c r="BF62" s="440" t="str">
        <f t="shared" si="11"/>
        <v/>
      </c>
      <c r="BG62" s="124"/>
      <c r="BH62" s="507"/>
      <c r="BI62" s="145" t="str">
        <f>IF(AS62&lt;1,"",IF(AS62=1,'TUITION SCHED'!$D$16,IF(AS62=2,'TUITION SCHED'!$E$16,IF(AS62=3,'TUITION SCHED'!$F$16,IF(AS62=4,'TUITION SCHED'!$G$16,IF(AS62=5,'TUITION SCHED'!$H$16,""))))))</f>
        <v/>
      </c>
      <c r="BJ62" s="443" t="str">
        <f>IF(AT62&lt;1,"",IF(AT62=1,'TUITION SCHED'!$D$17,IF(AT62=2,'TUITION SCHED'!$E$17,IF(AT62=3,'TUITION SCHED'!$F$17,IF(AT62=4,'TUITION SCHED'!$G$17,IF(AT62=5,'TUITION SCHED'!$H$18,""))))))</f>
        <v/>
      </c>
      <c r="BK62" s="443" t="str">
        <f>IF(AU62&lt;1,"",IF(AU62=1,'TUITION SCHED'!$D$18,IF(AU62=2,'TUITION SCHED'!$E$18,IF(AU62=3,'TUITION SCHED'!$F$18,IF(AU62=4,'TUITION SCHED'!$G$18,IF(AU62=5,'TUITION SCHED'!$H$18,""))))))</f>
        <v/>
      </c>
      <c r="BL62" s="443" t="str">
        <f>IF(AV62&lt;1,"",IF(AV62=1,'TUITION SCHED'!$D$19,IF(AV62=2,'TUITION SCHED'!$E$19,IF(AV62=3,'TUITION SCHED'!$F$19,IF(AV62=4,'TUITION SCHED'!$G$19,IF(AV62=5,'TUITION SCHED'!$H$19,""))))))</f>
        <v/>
      </c>
      <c r="BM62" s="443" t="str">
        <f>IF(AW62&lt;1,"",IF(AW62=1,'TUITION SCHED'!$D$20,IF(AW62=2,'TUITION SCHED'!$E$20,IF(AW62=3,'TUITION SCHED'!$F$20,IF(AW62=4,'TUITION SCHED'!$G$20,IF(AW62=5,'TUITION SCHED'!$H$20,""))))))</f>
        <v/>
      </c>
      <c r="BN62" s="443" t="str">
        <f>IF(AX62&lt;1,"",IF(AX62=1,'TUITION SCHED'!$D$21,IF(AX62=2,'TUITION SCHED'!$E$21,IF(AX62=3,'TUITION SCHED'!$F$21,IF(AX62=4,'TUITION SCHED'!$G$21,IF(AX62=5,'TUITION SCHED'!$H$21,""))))))</f>
        <v/>
      </c>
      <c r="BO62" s="443" t="str">
        <f>IF(AY62&lt;1,"",IF(AY62=1,'TUITION SCHED'!$D$22,IF(AY62=2,'TUITION SCHED'!$E$22,IF(AY62=3,'TUITION SCHED'!$F$22,IF(AY62=4,'TUITION SCHED'!$G$22,IF(AY62=5,'TUITION SCHED'!$H$22,""))))))</f>
        <v/>
      </c>
      <c r="BP62" s="443" t="str">
        <f>IF(AZ62&lt;1,"",IF(AZ62=1,'TUITION SCHED'!$D$23,IF(AZ62=2,'TUITION SCHED'!$E$23,IF(AZ62=3,'TUITION SCHED'!$F$23,IF(AZ62=4,'TUITION SCHED'!$G$23,IF(AZ62=5,'TUITION SCHED'!$H$23,""))))))</f>
        <v/>
      </c>
      <c r="BQ62" s="443" t="str">
        <f>IF(BA62&lt;1,"",IF(BA62=1,'TUITION SCHED'!$D$24,IF(BA62=2,'TUITION SCHED'!$E$24,IF(BA62=3,'TUITION SCHED'!$F$24,IF(BA62=4,'TUITION SCHED'!$G$24,IF(BA62=5,'TUITION SCHED'!$H$24,""))))))</f>
        <v/>
      </c>
      <c r="BR62" s="443" t="str">
        <f>IF(BB62&lt;1,"",IF(BB62=1,'TUITION SCHED'!$D$25,IF(BB62=2,'TUITION SCHED'!$E$25,IF(BB62=3,'TUITION SCHED'!$F$25,IF(BB62=4,'TUITION SCHED'!$G$25,IF(BB62=5,'TUITION SCHED'!$H$25,""))))))</f>
        <v/>
      </c>
      <c r="BS62" s="443" t="str">
        <f>IF(BC62&lt;1,"",IF(BC62=1,'TUITION SCHED'!$D$26,IF(BC62=2,'TUITION SCHED'!$E$26,IF(BC62=3,'TUITION SCHED'!$F$26,IF(BC62=4,'TUITION SCHED'!$G$26,IF(BC62=5,'TUITION SCHED'!$H$26,""))))))</f>
        <v/>
      </c>
      <c r="BT62" s="443" t="str">
        <f>IF(BD62&lt;1,"",IF(BD62=1,'TUITION SCHED'!$D$27,IF(BD62=2,'TUITION SCHED'!$E$27,IF(BD62=3,'TUITION SCHED'!$F$27,IF(BD62=4,'TUITION SCHED'!$G$27,IF(BD62=5,'TUITION SCHED'!$H$27,""))))))</f>
        <v/>
      </c>
      <c r="BU62" s="443" t="str">
        <f>IF(BE62&lt;1,"",IF(BE62=1,'TUITION SCHED'!$D$28,IF(BE62=2,'TUITION SCHED'!$E$28,IF(BE62=3,'TUITION SCHED'!$F$28,IF(BE62=4,'TUITION SCHED'!$G$28,IF(BE62=5,'TUITION SCHED'!$H$28,""))))))</f>
        <v/>
      </c>
      <c r="BV62" s="440" t="str">
        <f>IF(BF62&lt;1,"",IF(BF62=1,'TUITION SCHED'!$D$29,IF(BF62=2,'TUITION SCHED'!$E$29,IF(BF62=3,'TUITION SCHED'!$F$29,IF(BF62=4,'TUITION SCHED'!$G$29,IF(BF62=5,'TUITION SCHED'!$H$29,""))))))</f>
        <v/>
      </c>
      <c r="BW62" s="124"/>
      <c r="BX62" s="507"/>
      <c r="BY62" s="145" t="str">
        <f>IF(AH62="y",IF(SUM(J62:O62)&gt;0,'TUITION SCHED'!$H$58+IF(SUM(J62:O62)&gt;1,((SUM(J62:O62)-1))*'TUITION SCHED'!$H$60)+SUM(B62:I62)*'TUITION SCHED'!$H$59,""),"")</f>
        <v/>
      </c>
      <c r="BZ62" s="443" t="str">
        <f>IF(AH62="y",IF(SUM(B62:I62)&gt;0,'TUITION SCHED'!$H$57+IF(SUM(B62:I62)&gt;1,((SUM(B62:I62)-1))*'TUITION SCHED'!$H$59),""),"")</f>
        <v/>
      </c>
      <c r="CA62" s="443" t="str">
        <f t="shared" si="12"/>
        <v/>
      </c>
    </row>
    <row r="63" spans="1:79">
      <c r="A63" s="480"/>
      <c r="B63" s="463"/>
      <c r="C63" s="463"/>
      <c r="D63" s="463"/>
      <c r="E63" s="463"/>
      <c r="F63" s="463"/>
      <c r="G63" s="463"/>
      <c r="H63" s="465"/>
      <c r="I63" s="463"/>
      <c r="J63" s="463"/>
      <c r="K63" s="463"/>
      <c r="L63" s="463"/>
      <c r="M63" s="463"/>
      <c r="N63" s="463"/>
      <c r="O63" s="463"/>
      <c r="P63" s="443">
        <f t="shared" si="0"/>
        <v>0</v>
      </c>
      <c r="Q63" s="480"/>
      <c r="R63" s="480"/>
      <c r="S63" s="456">
        <f>IF(U63&gt;0,U63,IF(Q63=1,'TUITION SCHED'!D$30,IF(Q63=2,'TUITION SCHED'!E$30,IF(Q63=3,'TUITION SCHED'!F$30,IF(Q63=4,'TUITION SCHED'!G$30,IF(Q63=5,'TUITION SCHED'!H$30,IF(R63&gt;0,R63*'TUITION SCHED'!$D$31,SUM(BI63:BV63))))))))</f>
        <v>0</v>
      </c>
      <c r="T63" s="457" t="str">
        <f t="shared" si="1"/>
        <v/>
      </c>
      <c r="U63" s="480"/>
      <c r="V63" s="480"/>
      <c r="W63" s="575" t="str">
        <f>IF(V63="y",S63*'DATA INPUT'!$B$20,"")</f>
        <v/>
      </c>
      <c r="X63" s="483"/>
      <c r="Y63" s="443" t="str">
        <f>IF(A63="","",IF(X63="y",'DATA INPUT'!$B$26,'DATA INPUT'!$B$27))</f>
        <v/>
      </c>
      <c r="Z63" s="458">
        <f>IF(Q63=0,(P63-B63*0.5)*'DATA INPUT'!$B$28,"")</f>
        <v>0</v>
      </c>
      <c r="AA63" s="480"/>
      <c r="AB63" s="480"/>
      <c r="AC63" s="480"/>
      <c r="AD63" s="480"/>
      <c r="AE63" s="443" t="str">
        <f>IF((AB63+AC63+AD63)=0,"",(AB63*'DATA INPUT'!$D$59)+(AC63*'DATA INPUT'!$D$61)+(AD63*'DATA INPUT'!$D$66))</f>
        <v/>
      </c>
      <c r="AF63" s="480"/>
      <c r="AG63" s="480"/>
      <c r="AH63" s="483"/>
      <c r="AI63" s="443" t="str">
        <f t="shared" si="2"/>
        <v/>
      </c>
      <c r="AJ63" s="443" t="str">
        <f t="shared" si="3"/>
        <v/>
      </c>
      <c r="AK63" s="443" t="str">
        <f t="shared" si="4"/>
        <v/>
      </c>
      <c r="AL63" s="443" t="str">
        <f t="shared" si="5"/>
        <v/>
      </c>
      <c r="AM63" s="443" t="str">
        <f t="shared" si="6"/>
        <v/>
      </c>
      <c r="AN63" s="443" t="str">
        <f t="shared" si="7"/>
        <v/>
      </c>
      <c r="AO63" s="443" t="str">
        <f t="shared" si="8"/>
        <v/>
      </c>
      <c r="AP63" s="443" t="str">
        <f t="shared" si="9"/>
        <v/>
      </c>
      <c r="AQ63" s="440" t="str">
        <f>IF(AH63="y",IF(MAX(BY63:BZ63)&lt;'TUITION SCHED'!$H$61,MAX(BY63:BZ63),'TUITION SCHED'!$H$61),"")</f>
        <v/>
      </c>
      <c r="AR63" s="459"/>
      <c r="AS63" s="443" t="str">
        <f>IF(SUM(AT63:$BF63)&gt;0,"",IF(B63&gt;0,$P63,""))</f>
        <v/>
      </c>
      <c r="AT63" s="443" t="str">
        <f>IF(SUM(AU63:$BF63)&gt;0,"",IF(C63&gt;0,$P63,""))</f>
        <v/>
      </c>
      <c r="AU63" s="443" t="str">
        <f>IF(SUM(AV63:$BF63)&gt;0,"",IF(D63&gt;0,$P63,""))</f>
        <v/>
      </c>
      <c r="AV63" s="443" t="str">
        <f>IF(SUM(AW63:$BF63)&gt;0,"",IF(E63&gt;0,$P63,""))</f>
        <v/>
      </c>
      <c r="AW63" s="443" t="str">
        <f>IF(SUM(AX63:$BF63)&gt;0,"",IF(F63&gt;0,$P63,""))</f>
        <v/>
      </c>
      <c r="AX63" s="443" t="str">
        <f>IF(SUM(AY63:$BF63)&gt;0,"",IF(G63&gt;0,$P63,""))</f>
        <v/>
      </c>
      <c r="AY63" s="443" t="str">
        <f>IF(SUM(AZ63:$BF63)&gt;0,"",IF(H63&gt;0,$P63,""))</f>
        <v/>
      </c>
      <c r="AZ63" s="443" t="str">
        <f>IF(SUM(BA63:$BF63)&gt;0,"",IF(I63&gt;0,$P63,""))</f>
        <v/>
      </c>
      <c r="BA63" s="443" t="str">
        <f>IF(SUM(BB63:$BF63)&gt;0,"",IF(J63&gt;0,$P63,""))</f>
        <v/>
      </c>
      <c r="BB63" s="443" t="str">
        <f>IF(SUM(BC63:$BF63)&gt;0,"",IF(K63&gt;0,$P63,""))</f>
        <v/>
      </c>
      <c r="BC63" s="443" t="str">
        <f>IF(SUM(BD63:$BF63)&gt;0,"",IF(L63&gt;0,$P63,""))</f>
        <v/>
      </c>
      <c r="BD63" s="443" t="str">
        <f>IF(SUM(BE63:$BF63)&gt;0,"",IF(M63&gt;0,$P63,""))</f>
        <v/>
      </c>
      <c r="BE63" s="443" t="str">
        <f t="shared" si="10"/>
        <v/>
      </c>
      <c r="BF63" s="440" t="str">
        <f t="shared" si="11"/>
        <v/>
      </c>
      <c r="BG63" s="124"/>
      <c r="BH63" s="507"/>
      <c r="BI63" s="145" t="str">
        <f>IF(AS63&lt;1,"",IF(AS63=1,'TUITION SCHED'!$D$16,IF(AS63=2,'TUITION SCHED'!$E$16,IF(AS63=3,'TUITION SCHED'!$F$16,IF(AS63=4,'TUITION SCHED'!$G$16,IF(AS63=5,'TUITION SCHED'!$H$16,""))))))</f>
        <v/>
      </c>
      <c r="BJ63" s="443" t="str">
        <f>IF(AT63&lt;1,"",IF(AT63=1,'TUITION SCHED'!$D$17,IF(AT63=2,'TUITION SCHED'!$E$17,IF(AT63=3,'TUITION SCHED'!$F$17,IF(AT63=4,'TUITION SCHED'!$G$17,IF(AT63=5,'TUITION SCHED'!$H$18,""))))))</f>
        <v/>
      </c>
      <c r="BK63" s="443" t="str">
        <f>IF(AU63&lt;1,"",IF(AU63=1,'TUITION SCHED'!$D$18,IF(AU63=2,'TUITION SCHED'!$E$18,IF(AU63=3,'TUITION SCHED'!$F$18,IF(AU63=4,'TUITION SCHED'!$G$18,IF(AU63=5,'TUITION SCHED'!$H$18,""))))))</f>
        <v/>
      </c>
      <c r="BL63" s="443" t="str">
        <f>IF(AV63&lt;1,"",IF(AV63=1,'TUITION SCHED'!$D$19,IF(AV63=2,'TUITION SCHED'!$E$19,IF(AV63=3,'TUITION SCHED'!$F$19,IF(AV63=4,'TUITION SCHED'!$G$19,IF(AV63=5,'TUITION SCHED'!$H$19,""))))))</f>
        <v/>
      </c>
      <c r="BM63" s="443" t="str">
        <f>IF(AW63&lt;1,"",IF(AW63=1,'TUITION SCHED'!$D$20,IF(AW63=2,'TUITION SCHED'!$E$20,IF(AW63=3,'TUITION SCHED'!$F$20,IF(AW63=4,'TUITION SCHED'!$G$20,IF(AW63=5,'TUITION SCHED'!$H$20,""))))))</f>
        <v/>
      </c>
      <c r="BN63" s="443" t="str">
        <f>IF(AX63&lt;1,"",IF(AX63=1,'TUITION SCHED'!$D$21,IF(AX63=2,'TUITION SCHED'!$E$21,IF(AX63=3,'TUITION SCHED'!$F$21,IF(AX63=4,'TUITION SCHED'!$G$21,IF(AX63=5,'TUITION SCHED'!$H$21,""))))))</f>
        <v/>
      </c>
      <c r="BO63" s="443" t="str">
        <f>IF(AY63&lt;1,"",IF(AY63=1,'TUITION SCHED'!$D$22,IF(AY63=2,'TUITION SCHED'!$E$22,IF(AY63=3,'TUITION SCHED'!$F$22,IF(AY63=4,'TUITION SCHED'!$G$22,IF(AY63=5,'TUITION SCHED'!$H$22,""))))))</f>
        <v/>
      </c>
      <c r="BP63" s="443" t="str">
        <f>IF(AZ63&lt;1,"",IF(AZ63=1,'TUITION SCHED'!$D$23,IF(AZ63=2,'TUITION SCHED'!$E$23,IF(AZ63=3,'TUITION SCHED'!$F$23,IF(AZ63=4,'TUITION SCHED'!$G$23,IF(AZ63=5,'TUITION SCHED'!$H$23,""))))))</f>
        <v/>
      </c>
      <c r="BQ63" s="443" t="str">
        <f>IF(BA63&lt;1,"",IF(BA63=1,'TUITION SCHED'!$D$24,IF(BA63=2,'TUITION SCHED'!$E$24,IF(BA63=3,'TUITION SCHED'!$F$24,IF(BA63=4,'TUITION SCHED'!$G$24,IF(BA63=5,'TUITION SCHED'!$H$24,""))))))</f>
        <v/>
      </c>
      <c r="BR63" s="443" t="str">
        <f>IF(BB63&lt;1,"",IF(BB63=1,'TUITION SCHED'!$D$25,IF(BB63=2,'TUITION SCHED'!$E$25,IF(BB63=3,'TUITION SCHED'!$F$25,IF(BB63=4,'TUITION SCHED'!$G$25,IF(BB63=5,'TUITION SCHED'!$H$25,""))))))</f>
        <v/>
      </c>
      <c r="BS63" s="443" t="str">
        <f>IF(BC63&lt;1,"",IF(BC63=1,'TUITION SCHED'!$D$26,IF(BC63=2,'TUITION SCHED'!$E$26,IF(BC63=3,'TUITION SCHED'!$F$26,IF(BC63=4,'TUITION SCHED'!$G$26,IF(BC63=5,'TUITION SCHED'!$H$26,""))))))</f>
        <v/>
      </c>
      <c r="BT63" s="443" t="str">
        <f>IF(BD63&lt;1,"",IF(BD63=1,'TUITION SCHED'!$D$27,IF(BD63=2,'TUITION SCHED'!$E$27,IF(BD63=3,'TUITION SCHED'!$F$27,IF(BD63=4,'TUITION SCHED'!$G$27,IF(BD63=5,'TUITION SCHED'!$H$27,""))))))</f>
        <v/>
      </c>
      <c r="BU63" s="443" t="str">
        <f>IF(BE63&lt;1,"",IF(BE63=1,'TUITION SCHED'!$D$28,IF(BE63=2,'TUITION SCHED'!$E$28,IF(BE63=3,'TUITION SCHED'!$F$28,IF(BE63=4,'TUITION SCHED'!$G$28,IF(BE63=5,'TUITION SCHED'!$H$28,""))))))</f>
        <v/>
      </c>
      <c r="BV63" s="440" t="str">
        <f>IF(BF63&lt;1,"",IF(BF63=1,'TUITION SCHED'!$D$29,IF(BF63=2,'TUITION SCHED'!$E$29,IF(BF63=3,'TUITION SCHED'!$F$29,IF(BF63=4,'TUITION SCHED'!$G$29,IF(BF63=5,'TUITION SCHED'!$H$29,""))))))</f>
        <v/>
      </c>
      <c r="BW63" s="124"/>
      <c r="BX63" s="507"/>
      <c r="BY63" s="145" t="str">
        <f>IF(AH63="y",IF(SUM(J63:O63)&gt;0,'TUITION SCHED'!$H$58+IF(SUM(J63:O63)&gt;1,((SUM(J63:O63)-1))*'TUITION SCHED'!$H$60)+SUM(B63:I63)*'TUITION SCHED'!$H$59,""),"")</f>
        <v/>
      </c>
      <c r="BZ63" s="443" t="str">
        <f>IF(AH63="y",IF(SUM(B63:I63)&gt;0,'TUITION SCHED'!$H$57+IF(SUM(B63:I63)&gt;1,((SUM(B63:I63)-1))*'TUITION SCHED'!$H$59),""),"")</f>
        <v/>
      </c>
      <c r="CA63" s="443" t="str">
        <f t="shared" si="12"/>
        <v/>
      </c>
    </row>
    <row r="64" spans="1:79">
      <c r="A64" s="480"/>
      <c r="B64" s="463"/>
      <c r="C64" s="463"/>
      <c r="D64" s="463"/>
      <c r="E64" s="463"/>
      <c r="F64" s="463"/>
      <c r="G64" s="463"/>
      <c r="H64" s="465"/>
      <c r="I64" s="463"/>
      <c r="J64" s="463"/>
      <c r="K64" s="463"/>
      <c r="L64" s="463"/>
      <c r="M64" s="463"/>
      <c r="N64" s="463"/>
      <c r="O64" s="463"/>
      <c r="P64" s="443">
        <f t="shared" si="0"/>
        <v>0</v>
      </c>
      <c r="Q64" s="480"/>
      <c r="R64" s="480"/>
      <c r="S64" s="456">
        <f>IF(U64&gt;0,U64,IF(Q64=1,'TUITION SCHED'!D$30,IF(Q64=2,'TUITION SCHED'!E$30,IF(Q64=3,'TUITION SCHED'!F$30,IF(Q64=4,'TUITION SCHED'!G$30,IF(Q64=5,'TUITION SCHED'!H$30,IF(R64&gt;0,R64*'TUITION SCHED'!$D$31,SUM(BI64:BV64))))))))</f>
        <v>0</v>
      </c>
      <c r="T64" s="457" t="str">
        <f t="shared" si="1"/>
        <v/>
      </c>
      <c r="U64" s="480"/>
      <c r="V64" s="480"/>
      <c r="W64" s="575" t="str">
        <f>IF(V64="y",S64*'DATA INPUT'!$B$20,"")</f>
        <v/>
      </c>
      <c r="X64" s="483"/>
      <c r="Y64" s="443" t="str">
        <f>IF(A64="","",IF(X64="y",'DATA INPUT'!$B$26,'DATA INPUT'!$B$27))</f>
        <v/>
      </c>
      <c r="Z64" s="458">
        <f>IF(Q64=0,(P64-B64*0.5)*'DATA INPUT'!$B$28,"")</f>
        <v>0</v>
      </c>
      <c r="AA64" s="480"/>
      <c r="AB64" s="480"/>
      <c r="AC64" s="480"/>
      <c r="AD64" s="480"/>
      <c r="AE64" s="443" t="str">
        <f>IF((AB64+AC64+AD64)=0,"",(AB64*'DATA INPUT'!$D$59)+(AC64*'DATA INPUT'!$D$61)+(AD64*'DATA INPUT'!$D$66))</f>
        <v/>
      </c>
      <c r="AF64" s="480"/>
      <c r="AG64" s="480"/>
      <c r="AH64" s="483"/>
      <c r="AI64" s="443" t="str">
        <f t="shared" si="2"/>
        <v/>
      </c>
      <c r="AJ64" s="443" t="str">
        <f t="shared" si="3"/>
        <v/>
      </c>
      <c r="AK64" s="443" t="str">
        <f t="shared" si="4"/>
        <v/>
      </c>
      <c r="AL64" s="443" t="str">
        <f t="shared" si="5"/>
        <v/>
      </c>
      <c r="AM64" s="443" t="str">
        <f t="shared" si="6"/>
        <v/>
      </c>
      <c r="AN64" s="443" t="str">
        <f t="shared" si="7"/>
        <v/>
      </c>
      <c r="AO64" s="443" t="str">
        <f t="shared" si="8"/>
        <v/>
      </c>
      <c r="AP64" s="443" t="str">
        <f t="shared" si="9"/>
        <v/>
      </c>
      <c r="AQ64" s="440" t="str">
        <f>IF(AH64="y",IF(MAX(BY64:BZ64)&lt;'TUITION SCHED'!$H$61,MAX(BY64:BZ64),'TUITION SCHED'!$H$61),"")</f>
        <v/>
      </c>
      <c r="AR64" s="459"/>
      <c r="AS64" s="443" t="str">
        <f>IF(SUM(AT64:$BF64)&gt;0,"",IF(B64&gt;0,$P64,""))</f>
        <v/>
      </c>
      <c r="AT64" s="443" t="str">
        <f>IF(SUM(AU64:$BF64)&gt;0,"",IF(C64&gt;0,$P64,""))</f>
        <v/>
      </c>
      <c r="AU64" s="443" t="str">
        <f>IF(SUM(AV64:$BF64)&gt;0,"",IF(D64&gt;0,$P64,""))</f>
        <v/>
      </c>
      <c r="AV64" s="443" t="str">
        <f>IF(SUM(AW64:$BF64)&gt;0,"",IF(E64&gt;0,$P64,""))</f>
        <v/>
      </c>
      <c r="AW64" s="443" t="str">
        <f>IF(SUM(AX64:$BF64)&gt;0,"",IF(F64&gt;0,$P64,""))</f>
        <v/>
      </c>
      <c r="AX64" s="443" t="str">
        <f>IF(SUM(AY64:$BF64)&gt;0,"",IF(G64&gt;0,$P64,""))</f>
        <v/>
      </c>
      <c r="AY64" s="443" t="str">
        <f>IF(SUM(AZ64:$BF64)&gt;0,"",IF(H64&gt;0,$P64,""))</f>
        <v/>
      </c>
      <c r="AZ64" s="443" t="str">
        <f>IF(SUM(BA64:$BF64)&gt;0,"",IF(I64&gt;0,$P64,""))</f>
        <v/>
      </c>
      <c r="BA64" s="443" t="str">
        <f>IF(SUM(BB64:$BF64)&gt;0,"",IF(J64&gt;0,$P64,""))</f>
        <v/>
      </c>
      <c r="BB64" s="443" t="str">
        <f>IF(SUM(BC64:$BF64)&gt;0,"",IF(K64&gt;0,$P64,""))</f>
        <v/>
      </c>
      <c r="BC64" s="443" t="str">
        <f>IF(SUM(BD64:$BF64)&gt;0,"",IF(L64&gt;0,$P64,""))</f>
        <v/>
      </c>
      <c r="BD64" s="443" t="str">
        <f>IF(SUM(BE64:$BF64)&gt;0,"",IF(M64&gt;0,$P64,""))</f>
        <v/>
      </c>
      <c r="BE64" s="443" t="str">
        <f t="shared" si="10"/>
        <v/>
      </c>
      <c r="BF64" s="440" t="str">
        <f t="shared" si="11"/>
        <v/>
      </c>
      <c r="BG64" s="124"/>
      <c r="BH64" s="507"/>
      <c r="BI64" s="145" t="str">
        <f>IF(AS64&lt;1,"",IF(AS64=1,'TUITION SCHED'!$D$16,IF(AS64=2,'TUITION SCHED'!$E$16,IF(AS64=3,'TUITION SCHED'!$F$16,IF(AS64=4,'TUITION SCHED'!$G$16,IF(AS64=5,'TUITION SCHED'!$H$16,""))))))</f>
        <v/>
      </c>
      <c r="BJ64" s="443" t="str">
        <f>IF(AT64&lt;1,"",IF(AT64=1,'TUITION SCHED'!$D$17,IF(AT64=2,'TUITION SCHED'!$E$17,IF(AT64=3,'TUITION SCHED'!$F$17,IF(AT64=4,'TUITION SCHED'!$G$17,IF(AT64=5,'TUITION SCHED'!$H$18,""))))))</f>
        <v/>
      </c>
      <c r="BK64" s="443" t="str">
        <f>IF(AU64&lt;1,"",IF(AU64=1,'TUITION SCHED'!$D$18,IF(AU64=2,'TUITION SCHED'!$E$18,IF(AU64=3,'TUITION SCHED'!$F$18,IF(AU64=4,'TUITION SCHED'!$G$18,IF(AU64=5,'TUITION SCHED'!$H$18,""))))))</f>
        <v/>
      </c>
      <c r="BL64" s="443" t="str">
        <f>IF(AV64&lt;1,"",IF(AV64=1,'TUITION SCHED'!$D$19,IF(AV64=2,'TUITION SCHED'!$E$19,IF(AV64=3,'TUITION SCHED'!$F$19,IF(AV64=4,'TUITION SCHED'!$G$19,IF(AV64=5,'TUITION SCHED'!$H$19,""))))))</f>
        <v/>
      </c>
      <c r="BM64" s="443" t="str">
        <f>IF(AW64&lt;1,"",IF(AW64=1,'TUITION SCHED'!$D$20,IF(AW64=2,'TUITION SCHED'!$E$20,IF(AW64=3,'TUITION SCHED'!$F$20,IF(AW64=4,'TUITION SCHED'!$G$20,IF(AW64=5,'TUITION SCHED'!$H$20,""))))))</f>
        <v/>
      </c>
      <c r="BN64" s="443" t="str">
        <f>IF(AX64&lt;1,"",IF(AX64=1,'TUITION SCHED'!$D$21,IF(AX64=2,'TUITION SCHED'!$E$21,IF(AX64=3,'TUITION SCHED'!$F$21,IF(AX64=4,'TUITION SCHED'!$G$21,IF(AX64=5,'TUITION SCHED'!$H$21,""))))))</f>
        <v/>
      </c>
      <c r="BO64" s="443" t="str">
        <f>IF(AY64&lt;1,"",IF(AY64=1,'TUITION SCHED'!$D$22,IF(AY64=2,'TUITION SCHED'!$E$22,IF(AY64=3,'TUITION SCHED'!$F$22,IF(AY64=4,'TUITION SCHED'!$G$22,IF(AY64=5,'TUITION SCHED'!$H$22,""))))))</f>
        <v/>
      </c>
      <c r="BP64" s="443" t="str">
        <f>IF(AZ64&lt;1,"",IF(AZ64=1,'TUITION SCHED'!$D$23,IF(AZ64=2,'TUITION SCHED'!$E$23,IF(AZ64=3,'TUITION SCHED'!$F$23,IF(AZ64=4,'TUITION SCHED'!$G$23,IF(AZ64=5,'TUITION SCHED'!$H$23,""))))))</f>
        <v/>
      </c>
      <c r="BQ64" s="443" t="str">
        <f>IF(BA64&lt;1,"",IF(BA64=1,'TUITION SCHED'!$D$24,IF(BA64=2,'TUITION SCHED'!$E$24,IF(BA64=3,'TUITION SCHED'!$F$24,IF(BA64=4,'TUITION SCHED'!$G$24,IF(BA64=5,'TUITION SCHED'!$H$24,""))))))</f>
        <v/>
      </c>
      <c r="BR64" s="443" t="str">
        <f>IF(BB64&lt;1,"",IF(BB64=1,'TUITION SCHED'!$D$25,IF(BB64=2,'TUITION SCHED'!$E$25,IF(BB64=3,'TUITION SCHED'!$F$25,IF(BB64=4,'TUITION SCHED'!$G$25,IF(BB64=5,'TUITION SCHED'!$H$25,""))))))</f>
        <v/>
      </c>
      <c r="BS64" s="443" t="str">
        <f>IF(BC64&lt;1,"",IF(BC64=1,'TUITION SCHED'!$D$26,IF(BC64=2,'TUITION SCHED'!$E$26,IF(BC64=3,'TUITION SCHED'!$F$26,IF(BC64=4,'TUITION SCHED'!$G$26,IF(BC64=5,'TUITION SCHED'!$H$26,""))))))</f>
        <v/>
      </c>
      <c r="BT64" s="443" t="str">
        <f>IF(BD64&lt;1,"",IF(BD64=1,'TUITION SCHED'!$D$27,IF(BD64=2,'TUITION SCHED'!$E$27,IF(BD64=3,'TUITION SCHED'!$F$27,IF(BD64=4,'TUITION SCHED'!$G$27,IF(BD64=5,'TUITION SCHED'!$H$27,""))))))</f>
        <v/>
      </c>
      <c r="BU64" s="443" t="str">
        <f>IF(BE64&lt;1,"",IF(BE64=1,'TUITION SCHED'!$D$28,IF(BE64=2,'TUITION SCHED'!$E$28,IF(BE64=3,'TUITION SCHED'!$F$28,IF(BE64=4,'TUITION SCHED'!$G$28,IF(BE64=5,'TUITION SCHED'!$H$28,""))))))</f>
        <v/>
      </c>
      <c r="BV64" s="440" t="str">
        <f>IF(BF64&lt;1,"",IF(BF64=1,'TUITION SCHED'!$D$29,IF(BF64=2,'TUITION SCHED'!$E$29,IF(BF64=3,'TUITION SCHED'!$F$29,IF(BF64=4,'TUITION SCHED'!$G$29,IF(BF64=5,'TUITION SCHED'!$H$29,""))))))</f>
        <v/>
      </c>
      <c r="BW64" s="124"/>
      <c r="BX64" s="507"/>
      <c r="BY64" s="145" t="str">
        <f>IF(AH64="y",IF(SUM(J64:O64)&gt;0,'TUITION SCHED'!$H$58+IF(SUM(J64:O64)&gt;1,((SUM(J64:O64)-1))*'TUITION SCHED'!$H$60)+SUM(B64:I64)*'TUITION SCHED'!$H$59,""),"")</f>
        <v/>
      </c>
      <c r="BZ64" s="443" t="str">
        <f>IF(AH64="y",IF(SUM(B64:I64)&gt;0,'TUITION SCHED'!$H$57+IF(SUM(B64:I64)&gt;1,((SUM(B64:I64)-1))*'TUITION SCHED'!$H$59),""),"")</f>
        <v/>
      </c>
      <c r="CA64" s="443" t="str">
        <f t="shared" si="12"/>
        <v/>
      </c>
    </row>
    <row r="65" spans="1:79">
      <c r="A65" s="480"/>
      <c r="B65" s="463"/>
      <c r="C65" s="463"/>
      <c r="D65" s="463"/>
      <c r="E65" s="463"/>
      <c r="F65" s="463"/>
      <c r="G65" s="463"/>
      <c r="H65" s="465"/>
      <c r="I65" s="463"/>
      <c r="J65" s="463"/>
      <c r="K65" s="463"/>
      <c r="L65" s="463"/>
      <c r="M65" s="463"/>
      <c r="N65" s="463"/>
      <c r="O65" s="463"/>
      <c r="P65" s="443">
        <f t="shared" si="0"/>
        <v>0</v>
      </c>
      <c r="Q65" s="480"/>
      <c r="R65" s="480"/>
      <c r="S65" s="456">
        <f>IF(U65&gt;0,U65,IF(Q65=1,'TUITION SCHED'!D$30,IF(Q65=2,'TUITION SCHED'!E$30,IF(Q65=3,'TUITION SCHED'!F$30,IF(Q65=4,'TUITION SCHED'!G$30,IF(Q65=5,'TUITION SCHED'!H$30,IF(R65&gt;0,R65*'TUITION SCHED'!$D$31,SUM(BI65:BV65))))))))</f>
        <v>0</v>
      </c>
      <c r="T65" s="457" t="str">
        <f t="shared" si="1"/>
        <v/>
      </c>
      <c r="U65" s="480"/>
      <c r="V65" s="480"/>
      <c r="W65" s="575" t="str">
        <f>IF(V65="y",S65*'DATA INPUT'!$B$20,"")</f>
        <v/>
      </c>
      <c r="X65" s="483"/>
      <c r="Y65" s="443" t="str">
        <f>IF(A65="","",IF(X65="y",'DATA INPUT'!$B$26,'DATA INPUT'!$B$27))</f>
        <v/>
      </c>
      <c r="Z65" s="458">
        <f>IF(Q65=0,(P65-B65*0.5)*'DATA INPUT'!$B$28,"")</f>
        <v>0</v>
      </c>
      <c r="AA65" s="480"/>
      <c r="AB65" s="480"/>
      <c r="AC65" s="480"/>
      <c r="AD65" s="480"/>
      <c r="AE65" s="443" t="str">
        <f>IF((AB65+AC65+AD65)=0,"",(AB65*'DATA INPUT'!$D$59)+(AC65*'DATA INPUT'!$D$61)+(AD65*'DATA INPUT'!$D$66))</f>
        <v/>
      </c>
      <c r="AF65" s="480"/>
      <c r="AG65" s="480"/>
      <c r="AH65" s="483"/>
      <c r="AI65" s="443" t="str">
        <f t="shared" si="2"/>
        <v/>
      </c>
      <c r="AJ65" s="443" t="str">
        <f t="shared" si="3"/>
        <v/>
      </c>
      <c r="AK65" s="443" t="str">
        <f t="shared" si="4"/>
        <v/>
      </c>
      <c r="AL65" s="443" t="str">
        <f t="shared" si="5"/>
        <v/>
      </c>
      <c r="AM65" s="443" t="str">
        <f t="shared" si="6"/>
        <v/>
      </c>
      <c r="AN65" s="443" t="str">
        <f t="shared" si="7"/>
        <v/>
      </c>
      <c r="AO65" s="443" t="str">
        <f t="shared" si="8"/>
        <v/>
      </c>
      <c r="AP65" s="443" t="str">
        <f t="shared" si="9"/>
        <v/>
      </c>
      <c r="AQ65" s="440" t="str">
        <f>IF(AH65="y",IF(MAX(BY65:BZ65)&lt;'TUITION SCHED'!$H$61,MAX(BY65:BZ65),'TUITION SCHED'!$H$61),"")</f>
        <v/>
      </c>
      <c r="AR65" s="459"/>
      <c r="AS65" s="443" t="str">
        <f>IF(SUM(AT65:$BF65)&gt;0,"",IF(B65&gt;0,$P65,""))</f>
        <v/>
      </c>
      <c r="AT65" s="443" t="str">
        <f>IF(SUM(AU65:$BF65)&gt;0,"",IF(C65&gt;0,$P65,""))</f>
        <v/>
      </c>
      <c r="AU65" s="443" t="str">
        <f>IF(SUM(AV65:$BF65)&gt;0,"",IF(D65&gt;0,$P65,""))</f>
        <v/>
      </c>
      <c r="AV65" s="443" t="str">
        <f>IF(SUM(AW65:$BF65)&gt;0,"",IF(E65&gt;0,$P65,""))</f>
        <v/>
      </c>
      <c r="AW65" s="443" t="str">
        <f>IF(SUM(AX65:$BF65)&gt;0,"",IF(F65&gt;0,$P65,""))</f>
        <v/>
      </c>
      <c r="AX65" s="443" t="str">
        <f>IF(SUM(AY65:$BF65)&gt;0,"",IF(G65&gt;0,$P65,""))</f>
        <v/>
      </c>
      <c r="AY65" s="443" t="str">
        <f>IF(SUM(AZ65:$BF65)&gt;0,"",IF(H65&gt;0,$P65,""))</f>
        <v/>
      </c>
      <c r="AZ65" s="443" t="str">
        <f>IF(SUM(BA65:$BF65)&gt;0,"",IF(I65&gt;0,$P65,""))</f>
        <v/>
      </c>
      <c r="BA65" s="443" t="str">
        <f>IF(SUM(BB65:$BF65)&gt;0,"",IF(J65&gt;0,$P65,""))</f>
        <v/>
      </c>
      <c r="BB65" s="443" t="str">
        <f>IF(SUM(BC65:$BF65)&gt;0,"",IF(K65&gt;0,$P65,""))</f>
        <v/>
      </c>
      <c r="BC65" s="443" t="str">
        <f>IF(SUM(BD65:$BF65)&gt;0,"",IF(L65&gt;0,$P65,""))</f>
        <v/>
      </c>
      <c r="BD65" s="443" t="str">
        <f>IF(SUM(BE65:$BF65)&gt;0,"",IF(M65&gt;0,$P65,""))</f>
        <v/>
      </c>
      <c r="BE65" s="443" t="str">
        <f t="shared" si="10"/>
        <v/>
      </c>
      <c r="BF65" s="440" t="str">
        <f t="shared" si="11"/>
        <v/>
      </c>
      <c r="BG65" s="124"/>
      <c r="BH65" s="507"/>
      <c r="BI65" s="145" t="str">
        <f>IF(AS65&lt;1,"",IF(AS65=1,'TUITION SCHED'!$D$16,IF(AS65=2,'TUITION SCHED'!$E$16,IF(AS65=3,'TUITION SCHED'!$F$16,IF(AS65=4,'TUITION SCHED'!$G$16,IF(AS65=5,'TUITION SCHED'!$H$16,""))))))</f>
        <v/>
      </c>
      <c r="BJ65" s="443" t="str">
        <f>IF(AT65&lt;1,"",IF(AT65=1,'TUITION SCHED'!$D$17,IF(AT65=2,'TUITION SCHED'!$E$17,IF(AT65=3,'TUITION SCHED'!$F$17,IF(AT65=4,'TUITION SCHED'!$G$17,IF(AT65=5,'TUITION SCHED'!$H$18,""))))))</f>
        <v/>
      </c>
      <c r="BK65" s="443" t="str">
        <f>IF(AU65&lt;1,"",IF(AU65=1,'TUITION SCHED'!$D$18,IF(AU65=2,'TUITION SCHED'!$E$18,IF(AU65=3,'TUITION SCHED'!$F$18,IF(AU65=4,'TUITION SCHED'!$G$18,IF(AU65=5,'TUITION SCHED'!$H$18,""))))))</f>
        <v/>
      </c>
      <c r="BL65" s="443" t="str">
        <f>IF(AV65&lt;1,"",IF(AV65=1,'TUITION SCHED'!$D$19,IF(AV65=2,'TUITION SCHED'!$E$19,IF(AV65=3,'TUITION SCHED'!$F$19,IF(AV65=4,'TUITION SCHED'!$G$19,IF(AV65=5,'TUITION SCHED'!$H$19,""))))))</f>
        <v/>
      </c>
      <c r="BM65" s="443" t="str">
        <f>IF(AW65&lt;1,"",IF(AW65=1,'TUITION SCHED'!$D$20,IF(AW65=2,'TUITION SCHED'!$E$20,IF(AW65=3,'TUITION SCHED'!$F$20,IF(AW65=4,'TUITION SCHED'!$G$20,IF(AW65=5,'TUITION SCHED'!$H$20,""))))))</f>
        <v/>
      </c>
      <c r="BN65" s="443" t="str">
        <f>IF(AX65&lt;1,"",IF(AX65=1,'TUITION SCHED'!$D$21,IF(AX65=2,'TUITION SCHED'!$E$21,IF(AX65=3,'TUITION SCHED'!$F$21,IF(AX65=4,'TUITION SCHED'!$G$21,IF(AX65=5,'TUITION SCHED'!$H$21,""))))))</f>
        <v/>
      </c>
      <c r="BO65" s="443" t="str">
        <f>IF(AY65&lt;1,"",IF(AY65=1,'TUITION SCHED'!$D$22,IF(AY65=2,'TUITION SCHED'!$E$22,IF(AY65=3,'TUITION SCHED'!$F$22,IF(AY65=4,'TUITION SCHED'!$G$22,IF(AY65=5,'TUITION SCHED'!$H$22,""))))))</f>
        <v/>
      </c>
      <c r="BP65" s="443" t="str">
        <f>IF(AZ65&lt;1,"",IF(AZ65=1,'TUITION SCHED'!$D$23,IF(AZ65=2,'TUITION SCHED'!$E$23,IF(AZ65=3,'TUITION SCHED'!$F$23,IF(AZ65=4,'TUITION SCHED'!$G$23,IF(AZ65=5,'TUITION SCHED'!$H$23,""))))))</f>
        <v/>
      </c>
      <c r="BQ65" s="443" t="str">
        <f>IF(BA65&lt;1,"",IF(BA65=1,'TUITION SCHED'!$D$24,IF(BA65=2,'TUITION SCHED'!$E$24,IF(BA65=3,'TUITION SCHED'!$F$24,IF(BA65=4,'TUITION SCHED'!$G$24,IF(BA65=5,'TUITION SCHED'!$H$24,""))))))</f>
        <v/>
      </c>
      <c r="BR65" s="443" t="str">
        <f>IF(BB65&lt;1,"",IF(BB65=1,'TUITION SCHED'!$D$25,IF(BB65=2,'TUITION SCHED'!$E$25,IF(BB65=3,'TUITION SCHED'!$F$25,IF(BB65=4,'TUITION SCHED'!$G$25,IF(BB65=5,'TUITION SCHED'!$H$25,""))))))</f>
        <v/>
      </c>
      <c r="BS65" s="443" t="str">
        <f>IF(BC65&lt;1,"",IF(BC65=1,'TUITION SCHED'!$D$26,IF(BC65=2,'TUITION SCHED'!$E$26,IF(BC65=3,'TUITION SCHED'!$F$26,IF(BC65=4,'TUITION SCHED'!$G$26,IF(BC65=5,'TUITION SCHED'!$H$26,""))))))</f>
        <v/>
      </c>
      <c r="BT65" s="443" t="str">
        <f>IF(BD65&lt;1,"",IF(BD65=1,'TUITION SCHED'!$D$27,IF(BD65=2,'TUITION SCHED'!$E$27,IF(BD65=3,'TUITION SCHED'!$F$27,IF(BD65=4,'TUITION SCHED'!$G$27,IF(BD65=5,'TUITION SCHED'!$H$27,""))))))</f>
        <v/>
      </c>
      <c r="BU65" s="443" t="str">
        <f>IF(BE65&lt;1,"",IF(BE65=1,'TUITION SCHED'!$D$28,IF(BE65=2,'TUITION SCHED'!$E$28,IF(BE65=3,'TUITION SCHED'!$F$28,IF(BE65=4,'TUITION SCHED'!$G$28,IF(BE65=5,'TUITION SCHED'!$H$28,""))))))</f>
        <v/>
      </c>
      <c r="BV65" s="440" t="str">
        <f>IF(BF65&lt;1,"",IF(BF65=1,'TUITION SCHED'!$D$29,IF(BF65=2,'TUITION SCHED'!$E$29,IF(BF65=3,'TUITION SCHED'!$F$29,IF(BF65=4,'TUITION SCHED'!$G$29,IF(BF65=5,'TUITION SCHED'!$H$29,""))))))</f>
        <v/>
      </c>
      <c r="BW65" s="124"/>
      <c r="BX65" s="507"/>
      <c r="BY65" s="145" t="str">
        <f>IF(AH65="y",IF(SUM(J65:O65)&gt;0,'TUITION SCHED'!$H$58+IF(SUM(J65:O65)&gt;1,((SUM(J65:O65)-1))*'TUITION SCHED'!$H$60)+SUM(B65:I65)*'TUITION SCHED'!$H$59,""),"")</f>
        <v/>
      </c>
      <c r="BZ65" s="443" t="str">
        <f>IF(AH65="y",IF(SUM(B65:I65)&gt;0,'TUITION SCHED'!$H$57+IF(SUM(B65:I65)&gt;1,((SUM(B65:I65)-1))*'TUITION SCHED'!$H$59),""),"")</f>
        <v/>
      </c>
      <c r="CA65" s="443" t="str">
        <f t="shared" si="12"/>
        <v/>
      </c>
    </row>
    <row r="66" spans="1:79">
      <c r="A66" s="480"/>
      <c r="B66" s="463"/>
      <c r="C66" s="463"/>
      <c r="D66" s="463"/>
      <c r="E66" s="463"/>
      <c r="F66" s="463"/>
      <c r="G66" s="463"/>
      <c r="H66" s="465"/>
      <c r="I66" s="463"/>
      <c r="J66" s="463"/>
      <c r="K66" s="463"/>
      <c r="L66" s="463"/>
      <c r="M66" s="463"/>
      <c r="N66" s="463"/>
      <c r="O66" s="463"/>
      <c r="P66" s="443">
        <f t="shared" si="0"/>
        <v>0</v>
      </c>
      <c r="Q66" s="480"/>
      <c r="R66" s="480"/>
      <c r="S66" s="456">
        <f>IF(U66&gt;0,U66,IF(Q66=1,'TUITION SCHED'!D$30,IF(Q66=2,'TUITION SCHED'!E$30,IF(Q66=3,'TUITION SCHED'!F$30,IF(Q66=4,'TUITION SCHED'!G$30,IF(Q66=5,'TUITION SCHED'!H$30,IF(R66&gt;0,R66*'TUITION SCHED'!$D$31,SUM(BI66:BV66))))))))</f>
        <v>0</v>
      </c>
      <c r="T66" s="457" t="str">
        <f t="shared" si="1"/>
        <v/>
      </c>
      <c r="U66" s="480"/>
      <c r="V66" s="480"/>
      <c r="W66" s="575" t="str">
        <f>IF(V66="y",S66*'DATA INPUT'!$B$20,"")</f>
        <v/>
      </c>
      <c r="X66" s="483"/>
      <c r="Y66" s="443" t="str">
        <f>IF(A66="","",IF(X66="y",'DATA INPUT'!$B$26,'DATA INPUT'!$B$27))</f>
        <v/>
      </c>
      <c r="Z66" s="458">
        <f>IF(Q66=0,(P66-B66*0.5)*'DATA INPUT'!$B$28,"")</f>
        <v>0</v>
      </c>
      <c r="AA66" s="480"/>
      <c r="AB66" s="480"/>
      <c r="AC66" s="480"/>
      <c r="AD66" s="480"/>
      <c r="AE66" s="443" t="str">
        <f>IF((AB66+AC66+AD66)=0,"",(AB66*'DATA INPUT'!$D$59)+(AC66*'DATA INPUT'!$D$61)+(AD66*'DATA INPUT'!$D$66))</f>
        <v/>
      </c>
      <c r="AF66" s="480"/>
      <c r="AG66" s="480"/>
      <c r="AH66" s="483"/>
      <c r="AI66" s="443" t="str">
        <f t="shared" si="2"/>
        <v/>
      </c>
      <c r="AJ66" s="443" t="str">
        <f t="shared" si="3"/>
        <v/>
      </c>
      <c r="AK66" s="443" t="str">
        <f t="shared" si="4"/>
        <v/>
      </c>
      <c r="AL66" s="443" t="str">
        <f t="shared" si="5"/>
        <v/>
      </c>
      <c r="AM66" s="443" t="str">
        <f t="shared" si="6"/>
        <v/>
      </c>
      <c r="AN66" s="443" t="str">
        <f t="shared" si="7"/>
        <v/>
      </c>
      <c r="AO66" s="443" t="str">
        <f t="shared" si="8"/>
        <v/>
      </c>
      <c r="AP66" s="443" t="str">
        <f t="shared" si="9"/>
        <v/>
      </c>
      <c r="AQ66" s="440" t="str">
        <f>IF(AH66="y",IF(MAX(BY66:BZ66)&lt;'TUITION SCHED'!$H$61,MAX(BY66:BZ66),'TUITION SCHED'!$H$61),"")</f>
        <v/>
      </c>
      <c r="AR66" s="459"/>
      <c r="AS66" s="443" t="str">
        <f>IF(SUM(AT66:$BF66)&gt;0,"",IF(B66&gt;0,$P66,""))</f>
        <v/>
      </c>
      <c r="AT66" s="443" t="str">
        <f>IF(SUM(AU66:$BF66)&gt;0,"",IF(C66&gt;0,$P66,""))</f>
        <v/>
      </c>
      <c r="AU66" s="443" t="str">
        <f>IF(SUM(AV66:$BF66)&gt;0,"",IF(D66&gt;0,$P66,""))</f>
        <v/>
      </c>
      <c r="AV66" s="443" t="str">
        <f>IF(SUM(AW66:$BF66)&gt;0,"",IF(E66&gt;0,$P66,""))</f>
        <v/>
      </c>
      <c r="AW66" s="443" t="str">
        <f>IF(SUM(AX66:$BF66)&gt;0,"",IF(F66&gt;0,$P66,""))</f>
        <v/>
      </c>
      <c r="AX66" s="443" t="str">
        <f>IF(SUM(AY66:$BF66)&gt;0,"",IF(G66&gt;0,$P66,""))</f>
        <v/>
      </c>
      <c r="AY66" s="443" t="str">
        <f>IF(SUM(AZ66:$BF66)&gt;0,"",IF(H66&gt;0,$P66,""))</f>
        <v/>
      </c>
      <c r="AZ66" s="443" t="str">
        <f>IF(SUM(BA66:$BF66)&gt;0,"",IF(I66&gt;0,$P66,""))</f>
        <v/>
      </c>
      <c r="BA66" s="443" t="str">
        <f>IF(SUM(BB66:$BF66)&gt;0,"",IF(J66&gt;0,$P66,""))</f>
        <v/>
      </c>
      <c r="BB66" s="443" t="str">
        <f>IF(SUM(BC66:$BF66)&gt;0,"",IF(K66&gt;0,$P66,""))</f>
        <v/>
      </c>
      <c r="BC66" s="443" t="str">
        <f>IF(SUM(BD66:$BF66)&gt;0,"",IF(L66&gt;0,$P66,""))</f>
        <v/>
      </c>
      <c r="BD66" s="443" t="str">
        <f>IF(SUM(BE66:$BF66)&gt;0,"",IF(M66&gt;0,$P66,""))</f>
        <v/>
      </c>
      <c r="BE66" s="443" t="str">
        <f t="shared" si="10"/>
        <v/>
      </c>
      <c r="BF66" s="440" t="str">
        <f t="shared" si="11"/>
        <v/>
      </c>
      <c r="BG66" s="124"/>
      <c r="BH66" s="507"/>
      <c r="BI66" s="145" t="str">
        <f>IF(AS66&lt;1,"",IF(AS66=1,'TUITION SCHED'!$D$16,IF(AS66=2,'TUITION SCHED'!$E$16,IF(AS66=3,'TUITION SCHED'!$F$16,IF(AS66=4,'TUITION SCHED'!$G$16,IF(AS66=5,'TUITION SCHED'!$H$16,""))))))</f>
        <v/>
      </c>
      <c r="BJ66" s="443" t="str">
        <f>IF(AT66&lt;1,"",IF(AT66=1,'TUITION SCHED'!$D$17,IF(AT66=2,'TUITION SCHED'!$E$17,IF(AT66=3,'TUITION SCHED'!$F$17,IF(AT66=4,'TUITION SCHED'!$G$17,IF(AT66=5,'TUITION SCHED'!$H$18,""))))))</f>
        <v/>
      </c>
      <c r="BK66" s="443" t="str">
        <f>IF(AU66&lt;1,"",IF(AU66=1,'TUITION SCHED'!$D$18,IF(AU66=2,'TUITION SCHED'!$E$18,IF(AU66=3,'TUITION SCHED'!$F$18,IF(AU66=4,'TUITION SCHED'!$G$18,IF(AU66=5,'TUITION SCHED'!$H$18,""))))))</f>
        <v/>
      </c>
      <c r="BL66" s="443" t="str">
        <f>IF(AV66&lt;1,"",IF(AV66=1,'TUITION SCHED'!$D$19,IF(AV66=2,'TUITION SCHED'!$E$19,IF(AV66=3,'TUITION SCHED'!$F$19,IF(AV66=4,'TUITION SCHED'!$G$19,IF(AV66=5,'TUITION SCHED'!$H$19,""))))))</f>
        <v/>
      </c>
      <c r="BM66" s="443" t="str">
        <f>IF(AW66&lt;1,"",IF(AW66=1,'TUITION SCHED'!$D$20,IF(AW66=2,'TUITION SCHED'!$E$20,IF(AW66=3,'TUITION SCHED'!$F$20,IF(AW66=4,'TUITION SCHED'!$G$20,IF(AW66=5,'TUITION SCHED'!$H$20,""))))))</f>
        <v/>
      </c>
      <c r="BN66" s="443" t="str">
        <f>IF(AX66&lt;1,"",IF(AX66=1,'TUITION SCHED'!$D$21,IF(AX66=2,'TUITION SCHED'!$E$21,IF(AX66=3,'TUITION SCHED'!$F$21,IF(AX66=4,'TUITION SCHED'!$G$21,IF(AX66=5,'TUITION SCHED'!$H$21,""))))))</f>
        <v/>
      </c>
      <c r="BO66" s="443" t="str">
        <f>IF(AY66&lt;1,"",IF(AY66=1,'TUITION SCHED'!$D$22,IF(AY66=2,'TUITION SCHED'!$E$22,IF(AY66=3,'TUITION SCHED'!$F$22,IF(AY66=4,'TUITION SCHED'!$G$22,IF(AY66=5,'TUITION SCHED'!$H$22,""))))))</f>
        <v/>
      </c>
      <c r="BP66" s="443" t="str">
        <f>IF(AZ66&lt;1,"",IF(AZ66=1,'TUITION SCHED'!$D$23,IF(AZ66=2,'TUITION SCHED'!$E$23,IF(AZ66=3,'TUITION SCHED'!$F$23,IF(AZ66=4,'TUITION SCHED'!$G$23,IF(AZ66=5,'TUITION SCHED'!$H$23,""))))))</f>
        <v/>
      </c>
      <c r="BQ66" s="443" t="str">
        <f>IF(BA66&lt;1,"",IF(BA66=1,'TUITION SCHED'!$D$24,IF(BA66=2,'TUITION SCHED'!$E$24,IF(BA66=3,'TUITION SCHED'!$F$24,IF(BA66=4,'TUITION SCHED'!$G$24,IF(BA66=5,'TUITION SCHED'!$H$24,""))))))</f>
        <v/>
      </c>
      <c r="BR66" s="443" t="str">
        <f>IF(BB66&lt;1,"",IF(BB66=1,'TUITION SCHED'!$D$25,IF(BB66=2,'TUITION SCHED'!$E$25,IF(BB66=3,'TUITION SCHED'!$F$25,IF(BB66=4,'TUITION SCHED'!$G$25,IF(BB66=5,'TUITION SCHED'!$H$25,""))))))</f>
        <v/>
      </c>
      <c r="BS66" s="443" t="str">
        <f>IF(BC66&lt;1,"",IF(BC66=1,'TUITION SCHED'!$D$26,IF(BC66=2,'TUITION SCHED'!$E$26,IF(BC66=3,'TUITION SCHED'!$F$26,IF(BC66=4,'TUITION SCHED'!$G$26,IF(BC66=5,'TUITION SCHED'!$H$26,""))))))</f>
        <v/>
      </c>
      <c r="BT66" s="443" t="str">
        <f>IF(BD66&lt;1,"",IF(BD66=1,'TUITION SCHED'!$D$27,IF(BD66=2,'TUITION SCHED'!$E$27,IF(BD66=3,'TUITION SCHED'!$F$27,IF(BD66=4,'TUITION SCHED'!$G$27,IF(BD66=5,'TUITION SCHED'!$H$27,""))))))</f>
        <v/>
      </c>
      <c r="BU66" s="443" t="str">
        <f>IF(BE66&lt;1,"",IF(BE66=1,'TUITION SCHED'!$D$28,IF(BE66=2,'TUITION SCHED'!$E$28,IF(BE66=3,'TUITION SCHED'!$F$28,IF(BE66=4,'TUITION SCHED'!$G$28,IF(BE66=5,'TUITION SCHED'!$H$28,""))))))</f>
        <v/>
      </c>
      <c r="BV66" s="440" t="str">
        <f>IF(BF66&lt;1,"",IF(BF66=1,'TUITION SCHED'!$D$29,IF(BF66=2,'TUITION SCHED'!$E$29,IF(BF66=3,'TUITION SCHED'!$F$29,IF(BF66=4,'TUITION SCHED'!$G$29,IF(BF66=5,'TUITION SCHED'!$H$29,""))))))</f>
        <v/>
      </c>
      <c r="BW66" s="124"/>
      <c r="BX66" s="507"/>
      <c r="BY66" s="145" t="str">
        <f>IF(AH66="y",IF(SUM(J66:O66)&gt;0,'TUITION SCHED'!$H$58+IF(SUM(J66:O66)&gt;1,((SUM(J66:O66)-1))*'TUITION SCHED'!$H$60)+SUM(B66:I66)*'TUITION SCHED'!$H$59,""),"")</f>
        <v/>
      </c>
      <c r="BZ66" s="443" t="str">
        <f>IF(AH66="y",IF(SUM(B66:I66)&gt;0,'TUITION SCHED'!$H$57+IF(SUM(B66:I66)&gt;1,((SUM(B66:I66)-1))*'TUITION SCHED'!$H$59),""),"")</f>
        <v/>
      </c>
      <c r="CA66" s="443" t="str">
        <f t="shared" si="12"/>
        <v/>
      </c>
    </row>
    <row r="67" spans="1:79">
      <c r="A67" s="480"/>
      <c r="B67" s="463"/>
      <c r="C67" s="463"/>
      <c r="D67" s="463"/>
      <c r="E67" s="463"/>
      <c r="F67" s="463"/>
      <c r="G67" s="463"/>
      <c r="H67" s="463"/>
      <c r="I67" s="463"/>
      <c r="J67" s="463"/>
      <c r="K67" s="463"/>
      <c r="L67" s="463"/>
      <c r="M67" s="463"/>
      <c r="N67" s="463"/>
      <c r="O67" s="463"/>
      <c r="P67" s="443">
        <f t="shared" si="0"/>
        <v>0</v>
      </c>
      <c r="Q67" s="480"/>
      <c r="R67" s="480"/>
      <c r="S67" s="456">
        <f>IF(U67&gt;0,U67,IF(Q67=1,'TUITION SCHED'!D$30,IF(Q67=2,'TUITION SCHED'!E$30,IF(Q67=3,'TUITION SCHED'!F$30,IF(Q67=4,'TUITION SCHED'!G$30,IF(Q67=5,'TUITION SCHED'!H$30,IF(R67&gt;0,R67*'TUITION SCHED'!$D$31,SUM(BI67:BV67))))))))</f>
        <v>0</v>
      </c>
      <c r="T67" s="457" t="str">
        <f t="shared" si="1"/>
        <v/>
      </c>
      <c r="U67" s="480"/>
      <c r="V67" s="480"/>
      <c r="W67" s="575" t="str">
        <f>IF(V67="y",S67*'DATA INPUT'!$B$20,"")</f>
        <v/>
      </c>
      <c r="X67" s="483"/>
      <c r="Y67" s="443" t="str">
        <f>IF(A67="","",IF(X67="y",'DATA INPUT'!$B$26,'DATA INPUT'!$B$27))</f>
        <v/>
      </c>
      <c r="Z67" s="458">
        <f>IF(Q67=0,(P67-B67*0.5)*'DATA INPUT'!$B$28,"")</f>
        <v>0</v>
      </c>
      <c r="AA67" s="480"/>
      <c r="AB67" s="480"/>
      <c r="AC67" s="480"/>
      <c r="AD67" s="480"/>
      <c r="AE67" s="443" t="str">
        <f>IF((AB67+AC67+AD67)=0,"",(AB67*'DATA INPUT'!$D$59)+(AC67*'DATA INPUT'!$D$61)+(AD67*'DATA INPUT'!$D$66))</f>
        <v/>
      </c>
      <c r="AF67" s="480"/>
      <c r="AG67" s="480"/>
      <c r="AH67" s="483"/>
      <c r="AI67" s="443" t="str">
        <f t="shared" si="2"/>
        <v/>
      </c>
      <c r="AJ67" s="443" t="str">
        <f t="shared" si="3"/>
        <v/>
      </c>
      <c r="AK67" s="443" t="str">
        <f t="shared" si="4"/>
        <v/>
      </c>
      <c r="AL67" s="443" t="str">
        <f t="shared" si="5"/>
        <v/>
      </c>
      <c r="AM67" s="443" t="str">
        <f t="shared" si="6"/>
        <v/>
      </c>
      <c r="AN67" s="443" t="str">
        <f t="shared" si="7"/>
        <v/>
      </c>
      <c r="AO67" s="443" t="str">
        <f t="shared" si="8"/>
        <v/>
      </c>
      <c r="AP67" s="443" t="str">
        <f t="shared" si="9"/>
        <v/>
      </c>
      <c r="AQ67" s="440" t="str">
        <f>IF(AH67="y",IF(MAX(BY67:BZ67)&lt;'TUITION SCHED'!$H$61,MAX(BY67:BZ67),'TUITION SCHED'!$H$61),"")</f>
        <v/>
      </c>
      <c r="AR67" s="459"/>
      <c r="AS67" s="443" t="str">
        <f>IF(SUM(AT67:$BF67)&gt;0,"",IF(B67&gt;0,$P67,""))</f>
        <v/>
      </c>
      <c r="AT67" s="443" t="str">
        <f>IF(SUM(AU67:$BF67)&gt;0,"",IF(C67&gt;0,$P67,""))</f>
        <v/>
      </c>
      <c r="AU67" s="443" t="str">
        <f>IF(SUM(AV67:$BF67)&gt;0,"",IF(D67&gt;0,$P67,""))</f>
        <v/>
      </c>
      <c r="AV67" s="443" t="str">
        <f>IF(SUM(AW67:$BF67)&gt;0,"",IF(E67&gt;0,$P67,""))</f>
        <v/>
      </c>
      <c r="AW67" s="443" t="str">
        <f>IF(SUM(AX67:$BF67)&gt;0,"",IF(F67&gt;0,$P67,""))</f>
        <v/>
      </c>
      <c r="AX67" s="443" t="str">
        <f>IF(SUM(AY67:$BF67)&gt;0,"",IF(G67&gt;0,$P67,""))</f>
        <v/>
      </c>
      <c r="AY67" s="443" t="str">
        <f>IF(SUM(AZ67:$BF67)&gt;0,"",IF(H67&gt;0,$P67,""))</f>
        <v/>
      </c>
      <c r="AZ67" s="443" t="str">
        <f>IF(SUM(BA67:$BF67)&gt;0,"",IF(I67&gt;0,$P67,""))</f>
        <v/>
      </c>
      <c r="BA67" s="443" t="str">
        <f>IF(SUM(BB67:$BF67)&gt;0,"",IF(J67&gt;0,$P67,""))</f>
        <v/>
      </c>
      <c r="BB67" s="443" t="str">
        <f>IF(SUM(BC67:$BF67)&gt;0,"",IF(K67&gt;0,$P67,""))</f>
        <v/>
      </c>
      <c r="BC67" s="443" t="str">
        <f>IF(SUM(BD67:$BF67)&gt;0,"",IF(L67&gt;0,$P67,""))</f>
        <v/>
      </c>
      <c r="BD67" s="443" t="str">
        <f>IF(SUM(BE67:$BF67)&gt;0,"",IF(M67&gt;0,$P67,""))</f>
        <v/>
      </c>
      <c r="BE67" s="443" t="str">
        <f t="shared" si="10"/>
        <v/>
      </c>
      <c r="BF67" s="440" t="str">
        <f t="shared" si="11"/>
        <v/>
      </c>
      <c r="BG67" s="124"/>
      <c r="BH67" s="507"/>
      <c r="BI67" s="145" t="str">
        <f>IF(AS67&lt;1,"",IF(AS67=1,'TUITION SCHED'!$D$16,IF(AS67=2,'TUITION SCHED'!$E$16,IF(AS67=3,'TUITION SCHED'!$F$16,IF(AS67=4,'TUITION SCHED'!$G$16,IF(AS67=5,'TUITION SCHED'!$H$16,""))))))</f>
        <v/>
      </c>
      <c r="BJ67" s="443" t="str">
        <f>IF(AT67&lt;1,"",IF(AT67=1,'TUITION SCHED'!$D$17,IF(AT67=2,'TUITION SCHED'!$E$17,IF(AT67=3,'TUITION SCHED'!$F$17,IF(AT67=4,'TUITION SCHED'!$G$17,IF(AT67=5,'TUITION SCHED'!$H$18,""))))))</f>
        <v/>
      </c>
      <c r="BK67" s="443" t="str">
        <f>IF(AU67&lt;1,"",IF(AU67=1,'TUITION SCHED'!$D$18,IF(AU67=2,'TUITION SCHED'!$E$18,IF(AU67=3,'TUITION SCHED'!$F$18,IF(AU67=4,'TUITION SCHED'!$G$18,IF(AU67=5,'TUITION SCHED'!$H$18,""))))))</f>
        <v/>
      </c>
      <c r="BL67" s="443" t="str">
        <f>IF(AV67&lt;1,"",IF(AV67=1,'TUITION SCHED'!$D$19,IF(AV67=2,'TUITION SCHED'!$E$19,IF(AV67=3,'TUITION SCHED'!$F$19,IF(AV67=4,'TUITION SCHED'!$G$19,IF(AV67=5,'TUITION SCHED'!$H$19,""))))))</f>
        <v/>
      </c>
      <c r="BM67" s="443" t="str">
        <f>IF(AW67&lt;1,"",IF(AW67=1,'TUITION SCHED'!$D$20,IF(AW67=2,'TUITION SCHED'!$E$20,IF(AW67=3,'TUITION SCHED'!$F$20,IF(AW67=4,'TUITION SCHED'!$G$20,IF(AW67=5,'TUITION SCHED'!$H$20,""))))))</f>
        <v/>
      </c>
      <c r="BN67" s="443" t="str">
        <f>IF(AX67&lt;1,"",IF(AX67=1,'TUITION SCHED'!$D$21,IF(AX67=2,'TUITION SCHED'!$E$21,IF(AX67=3,'TUITION SCHED'!$F$21,IF(AX67=4,'TUITION SCHED'!$G$21,IF(AX67=5,'TUITION SCHED'!$H$21,""))))))</f>
        <v/>
      </c>
      <c r="BO67" s="443" t="str">
        <f>IF(AY67&lt;1,"",IF(AY67=1,'TUITION SCHED'!$D$22,IF(AY67=2,'TUITION SCHED'!$E$22,IF(AY67=3,'TUITION SCHED'!$F$22,IF(AY67=4,'TUITION SCHED'!$G$22,IF(AY67=5,'TUITION SCHED'!$H$22,""))))))</f>
        <v/>
      </c>
      <c r="BP67" s="443" t="str">
        <f>IF(AZ67&lt;1,"",IF(AZ67=1,'TUITION SCHED'!$D$23,IF(AZ67=2,'TUITION SCHED'!$E$23,IF(AZ67=3,'TUITION SCHED'!$F$23,IF(AZ67=4,'TUITION SCHED'!$G$23,IF(AZ67=5,'TUITION SCHED'!$H$23,""))))))</f>
        <v/>
      </c>
      <c r="BQ67" s="443" t="str">
        <f>IF(BA67&lt;1,"",IF(BA67=1,'TUITION SCHED'!$D$24,IF(BA67=2,'TUITION SCHED'!$E$24,IF(BA67=3,'TUITION SCHED'!$F$24,IF(BA67=4,'TUITION SCHED'!$G$24,IF(BA67=5,'TUITION SCHED'!$H$24,""))))))</f>
        <v/>
      </c>
      <c r="BR67" s="443" t="str">
        <f>IF(BB67&lt;1,"",IF(BB67=1,'TUITION SCHED'!$D$25,IF(BB67=2,'TUITION SCHED'!$E$25,IF(BB67=3,'TUITION SCHED'!$F$25,IF(BB67=4,'TUITION SCHED'!$G$25,IF(BB67=5,'TUITION SCHED'!$H$25,""))))))</f>
        <v/>
      </c>
      <c r="BS67" s="443" t="str">
        <f>IF(BC67&lt;1,"",IF(BC67=1,'TUITION SCHED'!$D$26,IF(BC67=2,'TUITION SCHED'!$E$26,IF(BC67=3,'TUITION SCHED'!$F$26,IF(BC67=4,'TUITION SCHED'!$G$26,IF(BC67=5,'TUITION SCHED'!$H$26,""))))))</f>
        <v/>
      </c>
      <c r="BT67" s="443" t="str">
        <f>IF(BD67&lt;1,"",IF(BD67=1,'TUITION SCHED'!$D$27,IF(BD67=2,'TUITION SCHED'!$E$27,IF(BD67=3,'TUITION SCHED'!$F$27,IF(BD67=4,'TUITION SCHED'!$G$27,IF(BD67=5,'TUITION SCHED'!$H$27,""))))))</f>
        <v/>
      </c>
      <c r="BU67" s="443" t="str">
        <f>IF(BE67&lt;1,"",IF(BE67=1,'TUITION SCHED'!$D$28,IF(BE67=2,'TUITION SCHED'!$E$28,IF(BE67=3,'TUITION SCHED'!$F$28,IF(BE67=4,'TUITION SCHED'!$G$28,IF(BE67=5,'TUITION SCHED'!$H$28,""))))))</f>
        <v/>
      </c>
      <c r="BV67" s="440" t="str">
        <f>IF(BF67&lt;1,"",IF(BF67=1,'TUITION SCHED'!$D$29,IF(BF67=2,'TUITION SCHED'!$E$29,IF(BF67=3,'TUITION SCHED'!$F$29,IF(BF67=4,'TUITION SCHED'!$G$29,IF(BF67=5,'TUITION SCHED'!$H$29,""))))))</f>
        <v/>
      </c>
      <c r="BW67" s="124"/>
      <c r="BX67" s="507"/>
      <c r="BY67" s="145" t="str">
        <f>IF(AH67="y",IF(SUM(J67:O67)&gt;0,'TUITION SCHED'!$H$58+IF(SUM(J67:O67)&gt;1,((SUM(J67:O67)-1))*'TUITION SCHED'!$H$60)+SUM(B67:I67)*'TUITION SCHED'!$H$59,""),"")</f>
        <v/>
      </c>
      <c r="BZ67" s="443" t="str">
        <f>IF(AH67="y",IF(SUM(B67:I67)&gt;0,'TUITION SCHED'!$H$57+IF(SUM(B67:I67)&gt;1,((SUM(B67:I67)-1))*'TUITION SCHED'!$H$59),""),"")</f>
        <v/>
      </c>
      <c r="CA67" s="443" t="str">
        <f t="shared" si="12"/>
        <v/>
      </c>
    </row>
    <row r="68" spans="1:79">
      <c r="A68" s="480"/>
      <c r="B68" s="463"/>
      <c r="C68" s="463"/>
      <c r="D68" s="463"/>
      <c r="E68" s="463"/>
      <c r="F68" s="463"/>
      <c r="G68" s="463"/>
      <c r="H68" s="463"/>
      <c r="I68" s="463"/>
      <c r="J68" s="463"/>
      <c r="K68" s="463"/>
      <c r="L68" s="463"/>
      <c r="M68" s="463"/>
      <c r="N68" s="463"/>
      <c r="O68" s="463"/>
      <c r="P68" s="443">
        <f t="shared" si="0"/>
        <v>0</v>
      </c>
      <c r="Q68" s="480"/>
      <c r="R68" s="480"/>
      <c r="S68" s="456">
        <f>IF(U68&gt;0,U68,IF(Q68=1,'TUITION SCHED'!D$30,IF(Q68=2,'TUITION SCHED'!E$30,IF(Q68=3,'TUITION SCHED'!F$30,IF(Q68=4,'TUITION SCHED'!G$30,IF(Q68=5,'TUITION SCHED'!H$30,IF(R68&gt;0,R68*'TUITION SCHED'!$D$31,SUM(BI68:BV68))))))))</f>
        <v>0</v>
      </c>
      <c r="T68" s="457" t="str">
        <f t="shared" si="1"/>
        <v/>
      </c>
      <c r="U68" s="480"/>
      <c r="V68" s="480"/>
      <c r="W68" s="575" t="str">
        <f>IF(V68="y",S68*'DATA INPUT'!$B$20,"")</f>
        <v/>
      </c>
      <c r="X68" s="483"/>
      <c r="Y68" s="443" t="str">
        <f>IF(A68="","",IF(X68="y",'DATA INPUT'!$B$26,'DATA INPUT'!$B$27))</f>
        <v/>
      </c>
      <c r="Z68" s="458">
        <f>IF(Q68=0,(P68-B68*0.5)*'DATA INPUT'!$B$28,"")</f>
        <v>0</v>
      </c>
      <c r="AA68" s="480"/>
      <c r="AB68" s="480"/>
      <c r="AC68" s="480"/>
      <c r="AD68" s="480"/>
      <c r="AE68" s="443" t="str">
        <f>IF((AB68+AC68+AD68)=0,"",(AB68*'DATA INPUT'!$D$59)+(AC68*'DATA INPUT'!$D$61)+(AD68*'DATA INPUT'!$D$66))</f>
        <v/>
      </c>
      <c r="AF68" s="480"/>
      <c r="AG68" s="480"/>
      <c r="AH68" s="483"/>
      <c r="AI68" s="443" t="str">
        <f t="shared" si="2"/>
        <v/>
      </c>
      <c r="AJ68" s="443" t="str">
        <f t="shared" si="3"/>
        <v/>
      </c>
      <c r="AK68" s="443" t="str">
        <f t="shared" si="4"/>
        <v/>
      </c>
      <c r="AL68" s="443" t="str">
        <f t="shared" si="5"/>
        <v/>
      </c>
      <c r="AM68" s="443" t="str">
        <f t="shared" si="6"/>
        <v/>
      </c>
      <c r="AN68" s="443" t="str">
        <f t="shared" si="7"/>
        <v/>
      </c>
      <c r="AO68" s="443" t="str">
        <f t="shared" si="8"/>
        <v/>
      </c>
      <c r="AP68" s="443" t="str">
        <f t="shared" si="9"/>
        <v/>
      </c>
      <c r="AQ68" s="440" t="str">
        <f>IF(AH68="y",IF(MAX(BY68:BZ68)&lt;'TUITION SCHED'!$H$61,MAX(BY68:BZ68),'TUITION SCHED'!$H$61),"")</f>
        <v/>
      </c>
      <c r="AR68" s="459"/>
      <c r="AS68" s="443" t="str">
        <f>IF(SUM(AT68:$BF68)&gt;0,"",IF(B68&gt;0,$P68,""))</f>
        <v/>
      </c>
      <c r="AT68" s="443" t="str">
        <f>IF(SUM(AU68:$BF68)&gt;0,"",IF(C68&gt;0,$P68,""))</f>
        <v/>
      </c>
      <c r="AU68" s="443" t="str">
        <f>IF(SUM(AV68:$BF68)&gt;0,"",IF(D68&gt;0,$P68,""))</f>
        <v/>
      </c>
      <c r="AV68" s="443" t="str">
        <f>IF(SUM(AW68:$BF68)&gt;0,"",IF(E68&gt;0,$P68,""))</f>
        <v/>
      </c>
      <c r="AW68" s="443" t="str">
        <f>IF(SUM(AX68:$BF68)&gt;0,"",IF(F68&gt;0,$P68,""))</f>
        <v/>
      </c>
      <c r="AX68" s="443" t="str">
        <f>IF(SUM(AY68:$BF68)&gt;0,"",IF(G68&gt;0,$P68,""))</f>
        <v/>
      </c>
      <c r="AY68" s="443" t="str">
        <f>IF(SUM(AZ68:$BF68)&gt;0,"",IF(H68&gt;0,$P68,""))</f>
        <v/>
      </c>
      <c r="AZ68" s="443" t="str">
        <f>IF(SUM(BA68:$BF68)&gt;0,"",IF(I68&gt;0,$P68,""))</f>
        <v/>
      </c>
      <c r="BA68" s="443" t="str">
        <f>IF(SUM(BB68:$BF68)&gt;0,"",IF(J68&gt;0,$P68,""))</f>
        <v/>
      </c>
      <c r="BB68" s="443" t="str">
        <f>IF(SUM(BC68:$BF68)&gt;0,"",IF(K68&gt;0,$P68,""))</f>
        <v/>
      </c>
      <c r="BC68" s="443" t="str">
        <f>IF(SUM(BD68:$BF68)&gt;0,"",IF(L68&gt;0,$P68,""))</f>
        <v/>
      </c>
      <c r="BD68" s="443" t="str">
        <f>IF(SUM(BE68:$BF68)&gt;0,"",IF(M68&gt;0,$P68,""))</f>
        <v/>
      </c>
      <c r="BE68" s="443" t="str">
        <f t="shared" si="10"/>
        <v/>
      </c>
      <c r="BF68" s="440" t="str">
        <f t="shared" si="11"/>
        <v/>
      </c>
      <c r="BG68" s="124"/>
      <c r="BH68" s="507"/>
      <c r="BI68" s="145" t="str">
        <f>IF(AS68&lt;1,"",IF(AS68=1,'TUITION SCHED'!$D$16,IF(AS68=2,'TUITION SCHED'!$E$16,IF(AS68=3,'TUITION SCHED'!$F$16,IF(AS68=4,'TUITION SCHED'!$G$16,IF(AS68=5,'TUITION SCHED'!$H$16,""))))))</f>
        <v/>
      </c>
      <c r="BJ68" s="443" t="str">
        <f>IF(AT68&lt;1,"",IF(AT68=1,'TUITION SCHED'!$D$17,IF(AT68=2,'TUITION SCHED'!$E$17,IF(AT68=3,'TUITION SCHED'!$F$17,IF(AT68=4,'TUITION SCHED'!$G$17,IF(AT68=5,'TUITION SCHED'!$H$18,""))))))</f>
        <v/>
      </c>
      <c r="BK68" s="443" t="str">
        <f>IF(AU68&lt;1,"",IF(AU68=1,'TUITION SCHED'!$D$18,IF(AU68=2,'TUITION SCHED'!$E$18,IF(AU68=3,'TUITION SCHED'!$F$18,IF(AU68=4,'TUITION SCHED'!$G$18,IF(AU68=5,'TUITION SCHED'!$H$18,""))))))</f>
        <v/>
      </c>
      <c r="BL68" s="443" t="str">
        <f>IF(AV68&lt;1,"",IF(AV68=1,'TUITION SCHED'!$D$19,IF(AV68=2,'TUITION SCHED'!$E$19,IF(AV68=3,'TUITION SCHED'!$F$19,IF(AV68=4,'TUITION SCHED'!$G$19,IF(AV68=5,'TUITION SCHED'!$H$19,""))))))</f>
        <v/>
      </c>
      <c r="BM68" s="443" t="str">
        <f>IF(AW68&lt;1,"",IF(AW68=1,'TUITION SCHED'!$D$20,IF(AW68=2,'TUITION SCHED'!$E$20,IF(AW68=3,'TUITION SCHED'!$F$20,IF(AW68=4,'TUITION SCHED'!$G$20,IF(AW68=5,'TUITION SCHED'!$H$20,""))))))</f>
        <v/>
      </c>
      <c r="BN68" s="443" t="str">
        <f>IF(AX68&lt;1,"",IF(AX68=1,'TUITION SCHED'!$D$21,IF(AX68=2,'TUITION SCHED'!$E$21,IF(AX68=3,'TUITION SCHED'!$F$21,IF(AX68=4,'TUITION SCHED'!$G$21,IF(AX68=5,'TUITION SCHED'!$H$21,""))))))</f>
        <v/>
      </c>
      <c r="BO68" s="443" t="str">
        <f>IF(AY68&lt;1,"",IF(AY68=1,'TUITION SCHED'!$D$22,IF(AY68=2,'TUITION SCHED'!$E$22,IF(AY68=3,'TUITION SCHED'!$F$22,IF(AY68=4,'TUITION SCHED'!$G$22,IF(AY68=5,'TUITION SCHED'!$H$22,""))))))</f>
        <v/>
      </c>
      <c r="BP68" s="443" t="str">
        <f>IF(AZ68&lt;1,"",IF(AZ68=1,'TUITION SCHED'!$D$23,IF(AZ68=2,'TUITION SCHED'!$E$23,IF(AZ68=3,'TUITION SCHED'!$F$23,IF(AZ68=4,'TUITION SCHED'!$G$23,IF(AZ68=5,'TUITION SCHED'!$H$23,""))))))</f>
        <v/>
      </c>
      <c r="BQ68" s="443" t="str">
        <f>IF(BA68&lt;1,"",IF(BA68=1,'TUITION SCHED'!$D$24,IF(BA68=2,'TUITION SCHED'!$E$24,IF(BA68=3,'TUITION SCHED'!$F$24,IF(BA68=4,'TUITION SCHED'!$G$24,IF(BA68=5,'TUITION SCHED'!$H$24,""))))))</f>
        <v/>
      </c>
      <c r="BR68" s="443" t="str">
        <f>IF(BB68&lt;1,"",IF(BB68=1,'TUITION SCHED'!$D$25,IF(BB68=2,'TUITION SCHED'!$E$25,IF(BB68=3,'TUITION SCHED'!$F$25,IF(BB68=4,'TUITION SCHED'!$G$25,IF(BB68=5,'TUITION SCHED'!$H$25,""))))))</f>
        <v/>
      </c>
      <c r="BS68" s="443" t="str">
        <f>IF(BC68&lt;1,"",IF(BC68=1,'TUITION SCHED'!$D$26,IF(BC68=2,'TUITION SCHED'!$E$26,IF(BC68=3,'TUITION SCHED'!$F$26,IF(BC68=4,'TUITION SCHED'!$G$26,IF(BC68=5,'TUITION SCHED'!$H$26,""))))))</f>
        <v/>
      </c>
      <c r="BT68" s="443" t="str">
        <f>IF(BD68&lt;1,"",IF(BD68=1,'TUITION SCHED'!$D$27,IF(BD68=2,'TUITION SCHED'!$E$27,IF(BD68=3,'TUITION SCHED'!$F$27,IF(BD68=4,'TUITION SCHED'!$G$27,IF(BD68=5,'TUITION SCHED'!$H$27,""))))))</f>
        <v/>
      </c>
      <c r="BU68" s="443" t="str">
        <f>IF(BE68&lt;1,"",IF(BE68=1,'TUITION SCHED'!$D$28,IF(BE68=2,'TUITION SCHED'!$E$28,IF(BE68=3,'TUITION SCHED'!$F$28,IF(BE68=4,'TUITION SCHED'!$G$28,IF(BE68=5,'TUITION SCHED'!$H$28,""))))))</f>
        <v/>
      </c>
      <c r="BV68" s="440" t="str">
        <f>IF(BF68&lt;1,"",IF(BF68=1,'TUITION SCHED'!$D$29,IF(BF68=2,'TUITION SCHED'!$E$29,IF(BF68=3,'TUITION SCHED'!$F$29,IF(BF68=4,'TUITION SCHED'!$G$29,IF(BF68=5,'TUITION SCHED'!$H$29,""))))))</f>
        <v/>
      </c>
      <c r="BW68" s="124"/>
      <c r="BX68" s="507"/>
      <c r="BY68" s="145" t="str">
        <f>IF(AH68="y",IF(SUM(J68:O68)&gt;0,'TUITION SCHED'!$H$58+IF(SUM(J68:O68)&gt;1,((SUM(J68:O68)-1))*'TUITION SCHED'!$H$60)+SUM(B68:I68)*'TUITION SCHED'!$H$59,""),"")</f>
        <v/>
      </c>
      <c r="BZ68" s="443" t="str">
        <f>IF(AH68="y",IF(SUM(B68:I68)&gt;0,'TUITION SCHED'!$H$57+IF(SUM(B68:I68)&gt;1,((SUM(B68:I68)-1))*'TUITION SCHED'!$H$59),""),"")</f>
        <v/>
      </c>
      <c r="CA68" s="443" t="str">
        <f t="shared" si="12"/>
        <v/>
      </c>
    </row>
    <row r="69" spans="1:79">
      <c r="A69" s="480"/>
      <c r="B69" s="463"/>
      <c r="C69" s="463"/>
      <c r="D69" s="463"/>
      <c r="E69" s="463"/>
      <c r="F69" s="463"/>
      <c r="G69" s="463"/>
      <c r="H69" s="463"/>
      <c r="I69" s="463"/>
      <c r="J69" s="463"/>
      <c r="K69" s="463"/>
      <c r="L69" s="463"/>
      <c r="M69" s="463"/>
      <c r="N69" s="463"/>
      <c r="O69" s="463"/>
      <c r="P69" s="443">
        <f t="shared" si="0"/>
        <v>0</v>
      </c>
      <c r="Q69" s="480"/>
      <c r="R69" s="480"/>
      <c r="S69" s="456">
        <f>IF(U69&gt;0,U69,IF(Q69=1,'TUITION SCHED'!D$30,IF(Q69=2,'TUITION SCHED'!E$30,IF(Q69=3,'TUITION SCHED'!F$30,IF(Q69=4,'TUITION SCHED'!G$30,IF(Q69=5,'TUITION SCHED'!H$30,IF(R69&gt;0,R69*'TUITION SCHED'!$D$31,SUM(BI69:BV69))))))))</f>
        <v>0</v>
      </c>
      <c r="T69" s="457" t="str">
        <f t="shared" si="1"/>
        <v/>
      </c>
      <c r="U69" s="480"/>
      <c r="V69" s="480"/>
      <c r="W69" s="575" t="str">
        <f>IF(V69="y",S69*'DATA INPUT'!$B$20,"")</f>
        <v/>
      </c>
      <c r="X69" s="483"/>
      <c r="Y69" s="443" t="str">
        <f>IF(A69="","",IF(X69="y",'DATA INPUT'!$B$26,'DATA INPUT'!$B$27))</f>
        <v/>
      </c>
      <c r="Z69" s="458">
        <f>IF(Q69=0,(P69-B69*0.5)*'DATA INPUT'!$B$28,"")</f>
        <v>0</v>
      </c>
      <c r="AA69" s="480"/>
      <c r="AB69" s="480"/>
      <c r="AC69" s="480"/>
      <c r="AD69" s="480"/>
      <c r="AE69" s="443" t="str">
        <f>IF((AB69+AC69+AD69)=0,"",(AB69*'DATA INPUT'!$D$59)+(AC69*'DATA INPUT'!$D$61)+(AD69*'DATA INPUT'!$D$66))</f>
        <v/>
      </c>
      <c r="AF69" s="480"/>
      <c r="AG69" s="480"/>
      <c r="AH69" s="483"/>
      <c r="AI69" s="443" t="str">
        <f t="shared" si="2"/>
        <v/>
      </c>
      <c r="AJ69" s="443" t="str">
        <f t="shared" si="3"/>
        <v/>
      </c>
      <c r="AK69" s="443" t="str">
        <f t="shared" si="4"/>
        <v/>
      </c>
      <c r="AL69" s="443" t="str">
        <f t="shared" si="5"/>
        <v/>
      </c>
      <c r="AM69" s="443" t="str">
        <f t="shared" si="6"/>
        <v/>
      </c>
      <c r="AN69" s="443" t="str">
        <f t="shared" si="7"/>
        <v/>
      </c>
      <c r="AO69" s="443" t="str">
        <f t="shared" si="8"/>
        <v/>
      </c>
      <c r="AP69" s="443" t="str">
        <f t="shared" si="9"/>
        <v/>
      </c>
      <c r="AQ69" s="440" t="str">
        <f>IF(AH69="y",IF(MAX(BY69:BZ69)&lt;'TUITION SCHED'!$H$61,MAX(BY69:BZ69),'TUITION SCHED'!$H$61),"")</f>
        <v/>
      </c>
      <c r="AR69" s="459"/>
      <c r="AS69" s="443" t="str">
        <f>IF(SUM(AT69:$BF69)&gt;0,"",IF(B69&gt;0,$P69,""))</f>
        <v/>
      </c>
      <c r="AT69" s="443" t="str">
        <f>IF(SUM(AU69:$BF69)&gt;0,"",IF(C69&gt;0,$P69,""))</f>
        <v/>
      </c>
      <c r="AU69" s="443" t="str">
        <f>IF(SUM(AV69:$BF69)&gt;0,"",IF(D69&gt;0,$P69,""))</f>
        <v/>
      </c>
      <c r="AV69" s="443" t="str">
        <f>IF(SUM(AW69:$BF69)&gt;0,"",IF(E69&gt;0,$P69,""))</f>
        <v/>
      </c>
      <c r="AW69" s="443" t="str">
        <f>IF(SUM(AX69:$BF69)&gt;0,"",IF(F69&gt;0,$P69,""))</f>
        <v/>
      </c>
      <c r="AX69" s="443" t="str">
        <f>IF(SUM(AY69:$BF69)&gt;0,"",IF(G69&gt;0,$P69,""))</f>
        <v/>
      </c>
      <c r="AY69" s="443" t="str">
        <f>IF(SUM(AZ69:$BF69)&gt;0,"",IF(H69&gt;0,$P69,""))</f>
        <v/>
      </c>
      <c r="AZ69" s="443" t="str">
        <f>IF(SUM(BA69:$BF69)&gt;0,"",IF(I69&gt;0,$P69,""))</f>
        <v/>
      </c>
      <c r="BA69" s="443" t="str">
        <f>IF(SUM(BB69:$BF69)&gt;0,"",IF(J69&gt;0,$P69,""))</f>
        <v/>
      </c>
      <c r="BB69" s="443" t="str">
        <f>IF(SUM(BC69:$BF69)&gt;0,"",IF(K69&gt;0,$P69,""))</f>
        <v/>
      </c>
      <c r="BC69" s="443" t="str">
        <f>IF(SUM(BD69:$BF69)&gt;0,"",IF(L69&gt;0,$P69,""))</f>
        <v/>
      </c>
      <c r="BD69" s="443" t="str">
        <f>IF(SUM(BE69:$BF69)&gt;0,"",IF(M69&gt;0,$P69,""))</f>
        <v/>
      </c>
      <c r="BE69" s="443" t="str">
        <f t="shared" si="10"/>
        <v/>
      </c>
      <c r="BF69" s="440" t="str">
        <f t="shared" si="11"/>
        <v/>
      </c>
      <c r="BG69" s="124"/>
      <c r="BH69" s="507"/>
      <c r="BI69" s="145" t="str">
        <f>IF(AS69&lt;1,"",IF(AS69=1,'TUITION SCHED'!$D$16,IF(AS69=2,'TUITION SCHED'!$E$16,IF(AS69=3,'TUITION SCHED'!$F$16,IF(AS69=4,'TUITION SCHED'!$G$16,IF(AS69=5,'TUITION SCHED'!$H$16,""))))))</f>
        <v/>
      </c>
      <c r="BJ69" s="443" t="str">
        <f>IF(AT69&lt;1,"",IF(AT69=1,'TUITION SCHED'!$D$17,IF(AT69=2,'TUITION SCHED'!$E$17,IF(AT69=3,'TUITION SCHED'!$F$17,IF(AT69=4,'TUITION SCHED'!$G$17,IF(AT69=5,'TUITION SCHED'!$H$18,""))))))</f>
        <v/>
      </c>
      <c r="BK69" s="443" t="str">
        <f>IF(AU69&lt;1,"",IF(AU69=1,'TUITION SCHED'!$D$18,IF(AU69=2,'TUITION SCHED'!$E$18,IF(AU69=3,'TUITION SCHED'!$F$18,IF(AU69=4,'TUITION SCHED'!$G$18,IF(AU69=5,'TUITION SCHED'!$H$18,""))))))</f>
        <v/>
      </c>
      <c r="BL69" s="443" t="str">
        <f>IF(AV69&lt;1,"",IF(AV69=1,'TUITION SCHED'!$D$19,IF(AV69=2,'TUITION SCHED'!$E$19,IF(AV69=3,'TUITION SCHED'!$F$19,IF(AV69=4,'TUITION SCHED'!$G$19,IF(AV69=5,'TUITION SCHED'!$H$19,""))))))</f>
        <v/>
      </c>
      <c r="BM69" s="443" t="str">
        <f>IF(AW69&lt;1,"",IF(AW69=1,'TUITION SCHED'!$D$20,IF(AW69=2,'TUITION SCHED'!$E$20,IF(AW69=3,'TUITION SCHED'!$F$20,IF(AW69=4,'TUITION SCHED'!$G$20,IF(AW69=5,'TUITION SCHED'!$H$20,""))))))</f>
        <v/>
      </c>
      <c r="BN69" s="443" t="str">
        <f>IF(AX69&lt;1,"",IF(AX69=1,'TUITION SCHED'!$D$21,IF(AX69=2,'TUITION SCHED'!$E$21,IF(AX69=3,'TUITION SCHED'!$F$21,IF(AX69=4,'TUITION SCHED'!$G$21,IF(AX69=5,'TUITION SCHED'!$H$21,""))))))</f>
        <v/>
      </c>
      <c r="BO69" s="443" t="str">
        <f>IF(AY69&lt;1,"",IF(AY69=1,'TUITION SCHED'!$D$22,IF(AY69=2,'TUITION SCHED'!$E$22,IF(AY69=3,'TUITION SCHED'!$F$22,IF(AY69=4,'TUITION SCHED'!$G$22,IF(AY69=5,'TUITION SCHED'!$H$22,""))))))</f>
        <v/>
      </c>
      <c r="BP69" s="443" t="str">
        <f>IF(AZ69&lt;1,"",IF(AZ69=1,'TUITION SCHED'!$D$23,IF(AZ69=2,'TUITION SCHED'!$E$23,IF(AZ69=3,'TUITION SCHED'!$F$23,IF(AZ69=4,'TUITION SCHED'!$G$23,IF(AZ69=5,'TUITION SCHED'!$H$23,""))))))</f>
        <v/>
      </c>
      <c r="BQ69" s="443" t="str">
        <f>IF(BA69&lt;1,"",IF(BA69=1,'TUITION SCHED'!$D$24,IF(BA69=2,'TUITION SCHED'!$E$24,IF(BA69=3,'TUITION SCHED'!$F$24,IF(BA69=4,'TUITION SCHED'!$G$24,IF(BA69=5,'TUITION SCHED'!$H$24,""))))))</f>
        <v/>
      </c>
      <c r="BR69" s="443" t="str">
        <f>IF(BB69&lt;1,"",IF(BB69=1,'TUITION SCHED'!$D$25,IF(BB69=2,'TUITION SCHED'!$E$25,IF(BB69=3,'TUITION SCHED'!$F$25,IF(BB69=4,'TUITION SCHED'!$G$25,IF(BB69=5,'TUITION SCHED'!$H$25,""))))))</f>
        <v/>
      </c>
      <c r="BS69" s="443" t="str">
        <f>IF(BC69&lt;1,"",IF(BC69=1,'TUITION SCHED'!$D$26,IF(BC69=2,'TUITION SCHED'!$E$26,IF(BC69=3,'TUITION SCHED'!$F$26,IF(BC69=4,'TUITION SCHED'!$G$26,IF(BC69=5,'TUITION SCHED'!$H$26,""))))))</f>
        <v/>
      </c>
      <c r="BT69" s="443" t="str">
        <f>IF(BD69&lt;1,"",IF(BD69=1,'TUITION SCHED'!$D$27,IF(BD69=2,'TUITION SCHED'!$E$27,IF(BD69=3,'TUITION SCHED'!$F$27,IF(BD69=4,'TUITION SCHED'!$G$27,IF(BD69=5,'TUITION SCHED'!$H$27,""))))))</f>
        <v/>
      </c>
      <c r="BU69" s="443" t="str">
        <f>IF(BE69&lt;1,"",IF(BE69=1,'TUITION SCHED'!$D$28,IF(BE69=2,'TUITION SCHED'!$E$28,IF(BE69=3,'TUITION SCHED'!$F$28,IF(BE69=4,'TUITION SCHED'!$G$28,IF(BE69=5,'TUITION SCHED'!$H$28,""))))))</f>
        <v/>
      </c>
      <c r="BV69" s="440" t="str">
        <f>IF(BF69&lt;1,"",IF(BF69=1,'TUITION SCHED'!$D$29,IF(BF69=2,'TUITION SCHED'!$E$29,IF(BF69=3,'TUITION SCHED'!$F$29,IF(BF69=4,'TUITION SCHED'!$G$29,IF(BF69=5,'TUITION SCHED'!$H$29,""))))))</f>
        <v/>
      </c>
      <c r="BW69" s="124"/>
      <c r="BX69" s="507"/>
      <c r="BY69" s="145" t="str">
        <f>IF(AH69="y",IF(SUM(J69:O69)&gt;0,'TUITION SCHED'!$H$58+IF(SUM(J69:O69)&gt;1,((SUM(J69:O69)-1))*'TUITION SCHED'!$H$60)+SUM(B69:I69)*'TUITION SCHED'!$H$59,""),"")</f>
        <v/>
      </c>
      <c r="BZ69" s="443" t="str">
        <f>IF(AH69="y",IF(SUM(B69:I69)&gt;0,'TUITION SCHED'!$H$57+IF(SUM(B69:I69)&gt;1,((SUM(B69:I69)-1))*'TUITION SCHED'!$H$59),""),"")</f>
        <v/>
      </c>
      <c r="CA69" s="443" t="str">
        <f t="shared" si="12"/>
        <v/>
      </c>
    </row>
    <row r="70" spans="1:79">
      <c r="A70" s="480"/>
      <c r="B70" s="463"/>
      <c r="C70" s="463"/>
      <c r="D70" s="463"/>
      <c r="E70" s="463"/>
      <c r="F70" s="463"/>
      <c r="G70" s="463"/>
      <c r="H70" s="463"/>
      <c r="I70" s="463"/>
      <c r="J70" s="463"/>
      <c r="K70" s="463"/>
      <c r="L70" s="463"/>
      <c r="M70" s="463"/>
      <c r="N70" s="463"/>
      <c r="O70" s="463"/>
      <c r="P70" s="443">
        <f t="shared" si="0"/>
        <v>0</v>
      </c>
      <c r="Q70" s="480"/>
      <c r="R70" s="480"/>
      <c r="S70" s="456">
        <f>IF(U70&gt;0,U70,IF(Q70=1,'TUITION SCHED'!D$30,IF(Q70=2,'TUITION SCHED'!E$30,IF(Q70=3,'TUITION SCHED'!F$30,IF(Q70=4,'TUITION SCHED'!G$30,IF(Q70=5,'TUITION SCHED'!H$30,IF(R70&gt;0,R70*'TUITION SCHED'!$D$31,SUM(BI70:BV70))))))))</f>
        <v>0</v>
      </c>
      <c r="T70" s="457" t="str">
        <f t="shared" si="1"/>
        <v/>
      </c>
      <c r="U70" s="480"/>
      <c r="V70" s="480"/>
      <c r="W70" s="575" t="str">
        <f>IF(V70="y",S70*'DATA INPUT'!$B$20,"")</f>
        <v/>
      </c>
      <c r="X70" s="483"/>
      <c r="Y70" s="443" t="str">
        <f>IF(A70="","",IF(X70="y",'DATA INPUT'!$B$26,'DATA INPUT'!$B$27))</f>
        <v/>
      </c>
      <c r="Z70" s="458">
        <f>IF(Q70=0,(P70-B70*0.5)*'DATA INPUT'!$B$28,"")</f>
        <v>0</v>
      </c>
      <c r="AA70" s="480"/>
      <c r="AB70" s="480"/>
      <c r="AC70" s="480"/>
      <c r="AD70" s="480"/>
      <c r="AE70" s="443" t="str">
        <f>IF((AB70+AC70+AD70)=0,"",(AB70*'DATA INPUT'!$D$59)+(AC70*'DATA INPUT'!$D$61)+(AD70*'DATA INPUT'!$D$66))</f>
        <v/>
      </c>
      <c r="AF70" s="480"/>
      <c r="AG70" s="480"/>
      <c r="AH70" s="483"/>
      <c r="AI70" s="443" t="str">
        <f t="shared" si="2"/>
        <v/>
      </c>
      <c r="AJ70" s="443" t="str">
        <f t="shared" si="3"/>
        <v/>
      </c>
      <c r="AK70" s="443" t="str">
        <f t="shared" si="4"/>
        <v/>
      </c>
      <c r="AL70" s="443" t="str">
        <f t="shared" si="5"/>
        <v/>
      </c>
      <c r="AM70" s="443" t="str">
        <f t="shared" si="6"/>
        <v/>
      </c>
      <c r="AN70" s="443" t="str">
        <f t="shared" si="7"/>
        <v/>
      </c>
      <c r="AO70" s="443" t="str">
        <f t="shared" si="8"/>
        <v/>
      </c>
      <c r="AP70" s="443" t="str">
        <f t="shared" si="9"/>
        <v/>
      </c>
      <c r="AQ70" s="440" t="str">
        <f>IF(AH70="y",IF(MAX(BY70:BZ70)&lt;'TUITION SCHED'!$H$61,MAX(BY70:BZ70),'TUITION SCHED'!$H$61),"")</f>
        <v/>
      </c>
      <c r="AR70" s="459"/>
      <c r="AS70" s="443" t="str">
        <f>IF(SUM(AT70:$BF70)&gt;0,"",IF(B70&gt;0,$P70,""))</f>
        <v/>
      </c>
      <c r="AT70" s="443" t="str">
        <f>IF(SUM(AU70:$BF70)&gt;0,"",IF(C70&gt;0,$P70,""))</f>
        <v/>
      </c>
      <c r="AU70" s="443" t="str">
        <f>IF(SUM(AV70:$BF70)&gt;0,"",IF(D70&gt;0,$P70,""))</f>
        <v/>
      </c>
      <c r="AV70" s="443" t="str">
        <f>IF(SUM(AW70:$BF70)&gt;0,"",IF(E70&gt;0,$P70,""))</f>
        <v/>
      </c>
      <c r="AW70" s="443" t="str">
        <f>IF(SUM(AX70:$BF70)&gt;0,"",IF(F70&gt;0,$P70,""))</f>
        <v/>
      </c>
      <c r="AX70" s="443" t="str">
        <f>IF(SUM(AY70:$BF70)&gt;0,"",IF(G70&gt;0,$P70,""))</f>
        <v/>
      </c>
      <c r="AY70" s="443" t="str">
        <f>IF(SUM(AZ70:$BF70)&gt;0,"",IF(H70&gt;0,$P70,""))</f>
        <v/>
      </c>
      <c r="AZ70" s="443" t="str">
        <f>IF(SUM(BA70:$BF70)&gt;0,"",IF(I70&gt;0,$P70,""))</f>
        <v/>
      </c>
      <c r="BA70" s="443" t="str">
        <f>IF(SUM(BB70:$BF70)&gt;0,"",IF(J70&gt;0,$P70,""))</f>
        <v/>
      </c>
      <c r="BB70" s="443" t="str">
        <f>IF(SUM(BC70:$BF70)&gt;0,"",IF(K70&gt;0,$P70,""))</f>
        <v/>
      </c>
      <c r="BC70" s="443" t="str">
        <f>IF(SUM(BD70:$BF70)&gt;0,"",IF(L70&gt;0,$P70,""))</f>
        <v/>
      </c>
      <c r="BD70" s="443" t="str">
        <f>IF(SUM(BE70:$BF70)&gt;0,"",IF(M70&gt;0,$P70,""))</f>
        <v/>
      </c>
      <c r="BE70" s="443" t="str">
        <f t="shared" si="10"/>
        <v/>
      </c>
      <c r="BF70" s="440" t="str">
        <f t="shared" si="11"/>
        <v/>
      </c>
      <c r="BG70" s="124"/>
      <c r="BH70" s="507"/>
      <c r="BI70" s="145" t="str">
        <f>IF(AS70&lt;1,"",IF(AS70=1,'TUITION SCHED'!$D$16,IF(AS70=2,'TUITION SCHED'!$E$16,IF(AS70=3,'TUITION SCHED'!$F$16,IF(AS70=4,'TUITION SCHED'!$G$16,IF(AS70=5,'TUITION SCHED'!$H$16,""))))))</f>
        <v/>
      </c>
      <c r="BJ70" s="443" t="str">
        <f>IF(AT70&lt;1,"",IF(AT70=1,'TUITION SCHED'!$D$17,IF(AT70=2,'TUITION SCHED'!$E$17,IF(AT70=3,'TUITION SCHED'!$F$17,IF(AT70=4,'TUITION SCHED'!$G$17,IF(AT70=5,'TUITION SCHED'!$H$18,""))))))</f>
        <v/>
      </c>
      <c r="BK70" s="443" t="str">
        <f>IF(AU70&lt;1,"",IF(AU70=1,'TUITION SCHED'!$D$18,IF(AU70=2,'TUITION SCHED'!$E$18,IF(AU70=3,'TUITION SCHED'!$F$18,IF(AU70=4,'TUITION SCHED'!$G$18,IF(AU70=5,'TUITION SCHED'!$H$18,""))))))</f>
        <v/>
      </c>
      <c r="BL70" s="443" t="str">
        <f>IF(AV70&lt;1,"",IF(AV70=1,'TUITION SCHED'!$D$19,IF(AV70=2,'TUITION SCHED'!$E$19,IF(AV70=3,'TUITION SCHED'!$F$19,IF(AV70=4,'TUITION SCHED'!$G$19,IF(AV70=5,'TUITION SCHED'!$H$19,""))))))</f>
        <v/>
      </c>
      <c r="BM70" s="443" t="str">
        <f>IF(AW70&lt;1,"",IF(AW70=1,'TUITION SCHED'!$D$20,IF(AW70=2,'TUITION SCHED'!$E$20,IF(AW70=3,'TUITION SCHED'!$F$20,IF(AW70=4,'TUITION SCHED'!$G$20,IF(AW70=5,'TUITION SCHED'!$H$20,""))))))</f>
        <v/>
      </c>
      <c r="BN70" s="443" t="str">
        <f>IF(AX70&lt;1,"",IF(AX70=1,'TUITION SCHED'!$D$21,IF(AX70=2,'TUITION SCHED'!$E$21,IF(AX70=3,'TUITION SCHED'!$F$21,IF(AX70=4,'TUITION SCHED'!$G$21,IF(AX70=5,'TUITION SCHED'!$H$21,""))))))</f>
        <v/>
      </c>
      <c r="BO70" s="443" t="str">
        <f>IF(AY70&lt;1,"",IF(AY70=1,'TUITION SCHED'!$D$22,IF(AY70=2,'TUITION SCHED'!$E$22,IF(AY70=3,'TUITION SCHED'!$F$22,IF(AY70=4,'TUITION SCHED'!$G$22,IF(AY70=5,'TUITION SCHED'!$H$22,""))))))</f>
        <v/>
      </c>
      <c r="BP70" s="443" t="str">
        <f>IF(AZ70&lt;1,"",IF(AZ70=1,'TUITION SCHED'!$D$23,IF(AZ70=2,'TUITION SCHED'!$E$23,IF(AZ70=3,'TUITION SCHED'!$F$23,IF(AZ70=4,'TUITION SCHED'!$G$23,IF(AZ70=5,'TUITION SCHED'!$H$23,""))))))</f>
        <v/>
      </c>
      <c r="BQ70" s="443" t="str">
        <f>IF(BA70&lt;1,"",IF(BA70=1,'TUITION SCHED'!$D$24,IF(BA70=2,'TUITION SCHED'!$E$24,IF(BA70=3,'TUITION SCHED'!$F$24,IF(BA70=4,'TUITION SCHED'!$G$24,IF(BA70=5,'TUITION SCHED'!$H$24,""))))))</f>
        <v/>
      </c>
      <c r="BR70" s="443" t="str">
        <f>IF(BB70&lt;1,"",IF(BB70=1,'TUITION SCHED'!$D$25,IF(BB70=2,'TUITION SCHED'!$E$25,IF(BB70=3,'TUITION SCHED'!$F$25,IF(BB70=4,'TUITION SCHED'!$G$25,IF(BB70=5,'TUITION SCHED'!$H$25,""))))))</f>
        <v/>
      </c>
      <c r="BS70" s="443" t="str">
        <f>IF(BC70&lt;1,"",IF(BC70=1,'TUITION SCHED'!$D$26,IF(BC70=2,'TUITION SCHED'!$E$26,IF(BC70=3,'TUITION SCHED'!$F$26,IF(BC70=4,'TUITION SCHED'!$G$26,IF(BC70=5,'TUITION SCHED'!$H$26,""))))))</f>
        <v/>
      </c>
      <c r="BT70" s="443" t="str">
        <f>IF(BD70&lt;1,"",IF(BD70=1,'TUITION SCHED'!$D$27,IF(BD70=2,'TUITION SCHED'!$E$27,IF(BD70=3,'TUITION SCHED'!$F$27,IF(BD70=4,'TUITION SCHED'!$G$27,IF(BD70=5,'TUITION SCHED'!$H$27,""))))))</f>
        <v/>
      </c>
      <c r="BU70" s="443" t="str">
        <f>IF(BE70&lt;1,"",IF(BE70=1,'TUITION SCHED'!$D$28,IF(BE70=2,'TUITION SCHED'!$E$28,IF(BE70=3,'TUITION SCHED'!$F$28,IF(BE70=4,'TUITION SCHED'!$G$28,IF(BE70=5,'TUITION SCHED'!$H$28,""))))))</f>
        <v/>
      </c>
      <c r="BV70" s="440" t="str">
        <f>IF(BF70&lt;1,"",IF(BF70=1,'TUITION SCHED'!$D$29,IF(BF70=2,'TUITION SCHED'!$E$29,IF(BF70=3,'TUITION SCHED'!$F$29,IF(BF70=4,'TUITION SCHED'!$G$29,IF(BF70=5,'TUITION SCHED'!$H$29,""))))))</f>
        <v/>
      </c>
      <c r="BW70" s="124"/>
      <c r="BX70" s="507"/>
      <c r="BY70" s="145" t="str">
        <f>IF(AH70="y",IF(SUM(J70:O70)&gt;0,'TUITION SCHED'!$H$58+IF(SUM(J70:O70)&gt;1,((SUM(J70:O70)-1))*'TUITION SCHED'!$H$60)+SUM(B70:I70)*'TUITION SCHED'!$H$59,""),"")</f>
        <v/>
      </c>
      <c r="BZ70" s="443" t="str">
        <f>IF(AH70="y",IF(SUM(B70:I70)&gt;0,'TUITION SCHED'!$H$57+IF(SUM(B70:I70)&gt;1,((SUM(B70:I70)-1))*'TUITION SCHED'!$H$59),""),"")</f>
        <v/>
      </c>
      <c r="CA70" s="443" t="str">
        <f t="shared" si="12"/>
        <v/>
      </c>
    </row>
    <row r="71" spans="1:79">
      <c r="A71" s="480"/>
      <c r="B71" s="463"/>
      <c r="C71" s="463"/>
      <c r="D71" s="463"/>
      <c r="E71" s="463"/>
      <c r="F71" s="463"/>
      <c r="G71" s="463"/>
      <c r="H71" s="463"/>
      <c r="I71" s="463"/>
      <c r="J71" s="463"/>
      <c r="K71" s="463"/>
      <c r="L71" s="463"/>
      <c r="M71" s="463"/>
      <c r="N71" s="463"/>
      <c r="O71" s="463"/>
      <c r="P71" s="443">
        <f t="shared" si="0"/>
        <v>0</v>
      </c>
      <c r="Q71" s="480"/>
      <c r="R71" s="480"/>
      <c r="S71" s="456">
        <f>IF(U71&gt;0,U71,IF(Q71=1,'TUITION SCHED'!D$30,IF(Q71=2,'TUITION SCHED'!E$30,IF(Q71=3,'TUITION SCHED'!F$30,IF(Q71=4,'TUITION SCHED'!G$30,IF(Q71=5,'TUITION SCHED'!H$30,IF(R71&gt;0,R71*'TUITION SCHED'!$D$31,SUM(BI71:BV71))))))))</f>
        <v>0</v>
      </c>
      <c r="T71" s="457" t="str">
        <f t="shared" si="1"/>
        <v/>
      </c>
      <c r="U71" s="480"/>
      <c r="V71" s="480"/>
      <c r="W71" s="575" t="str">
        <f>IF(V71="y",S71*'DATA INPUT'!$B$20,"")</f>
        <v/>
      </c>
      <c r="X71" s="483"/>
      <c r="Y71" s="443" t="str">
        <f>IF(A71="","",IF(X71="y",'DATA INPUT'!$B$26,'DATA INPUT'!$B$27))</f>
        <v/>
      </c>
      <c r="Z71" s="458">
        <f>IF(Q71=0,(P71-B71*0.5)*'DATA INPUT'!$B$28,"")</f>
        <v>0</v>
      </c>
      <c r="AA71" s="480"/>
      <c r="AB71" s="480"/>
      <c r="AC71" s="480"/>
      <c r="AD71" s="480"/>
      <c r="AE71" s="443" t="str">
        <f>IF((AB71+AC71+AD71)=0,"",(AB71*'DATA INPUT'!$D$59)+(AC71*'DATA INPUT'!$D$61)+(AD71*'DATA INPUT'!$D$66))</f>
        <v/>
      </c>
      <c r="AF71" s="480"/>
      <c r="AG71" s="480"/>
      <c r="AH71" s="483"/>
      <c r="AI71" s="443" t="str">
        <f t="shared" si="2"/>
        <v/>
      </c>
      <c r="AJ71" s="443" t="str">
        <f t="shared" si="3"/>
        <v/>
      </c>
      <c r="AK71" s="443" t="str">
        <f t="shared" si="4"/>
        <v/>
      </c>
      <c r="AL71" s="443" t="str">
        <f t="shared" si="5"/>
        <v/>
      </c>
      <c r="AM71" s="443" t="str">
        <f t="shared" si="6"/>
        <v/>
      </c>
      <c r="AN71" s="443" t="str">
        <f t="shared" si="7"/>
        <v/>
      </c>
      <c r="AO71" s="443" t="str">
        <f t="shared" si="8"/>
        <v/>
      </c>
      <c r="AP71" s="443" t="str">
        <f t="shared" si="9"/>
        <v/>
      </c>
      <c r="AQ71" s="440" t="str">
        <f>IF(AH71="y",IF(MAX(BY71:BZ71)&lt;'TUITION SCHED'!$H$61,MAX(BY71:BZ71),'TUITION SCHED'!$H$61),"")</f>
        <v/>
      </c>
      <c r="AR71" s="459"/>
      <c r="AS71" s="443" t="str">
        <f>IF(SUM(AT71:$BF71)&gt;0,"",IF(B71&gt;0,$P71,""))</f>
        <v/>
      </c>
      <c r="AT71" s="443" t="str">
        <f>IF(SUM(AU71:$BF71)&gt;0,"",IF(C71&gt;0,$P71,""))</f>
        <v/>
      </c>
      <c r="AU71" s="443" t="str">
        <f>IF(SUM(AV71:$BF71)&gt;0,"",IF(D71&gt;0,$P71,""))</f>
        <v/>
      </c>
      <c r="AV71" s="443" t="str">
        <f>IF(SUM(AW71:$BF71)&gt;0,"",IF(E71&gt;0,$P71,""))</f>
        <v/>
      </c>
      <c r="AW71" s="443" t="str">
        <f>IF(SUM(AX71:$BF71)&gt;0,"",IF(F71&gt;0,$P71,""))</f>
        <v/>
      </c>
      <c r="AX71" s="443" t="str">
        <f>IF(SUM(AY71:$BF71)&gt;0,"",IF(G71&gt;0,$P71,""))</f>
        <v/>
      </c>
      <c r="AY71" s="443" t="str">
        <f>IF(SUM(AZ71:$BF71)&gt;0,"",IF(H71&gt;0,$P71,""))</f>
        <v/>
      </c>
      <c r="AZ71" s="443" t="str">
        <f>IF(SUM(BA71:$BF71)&gt;0,"",IF(I71&gt;0,$P71,""))</f>
        <v/>
      </c>
      <c r="BA71" s="443" t="str">
        <f>IF(SUM(BB71:$BF71)&gt;0,"",IF(J71&gt;0,$P71,""))</f>
        <v/>
      </c>
      <c r="BB71" s="443" t="str">
        <f>IF(SUM(BC71:$BF71)&gt;0,"",IF(K71&gt;0,$P71,""))</f>
        <v/>
      </c>
      <c r="BC71" s="443" t="str">
        <f>IF(SUM(BD71:$BF71)&gt;0,"",IF(L71&gt;0,$P71,""))</f>
        <v/>
      </c>
      <c r="BD71" s="443" t="str">
        <f>IF(SUM(BE71:$BF71)&gt;0,"",IF(M71&gt;0,$P71,""))</f>
        <v/>
      </c>
      <c r="BE71" s="443" t="str">
        <f t="shared" si="10"/>
        <v/>
      </c>
      <c r="BF71" s="440" t="str">
        <f t="shared" si="11"/>
        <v/>
      </c>
      <c r="BG71" s="124"/>
      <c r="BH71" s="507"/>
      <c r="BI71" s="145" t="str">
        <f>IF(AS71&lt;1,"",IF(AS71=1,'TUITION SCHED'!$D$16,IF(AS71=2,'TUITION SCHED'!$E$16,IF(AS71=3,'TUITION SCHED'!$F$16,IF(AS71=4,'TUITION SCHED'!$G$16,IF(AS71=5,'TUITION SCHED'!$H$16,""))))))</f>
        <v/>
      </c>
      <c r="BJ71" s="443" t="str">
        <f>IF(AT71&lt;1,"",IF(AT71=1,'TUITION SCHED'!$D$17,IF(AT71=2,'TUITION SCHED'!$E$17,IF(AT71=3,'TUITION SCHED'!$F$17,IF(AT71=4,'TUITION SCHED'!$G$17,IF(AT71=5,'TUITION SCHED'!$H$18,""))))))</f>
        <v/>
      </c>
      <c r="BK71" s="443" t="str">
        <f>IF(AU71&lt;1,"",IF(AU71=1,'TUITION SCHED'!$D$18,IF(AU71=2,'TUITION SCHED'!$E$18,IF(AU71=3,'TUITION SCHED'!$F$18,IF(AU71=4,'TUITION SCHED'!$G$18,IF(AU71=5,'TUITION SCHED'!$H$18,""))))))</f>
        <v/>
      </c>
      <c r="BL71" s="443" t="str">
        <f>IF(AV71&lt;1,"",IF(AV71=1,'TUITION SCHED'!$D$19,IF(AV71=2,'TUITION SCHED'!$E$19,IF(AV71=3,'TUITION SCHED'!$F$19,IF(AV71=4,'TUITION SCHED'!$G$19,IF(AV71=5,'TUITION SCHED'!$H$19,""))))))</f>
        <v/>
      </c>
      <c r="BM71" s="443" t="str">
        <f>IF(AW71&lt;1,"",IF(AW71=1,'TUITION SCHED'!$D$20,IF(AW71=2,'TUITION SCHED'!$E$20,IF(AW71=3,'TUITION SCHED'!$F$20,IF(AW71=4,'TUITION SCHED'!$G$20,IF(AW71=5,'TUITION SCHED'!$H$20,""))))))</f>
        <v/>
      </c>
      <c r="BN71" s="443" t="str">
        <f>IF(AX71&lt;1,"",IF(AX71=1,'TUITION SCHED'!$D$21,IF(AX71=2,'TUITION SCHED'!$E$21,IF(AX71=3,'TUITION SCHED'!$F$21,IF(AX71=4,'TUITION SCHED'!$G$21,IF(AX71=5,'TUITION SCHED'!$H$21,""))))))</f>
        <v/>
      </c>
      <c r="BO71" s="443" t="str">
        <f>IF(AY71&lt;1,"",IF(AY71=1,'TUITION SCHED'!$D$22,IF(AY71=2,'TUITION SCHED'!$E$22,IF(AY71=3,'TUITION SCHED'!$F$22,IF(AY71=4,'TUITION SCHED'!$G$22,IF(AY71=5,'TUITION SCHED'!$H$22,""))))))</f>
        <v/>
      </c>
      <c r="BP71" s="443" t="str">
        <f>IF(AZ71&lt;1,"",IF(AZ71=1,'TUITION SCHED'!$D$23,IF(AZ71=2,'TUITION SCHED'!$E$23,IF(AZ71=3,'TUITION SCHED'!$F$23,IF(AZ71=4,'TUITION SCHED'!$G$23,IF(AZ71=5,'TUITION SCHED'!$H$23,""))))))</f>
        <v/>
      </c>
      <c r="BQ71" s="443" t="str">
        <f>IF(BA71&lt;1,"",IF(BA71=1,'TUITION SCHED'!$D$24,IF(BA71=2,'TUITION SCHED'!$E$24,IF(BA71=3,'TUITION SCHED'!$F$24,IF(BA71=4,'TUITION SCHED'!$G$24,IF(BA71=5,'TUITION SCHED'!$H$24,""))))))</f>
        <v/>
      </c>
      <c r="BR71" s="443" t="str">
        <f>IF(BB71&lt;1,"",IF(BB71=1,'TUITION SCHED'!$D$25,IF(BB71=2,'TUITION SCHED'!$E$25,IF(BB71=3,'TUITION SCHED'!$F$25,IF(BB71=4,'TUITION SCHED'!$G$25,IF(BB71=5,'TUITION SCHED'!$H$25,""))))))</f>
        <v/>
      </c>
      <c r="BS71" s="443" t="str">
        <f>IF(BC71&lt;1,"",IF(BC71=1,'TUITION SCHED'!$D$26,IF(BC71=2,'TUITION SCHED'!$E$26,IF(BC71=3,'TUITION SCHED'!$F$26,IF(BC71=4,'TUITION SCHED'!$G$26,IF(BC71=5,'TUITION SCHED'!$H$26,""))))))</f>
        <v/>
      </c>
      <c r="BT71" s="443" t="str">
        <f>IF(BD71&lt;1,"",IF(BD71=1,'TUITION SCHED'!$D$27,IF(BD71=2,'TUITION SCHED'!$E$27,IF(BD71=3,'TUITION SCHED'!$F$27,IF(BD71=4,'TUITION SCHED'!$G$27,IF(BD71=5,'TUITION SCHED'!$H$27,""))))))</f>
        <v/>
      </c>
      <c r="BU71" s="443" t="str">
        <f>IF(BE71&lt;1,"",IF(BE71=1,'TUITION SCHED'!$D$28,IF(BE71=2,'TUITION SCHED'!$E$28,IF(BE71=3,'TUITION SCHED'!$F$28,IF(BE71=4,'TUITION SCHED'!$G$28,IF(BE71=5,'TUITION SCHED'!$H$28,""))))))</f>
        <v/>
      </c>
      <c r="BV71" s="440" t="str">
        <f>IF(BF71&lt;1,"",IF(BF71=1,'TUITION SCHED'!$D$29,IF(BF71=2,'TUITION SCHED'!$E$29,IF(BF71=3,'TUITION SCHED'!$F$29,IF(BF71=4,'TUITION SCHED'!$G$29,IF(BF71=5,'TUITION SCHED'!$H$29,""))))))</f>
        <v/>
      </c>
      <c r="BW71" s="124"/>
      <c r="BX71" s="507"/>
      <c r="BY71" s="145" t="str">
        <f>IF(AH71="y",IF(SUM(J71:O71)&gt;0,'TUITION SCHED'!$H$58+IF(SUM(J71:O71)&gt;1,((SUM(J71:O71)-1))*'TUITION SCHED'!$H$60)+SUM(B71:I71)*'TUITION SCHED'!$H$59,""),"")</f>
        <v/>
      </c>
      <c r="BZ71" s="443" t="str">
        <f>IF(AH71="y",IF(SUM(B71:I71)&gt;0,'TUITION SCHED'!$H$57+IF(SUM(B71:I71)&gt;1,((SUM(B71:I71)-1))*'TUITION SCHED'!$H$59),""),"")</f>
        <v/>
      </c>
      <c r="CA71" s="443" t="str">
        <f t="shared" si="12"/>
        <v/>
      </c>
    </row>
    <row r="72" spans="1:79">
      <c r="A72" s="480"/>
      <c r="B72" s="463"/>
      <c r="C72" s="463"/>
      <c r="D72" s="463"/>
      <c r="E72" s="463"/>
      <c r="F72" s="463"/>
      <c r="G72" s="463"/>
      <c r="H72" s="463"/>
      <c r="I72" s="463"/>
      <c r="J72" s="463"/>
      <c r="K72" s="463"/>
      <c r="L72" s="463"/>
      <c r="M72" s="463"/>
      <c r="N72" s="463"/>
      <c r="O72" s="463"/>
      <c r="P72" s="443">
        <f t="shared" si="0"/>
        <v>0</v>
      </c>
      <c r="Q72" s="480"/>
      <c r="R72" s="480"/>
      <c r="S72" s="456">
        <f>IF(U72&gt;0,U72,IF(Q72=1,'TUITION SCHED'!D$30,IF(Q72=2,'TUITION SCHED'!E$30,IF(Q72=3,'TUITION SCHED'!F$30,IF(Q72=4,'TUITION SCHED'!G$30,IF(Q72=5,'TUITION SCHED'!H$30,IF(R72&gt;0,R72*'TUITION SCHED'!$D$31,SUM(BI72:BV72))))))))</f>
        <v>0</v>
      </c>
      <c r="T72" s="457" t="str">
        <f t="shared" si="1"/>
        <v/>
      </c>
      <c r="U72" s="480"/>
      <c r="V72" s="480"/>
      <c r="W72" s="575" t="str">
        <f>IF(V72="y",S72*'DATA INPUT'!$B$20,"")</f>
        <v/>
      </c>
      <c r="X72" s="483"/>
      <c r="Y72" s="443" t="str">
        <f>IF(A72="","",IF(X72="y",'DATA INPUT'!$B$26,'DATA INPUT'!$B$27))</f>
        <v/>
      </c>
      <c r="Z72" s="458">
        <f>IF(Q72=0,(P72-B72*0.5)*'DATA INPUT'!$B$28,"")</f>
        <v>0</v>
      </c>
      <c r="AA72" s="480"/>
      <c r="AB72" s="480"/>
      <c r="AC72" s="480"/>
      <c r="AD72" s="480"/>
      <c r="AE72" s="443" t="str">
        <f>IF((AB72+AC72+AD72)=0,"",(AB72*'DATA INPUT'!$D$59)+(AC72*'DATA INPUT'!$D$61)+(AD72*'DATA INPUT'!$D$66))</f>
        <v/>
      </c>
      <c r="AF72" s="480"/>
      <c r="AG72" s="480"/>
      <c r="AH72" s="483"/>
      <c r="AI72" s="443" t="str">
        <f t="shared" si="2"/>
        <v/>
      </c>
      <c r="AJ72" s="443" t="str">
        <f t="shared" si="3"/>
        <v/>
      </c>
      <c r="AK72" s="443" t="str">
        <f t="shared" si="4"/>
        <v/>
      </c>
      <c r="AL72" s="443" t="str">
        <f t="shared" si="5"/>
        <v/>
      </c>
      <c r="AM72" s="443" t="str">
        <f t="shared" si="6"/>
        <v/>
      </c>
      <c r="AN72" s="443" t="str">
        <f t="shared" si="7"/>
        <v/>
      </c>
      <c r="AO72" s="443" t="str">
        <f t="shared" si="8"/>
        <v/>
      </c>
      <c r="AP72" s="443" t="str">
        <f t="shared" si="9"/>
        <v/>
      </c>
      <c r="AQ72" s="440" t="str">
        <f>IF(AH72="y",IF(MAX(BY72:BZ72)&lt;'TUITION SCHED'!$H$61,MAX(BY72:BZ72),'TUITION SCHED'!$H$61),"")</f>
        <v/>
      </c>
      <c r="AR72" s="459"/>
      <c r="AS72" s="443" t="str">
        <f>IF(SUM(AT72:$BF72)&gt;0,"",IF(B72&gt;0,$P72,""))</f>
        <v/>
      </c>
      <c r="AT72" s="443" t="str">
        <f>IF(SUM(AU72:$BF72)&gt;0,"",IF(C72&gt;0,$P72,""))</f>
        <v/>
      </c>
      <c r="AU72" s="443" t="str">
        <f>IF(SUM(AV72:$BF72)&gt;0,"",IF(D72&gt;0,$P72,""))</f>
        <v/>
      </c>
      <c r="AV72" s="443" t="str">
        <f>IF(SUM(AW72:$BF72)&gt;0,"",IF(E72&gt;0,$P72,""))</f>
        <v/>
      </c>
      <c r="AW72" s="443" t="str">
        <f>IF(SUM(AX72:$BF72)&gt;0,"",IF(F72&gt;0,$P72,""))</f>
        <v/>
      </c>
      <c r="AX72" s="443" t="str">
        <f>IF(SUM(AY72:$BF72)&gt;0,"",IF(G72&gt;0,$P72,""))</f>
        <v/>
      </c>
      <c r="AY72" s="443" t="str">
        <f>IF(SUM(AZ72:$BF72)&gt;0,"",IF(H72&gt;0,$P72,""))</f>
        <v/>
      </c>
      <c r="AZ72" s="443" t="str">
        <f>IF(SUM(BA72:$BF72)&gt;0,"",IF(I72&gt;0,$P72,""))</f>
        <v/>
      </c>
      <c r="BA72" s="443" t="str">
        <f>IF(SUM(BB72:$BF72)&gt;0,"",IF(J72&gt;0,$P72,""))</f>
        <v/>
      </c>
      <c r="BB72" s="443" t="str">
        <f>IF(SUM(BC72:$BF72)&gt;0,"",IF(K72&gt;0,$P72,""))</f>
        <v/>
      </c>
      <c r="BC72" s="443" t="str">
        <f>IF(SUM(BD72:$BF72)&gt;0,"",IF(L72&gt;0,$P72,""))</f>
        <v/>
      </c>
      <c r="BD72" s="443" t="str">
        <f>IF(SUM(BE72:$BF72)&gt;0,"",IF(M72&gt;0,$P72,""))</f>
        <v/>
      </c>
      <c r="BE72" s="443" t="str">
        <f t="shared" si="10"/>
        <v/>
      </c>
      <c r="BF72" s="440" t="str">
        <f t="shared" si="11"/>
        <v/>
      </c>
      <c r="BG72" s="124"/>
      <c r="BH72" s="507"/>
      <c r="BI72" s="145" t="str">
        <f>IF(AS72&lt;1,"",IF(AS72=1,'TUITION SCHED'!$D$16,IF(AS72=2,'TUITION SCHED'!$E$16,IF(AS72=3,'TUITION SCHED'!$F$16,IF(AS72=4,'TUITION SCHED'!$G$16,IF(AS72=5,'TUITION SCHED'!$H$16,""))))))</f>
        <v/>
      </c>
      <c r="BJ72" s="443" t="str">
        <f>IF(AT72&lt;1,"",IF(AT72=1,'TUITION SCHED'!$D$17,IF(AT72=2,'TUITION SCHED'!$E$17,IF(AT72=3,'TUITION SCHED'!$F$17,IF(AT72=4,'TUITION SCHED'!$G$17,IF(AT72=5,'TUITION SCHED'!$H$18,""))))))</f>
        <v/>
      </c>
      <c r="BK72" s="443" t="str">
        <f>IF(AU72&lt;1,"",IF(AU72=1,'TUITION SCHED'!$D$18,IF(AU72=2,'TUITION SCHED'!$E$18,IF(AU72=3,'TUITION SCHED'!$F$18,IF(AU72=4,'TUITION SCHED'!$G$18,IF(AU72=5,'TUITION SCHED'!$H$18,""))))))</f>
        <v/>
      </c>
      <c r="BL72" s="443" t="str">
        <f>IF(AV72&lt;1,"",IF(AV72=1,'TUITION SCHED'!$D$19,IF(AV72=2,'TUITION SCHED'!$E$19,IF(AV72=3,'TUITION SCHED'!$F$19,IF(AV72=4,'TUITION SCHED'!$G$19,IF(AV72=5,'TUITION SCHED'!$H$19,""))))))</f>
        <v/>
      </c>
      <c r="BM72" s="443" t="str">
        <f>IF(AW72&lt;1,"",IF(AW72=1,'TUITION SCHED'!$D$20,IF(AW72=2,'TUITION SCHED'!$E$20,IF(AW72=3,'TUITION SCHED'!$F$20,IF(AW72=4,'TUITION SCHED'!$G$20,IF(AW72=5,'TUITION SCHED'!$H$20,""))))))</f>
        <v/>
      </c>
      <c r="BN72" s="443" t="str">
        <f>IF(AX72&lt;1,"",IF(AX72=1,'TUITION SCHED'!$D$21,IF(AX72=2,'TUITION SCHED'!$E$21,IF(AX72=3,'TUITION SCHED'!$F$21,IF(AX72=4,'TUITION SCHED'!$G$21,IF(AX72=5,'TUITION SCHED'!$H$21,""))))))</f>
        <v/>
      </c>
      <c r="BO72" s="443" t="str">
        <f>IF(AY72&lt;1,"",IF(AY72=1,'TUITION SCHED'!$D$22,IF(AY72=2,'TUITION SCHED'!$E$22,IF(AY72=3,'TUITION SCHED'!$F$22,IF(AY72=4,'TUITION SCHED'!$G$22,IF(AY72=5,'TUITION SCHED'!$H$22,""))))))</f>
        <v/>
      </c>
      <c r="BP72" s="443" t="str">
        <f>IF(AZ72&lt;1,"",IF(AZ72=1,'TUITION SCHED'!$D$23,IF(AZ72=2,'TUITION SCHED'!$E$23,IF(AZ72=3,'TUITION SCHED'!$F$23,IF(AZ72=4,'TUITION SCHED'!$G$23,IF(AZ72=5,'TUITION SCHED'!$H$23,""))))))</f>
        <v/>
      </c>
      <c r="BQ72" s="443" t="str">
        <f>IF(BA72&lt;1,"",IF(BA72=1,'TUITION SCHED'!$D$24,IF(BA72=2,'TUITION SCHED'!$E$24,IF(BA72=3,'TUITION SCHED'!$F$24,IF(BA72=4,'TUITION SCHED'!$G$24,IF(BA72=5,'TUITION SCHED'!$H$24,""))))))</f>
        <v/>
      </c>
      <c r="BR72" s="443" t="str">
        <f>IF(BB72&lt;1,"",IF(BB72=1,'TUITION SCHED'!$D$25,IF(BB72=2,'TUITION SCHED'!$E$25,IF(BB72=3,'TUITION SCHED'!$F$25,IF(BB72=4,'TUITION SCHED'!$G$25,IF(BB72=5,'TUITION SCHED'!$H$25,""))))))</f>
        <v/>
      </c>
      <c r="BS72" s="443" t="str">
        <f>IF(BC72&lt;1,"",IF(BC72=1,'TUITION SCHED'!$D$26,IF(BC72=2,'TUITION SCHED'!$E$26,IF(BC72=3,'TUITION SCHED'!$F$26,IF(BC72=4,'TUITION SCHED'!$G$26,IF(BC72=5,'TUITION SCHED'!$H$26,""))))))</f>
        <v/>
      </c>
      <c r="BT72" s="443" t="str">
        <f>IF(BD72&lt;1,"",IF(BD72=1,'TUITION SCHED'!$D$27,IF(BD72=2,'TUITION SCHED'!$E$27,IF(BD72=3,'TUITION SCHED'!$F$27,IF(BD72=4,'TUITION SCHED'!$G$27,IF(BD72=5,'TUITION SCHED'!$H$27,""))))))</f>
        <v/>
      </c>
      <c r="BU72" s="443" t="str">
        <f>IF(BE72&lt;1,"",IF(BE72=1,'TUITION SCHED'!$D$28,IF(BE72=2,'TUITION SCHED'!$E$28,IF(BE72=3,'TUITION SCHED'!$F$28,IF(BE72=4,'TUITION SCHED'!$G$28,IF(BE72=5,'TUITION SCHED'!$H$28,""))))))</f>
        <v/>
      </c>
      <c r="BV72" s="440" t="str">
        <f>IF(BF72&lt;1,"",IF(BF72=1,'TUITION SCHED'!$D$29,IF(BF72=2,'TUITION SCHED'!$E$29,IF(BF72=3,'TUITION SCHED'!$F$29,IF(BF72=4,'TUITION SCHED'!$G$29,IF(BF72=5,'TUITION SCHED'!$H$29,""))))))</f>
        <v/>
      </c>
      <c r="BW72" s="124"/>
      <c r="BX72" s="507"/>
      <c r="BY72" s="145" t="str">
        <f>IF(AH72="y",IF(SUM(J72:O72)&gt;0,'TUITION SCHED'!$H$58+IF(SUM(J72:O72)&gt;1,((SUM(J72:O72)-1))*'TUITION SCHED'!$H$60)+SUM(B72:I72)*'TUITION SCHED'!$H$59,""),"")</f>
        <v/>
      </c>
      <c r="BZ72" s="443" t="str">
        <f>IF(AH72="y",IF(SUM(B72:I72)&gt;0,'TUITION SCHED'!$H$57+IF(SUM(B72:I72)&gt;1,((SUM(B72:I72)-1))*'TUITION SCHED'!$H$59),""),"")</f>
        <v/>
      </c>
      <c r="CA72" s="443" t="str">
        <f t="shared" si="12"/>
        <v/>
      </c>
    </row>
    <row r="73" spans="1:79">
      <c r="A73" s="480"/>
      <c r="B73" s="463"/>
      <c r="C73" s="463"/>
      <c r="D73" s="463"/>
      <c r="E73" s="463"/>
      <c r="F73" s="463"/>
      <c r="G73" s="463"/>
      <c r="H73" s="463"/>
      <c r="I73" s="463"/>
      <c r="J73" s="463"/>
      <c r="K73" s="463"/>
      <c r="L73" s="463"/>
      <c r="M73" s="463"/>
      <c r="N73" s="463"/>
      <c r="O73" s="463"/>
      <c r="P73" s="443">
        <f t="shared" si="0"/>
        <v>0</v>
      </c>
      <c r="Q73" s="480"/>
      <c r="R73" s="480"/>
      <c r="S73" s="456">
        <f>IF(U73&gt;0,U73,IF(Q73=1,'TUITION SCHED'!D$30,IF(Q73=2,'TUITION SCHED'!E$30,IF(Q73=3,'TUITION SCHED'!F$30,IF(Q73=4,'TUITION SCHED'!G$30,IF(Q73=5,'TUITION SCHED'!H$30,IF(R73&gt;0,R73*'TUITION SCHED'!$D$31,SUM(BI73:BV73))))))))</f>
        <v>0</v>
      </c>
      <c r="T73" s="457" t="str">
        <f t="shared" si="1"/>
        <v/>
      </c>
      <c r="U73" s="480"/>
      <c r="V73" s="480"/>
      <c r="W73" s="575" t="str">
        <f>IF(V73="y",S73*'DATA INPUT'!$B$20,"")</f>
        <v/>
      </c>
      <c r="X73" s="483"/>
      <c r="Y73" s="443" t="str">
        <f>IF(A73="","",IF(X73="y",'DATA INPUT'!$B$26,'DATA INPUT'!$B$27))</f>
        <v/>
      </c>
      <c r="Z73" s="458">
        <f>IF(Q73=0,(P73-B73*0.5)*'DATA INPUT'!$B$28,"")</f>
        <v>0</v>
      </c>
      <c r="AA73" s="480"/>
      <c r="AB73" s="480"/>
      <c r="AC73" s="480"/>
      <c r="AD73" s="480"/>
      <c r="AE73" s="443" t="str">
        <f>IF((AB73+AC73+AD73)=0,"",(AB73*'DATA INPUT'!$D$59)+(AC73*'DATA INPUT'!$D$61)+(AD73*'DATA INPUT'!$D$66))</f>
        <v/>
      </c>
      <c r="AF73" s="480"/>
      <c r="AG73" s="480"/>
      <c r="AH73" s="483"/>
      <c r="AI73" s="443" t="str">
        <f t="shared" si="2"/>
        <v/>
      </c>
      <c r="AJ73" s="443" t="str">
        <f t="shared" si="3"/>
        <v/>
      </c>
      <c r="AK73" s="443" t="str">
        <f t="shared" si="4"/>
        <v/>
      </c>
      <c r="AL73" s="443" t="str">
        <f t="shared" si="5"/>
        <v/>
      </c>
      <c r="AM73" s="443" t="str">
        <f t="shared" si="6"/>
        <v/>
      </c>
      <c r="AN73" s="443" t="str">
        <f t="shared" si="7"/>
        <v/>
      </c>
      <c r="AO73" s="443" t="str">
        <f t="shared" si="8"/>
        <v/>
      </c>
      <c r="AP73" s="443" t="str">
        <f t="shared" si="9"/>
        <v/>
      </c>
      <c r="AQ73" s="440" t="str">
        <f>IF(AH73="y",IF(MAX(BY73:BZ73)&lt;'TUITION SCHED'!$H$61,MAX(BY73:BZ73),'TUITION SCHED'!$H$61),"")</f>
        <v/>
      </c>
      <c r="AR73" s="459"/>
      <c r="AS73" s="443" t="str">
        <f>IF(SUM(AT73:$BF73)&gt;0,"",IF(B73&gt;0,$P73,""))</f>
        <v/>
      </c>
      <c r="AT73" s="443" t="str">
        <f>IF(SUM(AU73:$BF73)&gt;0,"",IF(C73&gt;0,$P73,""))</f>
        <v/>
      </c>
      <c r="AU73" s="443" t="str">
        <f>IF(SUM(AV73:$BF73)&gt;0,"",IF(D73&gt;0,$P73,""))</f>
        <v/>
      </c>
      <c r="AV73" s="443" t="str">
        <f>IF(SUM(AW73:$BF73)&gt;0,"",IF(E73&gt;0,$P73,""))</f>
        <v/>
      </c>
      <c r="AW73" s="443" t="str">
        <f>IF(SUM(AX73:$BF73)&gt;0,"",IF(F73&gt;0,$P73,""))</f>
        <v/>
      </c>
      <c r="AX73" s="443" t="str">
        <f>IF(SUM(AY73:$BF73)&gt;0,"",IF(G73&gt;0,$P73,""))</f>
        <v/>
      </c>
      <c r="AY73" s="443" t="str">
        <f>IF(SUM(AZ73:$BF73)&gt;0,"",IF(H73&gt;0,$P73,""))</f>
        <v/>
      </c>
      <c r="AZ73" s="443" t="str">
        <f>IF(SUM(BA73:$BF73)&gt;0,"",IF(I73&gt;0,$P73,""))</f>
        <v/>
      </c>
      <c r="BA73" s="443" t="str">
        <f>IF(SUM(BB73:$BF73)&gt;0,"",IF(J73&gt;0,$P73,""))</f>
        <v/>
      </c>
      <c r="BB73" s="443" t="str">
        <f>IF(SUM(BC73:$BF73)&gt;0,"",IF(K73&gt;0,$P73,""))</f>
        <v/>
      </c>
      <c r="BC73" s="443" t="str">
        <f>IF(SUM(BD73:$BF73)&gt;0,"",IF(L73&gt;0,$P73,""))</f>
        <v/>
      </c>
      <c r="BD73" s="443" t="str">
        <f>IF(SUM(BE73:$BF73)&gt;0,"",IF(M73&gt;0,$P73,""))</f>
        <v/>
      </c>
      <c r="BE73" s="443" t="str">
        <f t="shared" si="10"/>
        <v/>
      </c>
      <c r="BF73" s="440" t="str">
        <f t="shared" si="11"/>
        <v/>
      </c>
      <c r="BG73" s="124"/>
      <c r="BH73" s="507"/>
      <c r="BI73" s="145" t="str">
        <f>IF(AS73&lt;1,"",IF(AS73=1,'TUITION SCHED'!$D$16,IF(AS73=2,'TUITION SCHED'!$E$16,IF(AS73=3,'TUITION SCHED'!$F$16,IF(AS73=4,'TUITION SCHED'!$G$16,IF(AS73=5,'TUITION SCHED'!$H$16,""))))))</f>
        <v/>
      </c>
      <c r="BJ73" s="443" t="str">
        <f>IF(AT73&lt;1,"",IF(AT73=1,'TUITION SCHED'!$D$17,IF(AT73=2,'TUITION SCHED'!$E$17,IF(AT73=3,'TUITION SCHED'!$F$17,IF(AT73=4,'TUITION SCHED'!$G$17,IF(AT73=5,'TUITION SCHED'!$H$18,""))))))</f>
        <v/>
      </c>
      <c r="BK73" s="443" t="str">
        <f>IF(AU73&lt;1,"",IF(AU73=1,'TUITION SCHED'!$D$18,IF(AU73=2,'TUITION SCHED'!$E$18,IF(AU73=3,'TUITION SCHED'!$F$18,IF(AU73=4,'TUITION SCHED'!$G$18,IF(AU73=5,'TUITION SCHED'!$H$18,""))))))</f>
        <v/>
      </c>
      <c r="BL73" s="443" t="str">
        <f>IF(AV73&lt;1,"",IF(AV73=1,'TUITION SCHED'!$D$19,IF(AV73=2,'TUITION SCHED'!$E$19,IF(AV73=3,'TUITION SCHED'!$F$19,IF(AV73=4,'TUITION SCHED'!$G$19,IF(AV73=5,'TUITION SCHED'!$H$19,""))))))</f>
        <v/>
      </c>
      <c r="BM73" s="443" t="str">
        <f>IF(AW73&lt;1,"",IF(AW73=1,'TUITION SCHED'!$D$20,IF(AW73=2,'TUITION SCHED'!$E$20,IF(AW73=3,'TUITION SCHED'!$F$20,IF(AW73=4,'TUITION SCHED'!$G$20,IF(AW73=5,'TUITION SCHED'!$H$20,""))))))</f>
        <v/>
      </c>
      <c r="BN73" s="443" t="str">
        <f>IF(AX73&lt;1,"",IF(AX73=1,'TUITION SCHED'!$D$21,IF(AX73=2,'TUITION SCHED'!$E$21,IF(AX73=3,'TUITION SCHED'!$F$21,IF(AX73=4,'TUITION SCHED'!$G$21,IF(AX73=5,'TUITION SCHED'!$H$21,""))))))</f>
        <v/>
      </c>
      <c r="BO73" s="443" t="str">
        <f>IF(AY73&lt;1,"",IF(AY73=1,'TUITION SCHED'!$D$22,IF(AY73=2,'TUITION SCHED'!$E$22,IF(AY73=3,'TUITION SCHED'!$F$22,IF(AY73=4,'TUITION SCHED'!$G$22,IF(AY73=5,'TUITION SCHED'!$H$22,""))))))</f>
        <v/>
      </c>
      <c r="BP73" s="443" t="str">
        <f>IF(AZ73&lt;1,"",IF(AZ73=1,'TUITION SCHED'!$D$23,IF(AZ73=2,'TUITION SCHED'!$E$23,IF(AZ73=3,'TUITION SCHED'!$F$23,IF(AZ73=4,'TUITION SCHED'!$G$23,IF(AZ73=5,'TUITION SCHED'!$H$23,""))))))</f>
        <v/>
      </c>
      <c r="BQ73" s="443" t="str">
        <f>IF(BA73&lt;1,"",IF(BA73=1,'TUITION SCHED'!$D$24,IF(BA73=2,'TUITION SCHED'!$E$24,IF(BA73=3,'TUITION SCHED'!$F$24,IF(BA73=4,'TUITION SCHED'!$G$24,IF(BA73=5,'TUITION SCHED'!$H$24,""))))))</f>
        <v/>
      </c>
      <c r="BR73" s="443" t="str">
        <f>IF(BB73&lt;1,"",IF(BB73=1,'TUITION SCHED'!$D$25,IF(BB73=2,'TUITION SCHED'!$E$25,IF(BB73=3,'TUITION SCHED'!$F$25,IF(BB73=4,'TUITION SCHED'!$G$25,IF(BB73=5,'TUITION SCHED'!$H$25,""))))))</f>
        <v/>
      </c>
      <c r="BS73" s="443" t="str">
        <f>IF(BC73&lt;1,"",IF(BC73=1,'TUITION SCHED'!$D$26,IF(BC73=2,'TUITION SCHED'!$E$26,IF(BC73=3,'TUITION SCHED'!$F$26,IF(BC73=4,'TUITION SCHED'!$G$26,IF(BC73=5,'TUITION SCHED'!$H$26,""))))))</f>
        <v/>
      </c>
      <c r="BT73" s="443" t="str">
        <f>IF(BD73&lt;1,"",IF(BD73=1,'TUITION SCHED'!$D$27,IF(BD73=2,'TUITION SCHED'!$E$27,IF(BD73=3,'TUITION SCHED'!$F$27,IF(BD73=4,'TUITION SCHED'!$G$27,IF(BD73=5,'TUITION SCHED'!$H$27,""))))))</f>
        <v/>
      </c>
      <c r="BU73" s="443" t="str">
        <f>IF(BE73&lt;1,"",IF(BE73=1,'TUITION SCHED'!$D$28,IF(BE73=2,'TUITION SCHED'!$E$28,IF(BE73=3,'TUITION SCHED'!$F$28,IF(BE73=4,'TUITION SCHED'!$G$28,IF(BE73=5,'TUITION SCHED'!$H$28,""))))))</f>
        <v/>
      </c>
      <c r="BV73" s="440" t="str">
        <f>IF(BF73&lt;1,"",IF(BF73=1,'TUITION SCHED'!$D$29,IF(BF73=2,'TUITION SCHED'!$E$29,IF(BF73=3,'TUITION SCHED'!$F$29,IF(BF73=4,'TUITION SCHED'!$G$29,IF(BF73=5,'TUITION SCHED'!$H$29,""))))))</f>
        <v/>
      </c>
      <c r="BW73" s="124"/>
      <c r="BX73" s="507"/>
      <c r="BY73" s="145" t="str">
        <f>IF(AH73="y",IF(SUM(J73:O73)&gt;0,'TUITION SCHED'!$H$58+IF(SUM(J73:O73)&gt;1,((SUM(J73:O73)-1))*'TUITION SCHED'!$H$60)+SUM(B73:I73)*'TUITION SCHED'!$H$59,""),"")</f>
        <v/>
      </c>
      <c r="BZ73" s="443" t="str">
        <f>IF(AH73="y",IF(SUM(B73:I73)&gt;0,'TUITION SCHED'!$H$57+IF(SUM(B73:I73)&gt;1,((SUM(B73:I73)-1))*'TUITION SCHED'!$H$59),""),"")</f>
        <v/>
      </c>
      <c r="CA73" s="443" t="str">
        <f t="shared" si="12"/>
        <v/>
      </c>
    </row>
    <row r="74" spans="1:79">
      <c r="A74" s="480"/>
      <c r="B74" s="463"/>
      <c r="C74" s="463"/>
      <c r="D74" s="463"/>
      <c r="E74" s="463"/>
      <c r="F74" s="463"/>
      <c r="G74" s="463"/>
      <c r="H74" s="463"/>
      <c r="I74" s="463"/>
      <c r="J74" s="463"/>
      <c r="K74" s="463"/>
      <c r="L74" s="463"/>
      <c r="M74" s="463"/>
      <c r="N74" s="463"/>
      <c r="O74" s="463"/>
      <c r="P74" s="443">
        <f t="shared" si="0"/>
        <v>0</v>
      </c>
      <c r="Q74" s="480"/>
      <c r="R74" s="480"/>
      <c r="S74" s="456">
        <f>IF(U74&gt;0,U74,IF(Q74=1,'TUITION SCHED'!D$30,IF(Q74=2,'TUITION SCHED'!E$30,IF(Q74=3,'TUITION SCHED'!F$30,IF(Q74=4,'TUITION SCHED'!G$30,IF(Q74=5,'TUITION SCHED'!H$30,IF(R74&gt;0,R74*'TUITION SCHED'!$D$31,SUM(BI74:BV74))))))))</f>
        <v>0</v>
      </c>
      <c r="T74" s="457" t="str">
        <f t="shared" si="1"/>
        <v/>
      </c>
      <c r="U74" s="480"/>
      <c r="V74" s="480"/>
      <c r="W74" s="575" t="str">
        <f>IF(V74="y",S74*'DATA INPUT'!$B$20,"")</f>
        <v/>
      </c>
      <c r="X74" s="483"/>
      <c r="Y74" s="443" t="str">
        <f>IF(A74="","",IF(X74="y",'DATA INPUT'!$B$26,'DATA INPUT'!$B$27))</f>
        <v/>
      </c>
      <c r="Z74" s="458">
        <f>IF(Q74=0,(P74-B74*0.5)*'DATA INPUT'!$B$28,"")</f>
        <v>0</v>
      </c>
      <c r="AA74" s="480"/>
      <c r="AB74" s="480"/>
      <c r="AC74" s="480"/>
      <c r="AD74" s="480"/>
      <c r="AE74" s="443" t="str">
        <f>IF((AB74+AC74+AD74)=0,"",(AB74*'DATA INPUT'!$D$59)+(AC74*'DATA INPUT'!$D$61)+(AD74*'DATA INPUT'!$D$66))</f>
        <v/>
      </c>
      <c r="AF74" s="480"/>
      <c r="AG74" s="480"/>
      <c r="AH74" s="483"/>
      <c r="AI74" s="443" t="str">
        <f t="shared" si="2"/>
        <v/>
      </c>
      <c r="AJ74" s="443" t="str">
        <f t="shared" si="3"/>
        <v/>
      </c>
      <c r="AK74" s="443" t="str">
        <f t="shared" si="4"/>
        <v/>
      </c>
      <c r="AL74" s="443" t="str">
        <f t="shared" si="5"/>
        <v/>
      </c>
      <c r="AM74" s="443" t="str">
        <f t="shared" si="6"/>
        <v/>
      </c>
      <c r="AN74" s="443" t="str">
        <f t="shared" si="7"/>
        <v/>
      </c>
      <c r="AO74" s="443" t="str">
        <f t="shared" si="8"/>
        <v/>
      </c>
      <c r="AP74" s="443" t="str">
        <f t="shared" si="9"/>
        <v/>
      </c>
      <c r="AQ74" s="440" t="str">
        <f>IF(AH74="y",IF(MAX(BY74:BZ74)&lt;'TUITION SCHED'!$H$61,MAX(BY74:BZ74),'TUITION SCHED'!$H$61),"")</f>
        <v/>
      </c>
      <c r="AR74" s="459"/>
      <c r="AS74" s="443" t="str">
        <f>IF(SUM(AT74:$BF74)&gt;0,"",IF(B74&gt;0,$P74,""))</f>
        <v/>
      </c>
      <c r="AT74" s="443" t="str">
        <f>IF(SUM(AU74:$BF74)&gt;0,"",IF(C74&gt;0,$P74,""))</f>
        <v/>
      </c>
      <c r="AU74" s="443" t="str">
        <f>IF(SUM(AV74:$BF74)&gt;0,"",IF(D74&gt;0,$P74,""))</f>
        <v/>
      </c>
      <c r="AV74" s="443" t="str">
        <f>IF(SUM(AW74:$BF74)&gt;0,"",IF(E74&gt;0,$P74,""))</f>
        <v/>
      </c>
      <c r="AW74" s="443" t="str">
        <f>IF(SUM(AX74:$BF74)&gt;0,"",IF(F74&gt;0,$P74,""))</f>
        <v/>
      </c>
      <c r="AX74" s="443" t="str">
        <f>IF(SUM(AY74:$BF74)&gt;0,"",IF(G74&gt;0,$P74,""))</f>
        <v/>
      </c>
      <c r="AY74" s="443" t="str">
        <f>IF(SUM(AZ74:$BF74)&gt;0,"",IF(H74&gt;0,$P74,""))</f>
        <v/>
      </c>
      <c r="AZ74" s="443" t="str">
        <f>IF(SUM(BA74:$BF74)&gt;0,"",IF(I74&gt;0,$P74,""))</f>
        <v/>
      </c>
      <c r="BA74" s="443" t="str">
        <f>IF(SUM(BB74:$BF74)&gt;0,"",IF(J74&gt;0,$P74,""))</f>
        <v/>
      </c>
      <c r="BB74" s="443" t="str">
        <f>IF(SUM(BC74:$BF74)&gt;0,"",IF(K74&gt;0,$P74,""))</f>
        <v/>
      </c>
      <c r="BC74" s="443" t="str">
        <f>IF(SUM(BD74:$BF74)&gt;0,"",IF(L74&gt;0,$P74,""))</f>
        <v/>
      </c>
      <c r="BD74" s="443" t="str">
        <f>IF(SUM(BE74:$BF74)&gt;0,"",IF(M74&gt;0,$P74,""))</f>
        <v/>
      </c>
      <c r="BE74" s="443" t="str">
        <f t="shared" si="10"/>
        <v/>
      </c>
      <c r="BF74" s="440" t="str">
        <f t="shared" si="11"/>
        <v/>
      </c>
      <c r="BG74" s="124"/>
      <c r="BH74" s="507"/>
      <c r="BI74" s="145" t="str">
        <f>IF(AS74&lt;1,"",IF(AS74=1,'TUITION SCHED'!$D$16,IF(AS74=2,'TUITION SCHED'!$E$16,IF(AS74=3,'TUITION SCHED'!$F$16,IF(AS74=4,'TUITION SCHED'!$G$16,IF(AS74=5,'TUITION SCHED'!$H$16,""))))))</f>
        <v/>
      </c>
      <c r="BJ74" s="443" t="str">
        <f>IF(AT74&lt;1,"",IF(AT74=1,'TUITION SCHED'!$D$17,IF(AT74=2,'TUITION SCHED'!$E$17,IF(AT74=3,'TUITION SCHED'!$F$17,IF(AT74=4,'TUITION SCHED'!$G$17,IF(AT74=5,'TUITION SCHED'!$H$18,""))))))</f>
        <v/>
      </c>
      <c r="BK74" s="443" t="str">
        <f>IF(AU74&lt;1,"",IF(AU74=1,'TUITION SCHED'!$D$18,IF(AU74=2,'TUITION SCHED'!$E$18,IF(AU74=3,'TUITION SCHED'!$F$18,IF(AU74=4,'TUITION SCHED'!$G$18,IF(AU74=5,'TUITION SCHED'!$H$18,""))))))</f>
        <v/>
      </c>
      <c r="BL74" s="443" t="str">
        <f>IF(AV74&lt;1,"",IF(AV74=1,'TUITION SCHED'!$D$19,IF(AV74=2,'TUITION SCHED'!$E$19,IF(AV74=3,'TUITION SCHED'!$F$19,IF(AV74=4,'TUITION SCHED'!$G$19,IF(AV74=5,'TUITION SCHED'!$H$19,""))))))</f>
        <v/>
      </c>
      <c r="BM74" s="443" t="str">
        <f>IF(AW74&lt;1,"",IF(AW74=1,'TUITION SCHED'!$D$20,IF(AW74=2,'TUITION SCHED'!$E$20,IF(AW74=3,'TUITION SCHED'!$F$20,IF(AW74=4,'TUITION SCHED'!$G$20,IF(AW74=5,'TUITION SCHED'!$H$20,""))))))</f>
        <v/>
      </c>
      <c r="BN74" s="443" t="str">
        <f>IF(AX74&lt;1,"",IF(AX74=1,'TUITION SCHED'!$D$21,IF(AX74=2,'TUITION SCHED'!$E$21,IF(AX74=3,'TUITION SCHED'!$F$21,IF(AX74=4,'TUITION SCHED'!$G$21,IF(AX74=5,'TUITION SCHED'!$H$21,""))))))</f>
        <v/>
      </c>
      <c r="BO74" s="443" t="str">
        <f>IF(AY74&lt;1,"",IF(AY74=1,'TUITION SCHED'!$D$22,IF(AY74=2,'TUITION SCHED'!$E$22,IF(AY74=3,'TUITION SCHED'!$F$22,IF(AY74=4,'TUITION SCHED'!$G$22,IF(AY74=5,'TUITION SCHED'!$H$22,""))))))</f>
        <v/>
      </c>
      <c r="BP74" s="443" t="str">
        <f>IF(AZ74&lt;1,"",IF(AZ74=1,'TUITION SCHED'!$D$23,IF(AZ74=2,'TUITION SCHED'!$E$23,IF(AZ74=3,'TUITION SCHED'!$F$23,IF(AZ74=4,'TUITION SCHED'!$G$23,IF(AZ74=5,'TUITION SCHED'!$H$23,""))))))</f>
        <v/>
      </c>
      <c r="BQ74" s="443" t="str">
        <f>IF(BA74&lt;1,"",IF(BA74=1,'TUITION SCHED'!$D$24,IF(BA74=2,'TUITION SCHED'!$E$24,IF(BA74=3,'TUITION SCHED'!$F$24,IF(BA74=4,'TUITION SCHED'!$G$24,IF(BA74=5,'TUITION SCHED'!$H$24,""))))))</f>
        <v/>
      </c>
      <c r="BR74" s="443" t="str">
        <f>IF(BB74&lt;1,"",IF(BB74=1,'TUITION SCHED'!$D$25,IF(BB74=2,'TUITION SCHED'!$E$25,IF(BB74=3,'TUITION SCHED'!$F$25,IF(BB74=4,'TUITION SCHED'!$G$25,IF(BB74=5,'TUITION SCHED'!$H$25,""))))))</f>
        <v/>
      </c>
      <c r="BS74" s="443" t="str">
        <f>IF(BC74&lt;1,"",IF(BC74=1,'TUITION SCHED'!$D$26,IF(BC74=2,'TUITION SCHED'!$E$26,IF(BC74=3,'TUITION SCHED'!$F$26,IF(BC74=4,'TUITION SCHED'!$G$26,IF(BC74=5,'TUITION SCHED'!$H$26,""))))))</f>
        <v/>
      </c>
      <c r="BT74" s="443" t="str">
        <f>IF(BD74&lt;1,"",IF(BD74=1,'TUITION SCHED'!$D$27,IF(BD74=2,'TUITION SCHED'!$E$27,IF(BD74=3,'TUITION SCHED'!$F$27,IF(BD74=4,'TUITION SCHED'!$G$27,IF(BD74=5,'TUITION SCHED'!$H$27,""))))))</f>
        <v/>
      </c>
      <c r="BU74" s="443" t="str">
        <f>IF(BE74&lt;1,"",IF(BE74=1,'TUITION SCHED'!$D$28,IF(BE74=2,'TUITION SCHED'!$E$28,IF(BE74=3,'TUITION SCHED'!$F$28,IF(BE74=4,'TUITION SCHED'!$G$28,IF(BE74=5,'TUITION SCHED'!$H$28,""))))))</f>
        <v/>
      </c>
      <c r="BV74" s="440" t="str">
        <f>IF(BF74&lt;1,"",IF(BF74=1,'TUITION SCHED'!$D$29,IF(BF74=2,'TUITION SCHED'!$E$29,IF(BF74=3,'TUITION SCHED'!$F$29,IF(BF74=4,'TUITION SCHED'!$G$29,IF(BF74=5,'TUITION SCHED'!$H$29,""))))))</f>
        <v/>
      </c>
      <c r="BW74" s="124"/>
      <c r="BX74" s="507"/>
      <c r="BY74" s="145" t="str">
        <f>IF(AH74="y",IF(SUM(J74:O74)&gt;0,'TUITION SCHED'!$H$58+IF(SUM(J74:O74)&gt;1,((SUM(J74:O74)-1))*'TUITION SCHED'!$H$60)+SUM(B74:I74)*'TUITION SCHED'!$H$59,""),"")</f>
        <v/>
      </c>
      <c r="BZ74" s="443" t="str">
        <f>IF(AH74="y",IF(SUM(B74:I74)&gt;0,'TUITION SCHED'!$H$57+IF(SUM(B74:I74)&gt;1,((SUM(B74:I74)-1))*'TUITION SCHED'!$H$59),""),"")</f>
        <v/>
      </c>
      <c r="CA74" s="443" t="str">
        <f t="shared" si="12"/>
        <v/>
      </c>
    </row>
    <row r="75" spans="1:79">
      <c r="A75" s="480"/>
      <c r="B75" s="463"/>
      <c r="C75" s="463"/>
      <c r="D75" s="463"/>
      <c r="E75" s="463"/>
      <c r="F75" s="463"/>
      <c r="G75" s="463"/>
      <c r="H75" s="463"/>
      <c r="I75" s="463"/>
      <c r="J75" s="463"/>
      <c r="K75" s="463"/>
      <c r="L75" s="463"/>
      <c r="M75" s="463"/>
      <c r="N75" s="463"/>
      <c r="O75" s="463"/>
      <c r="P75" s="443">
        <f t="shared" si="0"/>
        <v>0</v>
      </c>
      <c r="Q75" s="480"/>
      <c r="R75" s="480"/>
      <c r="S75" s="456">
        <f>IF(U75&gt;0,U75,IF(Q75=1,'TUITION SCHED'!D$30,IF(Q75=2,'TUITION SCHED'!E$30,IF(Q75=3,'TUITION SCHED'!F$30,IF(Q75=4,'TUITION SCHED'!G$30,IF(Q75=5,'TUITION SCHED'!H$30,IF(R75&gt;0,R75*'TUITION SCHED'!$D$31,SUM(BI75:BV75))))))))</f>
        <v>0</v>
      </c>
      <c r="T75" s="457" t="str">
        <f t="shared" si="1"/>
        <v/>
      </c>
      <c r="U75" s="480"/>
      <c r="V75" s="480"/>
      <c r="W75" s="575" t="str">
        <f>IF(V75="y",S75*'DATA INPUT'!$B$20,"")</f>
        <v/>
      </c>
      <c r="X75" s="483"/>
      <c r="Y75" s="443" t="str">
        <f>IF(A75="","",IF(X75="y",'DATA INPUT'!$B$26,'DATA INPUT'!$B$27))</f>
        <v/>
      </c>
      <c r="Z75" s="458">
        <f>IF(Q75=0,(P75-B75*0.5)*'DATA INPUT'!$B$28,"")</f>
        <v>0</v>
      </c>
      <c r="AA75" s="480"/>
      <c r="AB75" s="480"/>
      <c r="AC75" s="480"/>
      <c r="AD75" s="480"/>
      <c r="AE75" s="443" t="str">
        <f>IF((AB75+AC75+AD75)=0,"",(AB75*'DATA INPUT'!$D$59)+(AC75*'DATA INPUT'!$D$61)+(AD75*'DATA INPUT'!$D$66))</f>
        <v/>
      </c>
      <c r="AF75" s="480"/>
      <c r="AG75" s="480"/>
      <c r="AH75" s="483"/>
      <c r="AI75" s="443" t="str">
        <f t="shared" si="2"/>
        <v/>
      </c>
      <c r="AJ75" s="443" t="str">
        <f t="shared" si="3"/>
        <v/>
      </c>
      <c r="AK75" s="443" t="str">
        <f t="shared" si="4"/>
        <v/>
      </c>
      <c r="AL75" s="443" t="str">
        <f t="shared" si="5"/>
        <v/>
      </c>
      <c r="AM75" s="443" t="str">
        <f t="shared" si="6"/>
        <v/>
      </c>
      <c r="AN75" s="443" t="str">
        <f t="shared" si="7"/>
        <v/>
      </c>
      <c r="AO75" s="443" t="str">
        <f t="shared" si="8"/>
        <v/>
      </c>
      <c r="AP75" s="443" t="str">
        <f t="shared" si="9"/>
        <v/>
      </c>
      <c r="AQ75" s="440" t="str">
        <f>IF(AH75="y",IF(MAX(BY75:BZ75)&lt;'TUITION SCHED'!$H$61,MAX(BY75:BZ75),'TUITION SCHED'!$H$61),"")</f>
        <v/>
      </c>
      <c r="AR75" s="459"/>
      <c r="AS75" s="443" t="str">
        <f>IF(SUM(AT75:$BF75)&gt;0,"",IF(B75&gt;0,$P75,""))</f>
        <v/>
      </c>
      <c r="AT75" s="443" t="str">
        <f>IF(SUM(AU75:$BF75)&gt;0,"",IF(C75&gt;0,$P75,""))</f>
        <v/>
      </c>
      <c r="AU75" s="443" t="str">
        <f>IF(SUM(AV75:$BF75)&gt;0,"",IF(D75&gt;0,$P75,""))</f>
        <v/>
      </c>
      <c r="AV75" s="443" t="str">
        <f>IF(SUM(AW75:$BF75)&gt;0,"",IF(E75&gt;0,$P75,""))</f>
        <v/>
      </c>
      <c r="AW75" s="443" t="str">
        <f>IF(SUM(AX75:$BF75)&gt;0,"",IF(F75&gt;0,$P75,""))</f>
        <v/>
      </c>
      <c r="AX75" s="443" t="str">
        <f>IF(SUM(AY75:$BF75)&gt;0,"",IF(G75&gt;0,$P75,""))</f>
        <v/>
      </c>
      <c r="AY75" s="443" t="str">
        <f>IF(SUM(AZ75:$BF75)&gt;0,"",IF(H75&gt;0,$P75,""))</f>
        <v/>
      </c>
      <c r="AZ75" s="443" t="str">
        <f>IF(SUM(BA75:$BF75)&gt;0,"",IF(I75&gt;0,$P75,""))</f>
        <v/>
      </c>
      <c r="BA75" s="443" t="str">
        <f>IF(SUM(BB75:$BF75)&gt;0,"",IF(J75&gt;0,$P75,""))</f>
        <v/>
      </c>
      <c r="BB75" s="443" t="str">
        <f>IF(SUM(BC75:$BF75)&gt;0,"",IF(K75&gt;0,$P75,""))</f>
        <v/>
      </c>
      <c r="BC75" s="443" t="str">
        <f>IF(SUM(BD75:$BF75)&gt;0,"",IF(L75&gt;0,$P75,""))</f>
        <v/>
      </c>
      <c r="BD75" s="443" t="str">
        <f>IF(SUM(BE75:$BF75)&gt;0,"",IF(M75&gt;0,$P75,""))</f>
        <v/>
      </c>
      <c r="BE75" s="443" t="str">
        <f t="shared" si="10"/>
        <v/>
      </c>
      <c r="BF75" s="440" t="str">
        <f t="shared" si="11"/>
        <v/>
      </c>
      <c r="BG75" s="124"/>
      <c r="BH75" s="507"/>
      <c r="BI75" s="145" t="str">
        <f>IF(AS75&lt;1,"",IF(AS75=1,'TUITION SCHED'!$D$16,IF(AS75=2,'TUITION SCHED'!$E$16,IF(AS75=3,'TUITION SCHED'!$F$16,IF(AS75=4,'TUITION SCHED'!$G$16,IF(AS75=5,'TUITION SCHED'!$H$16,""))))))</f>
        <v/>
      </c>
      <c r="BJ75" s="443" t="str">
        <f>IF(AT75&lt;1,"",IF(AT75=1,'TUITION SCHED'!$D$17,IF(AT75=2,'TUITION SCHED'!$E$17,IF(AT75=3,'TUITION SCHED'!$F$17,IF(AT75=4,'TUITION SCHED'!$G$17,IF(AT75=5,'TUITION SCHED'!$H$18,""))))))</f>
        <v/>
      </c>
      <c r="BK75" s="443" t="str">
        <f>IF(AU75&lt;1,"",IF(AU75=1,'TUITION SCHED'!$D$18,IF(AU75=2,'TUITION SCHED'!$E$18,IF(AU75=3,'TUITION SCHED'!$F$18,IF(AU75=4,'TUITION SCHED'!$G$18,IF(AU75=5,'TUITION SCHED'!$H$18,""))))))</f>
        <v/>
      </c>
      <c r="BL75" s="443" t="str">
        <f>IF(AV75&lt;1,"",IF(AV75=1,'TUITION SCHED'!$D$19,IF(AV75=2,'TUITION SCHED'!$E$19,IF(AV75=3,'TUITION SCHED'!$F$19,IF(AV75=4,'TUITION SCHED'!$G$19,IF(AV75=5,'TUITION SCHED'!$H$19,""))))))</f>
        <v/>
      </c>
      <c r="BM75" s="443" t="str">
        <f>IF(AW75&lt;1,"",IF(AW75=1,'TUITION SCHED'!$D$20,IF(AW75=2,'TUITION SCHED'!$E$20,IF(AW75=3,'TUITION SCHED'!$F$20,IF(AW75=4,'TUITION SCHED'!$G$20,IF(AW75=5,'TUITION SCHED'!$H$20,""))))))</f>
        <v/>
      </c>
      <c r="BN75" s="443" t="str">
        <f>IF(AX75&lt;1,"",IF(AX75=1,'TUITION SCHED'!$D$21,IF(AX75=2,'TUITION SCHED'!$E$21,IF(AX75=3,'TUITION SCHED'!$F$21,IF(AX75=4,'TUITION SCHED'!$G$21,IF(AX75=5,'TUITION SCHED'!$H$21,""))))))</f>
        <v/>
      </c>
      <c r="BO75" s="443" t="str">
        <f>IF(AY75&lt;1,"",IF(AY75=1,'TUITION SCHED'!$D$22,IF(AY75=2,'TUITION SCHED'!$E$22,IF(AY75=3,'TUITION SCHED'!$F$22,IF(AY75=4,'TUITION SCHED'!$G$22,IF(AY75=5,'TUITION SCHED'!$H$22,""))))))</f>
        <v/>
      </c>
      <c r="BP75" s="443" t="str">
        <f>IF(AZ75&lt;1,"",IF(AZ75=1,'TUITION SCHED'!$D$23,IF(AZ75=2,'TUITION SCHED'!$E$23,IF(AZ75=3,'TUITION SCHED'!$F$23,IF(AZ75=4,'TUITION SCHED'!$G$23,IF(AZ75=5,'TUITION SCHED'!$H$23,""))))))</f>
        <v/>
      </c>
      <c r="BQ75" s="443" t="str">
        <f>IF(BA75&lt;1,"",IF(BA75=1,'TUITION SCHED'!$D$24,IF(BA75=2,'TUITION SCHED'!$E$24,IF(BA75=3,'TUITION SCHED'!$F$24,IF(BA75=4,'TUITION SCHED'!$G$24,IF(BA75=5,'TUITION SCHED'!$H$24,""))))))</f>
        <v/>
      </c>
      <c r="BR75" s="443" t="str">
        <f>IF(BB75&lt;1,"",IF(BB75=1,'TUITION SCHED'!$D$25,IF(BB75=2,'TUITION SCHED'!$E$25,IF(BB75=3,'TUITION SCHED'!$F$25,IF(BB75=4,'TUITION SCHED'!$G$25,IF(BB75=5,'TUITION SCHED'!$H$25,""))))))</f>
        <v/>
      </c>
      <c r="BS75" s="443" t="str">
        <f>IF(BC75&lt;1,"",IF(BC75=1,'TUITION SCHED'!$D$26,IF(BC75=2,'TUITION SCHED'!$E$26,IF(BC75=3,'TUITION SCHED'!$F$26,IF(BC75=4,'TUITION SCHED'!$G$26,IF(BC75=5,'TUITION SCHED'!$H$26,""))))))</f>
        <v/>
      </c>
      <c r="BT75" s="443" t="str">
        <f>IF(BD75&lt;1,"",IF(BD75=1,'TUITION SCHED'!$D$27,IF(BD75=2,'TUITION SCHED'!$E$27,IF(BD75=3,'TUITION SCHED'!$F$27,IF(BD75=4,'TUITION SCHED'!$G$27,IF(BD75=5,'TUITION SCHED'!$H$27,""))))))</f>
        <v/>
      </c>
      <c r="BU75" s="443" t="str">
        <f>IF(BE75&lt;1,"",IF(BE75=1,'TUITION SCHED'!$D$28,IF(BE75=2,'TUITION SCHED'!$E$28,IF(BE75=3,'TUITION SCHED'!$F$28,IF(BE75=4,'TUITION SCHED'!$G$28,IF(BE75=5,'TUITION SCHED'!$H$28,""))))))</f>
        <v/>
      </c>
      <c r="BV75" s="440" t="str">
        <f>IF(BF75&lt;1,"",IF(BF75=1,'TUITION SCHED'!$D$29,IF(BF75=2,'TUITION SCHED'!$E$29,IF(BF75=3,'TUITION SCHED'!$F$29,IF(BF75=4,'TUITION SCHED'!$G$29,IF(BF75=5,'TUITION SCHED'!$H$29,""))))))</f>
        <v/>
      </c>
      <c r="BW75" s="124"/>
      <c r="BX75" s="507"/>
      <c r="BY75" s="145" t="str">
        <f>IF(AH75="y",IF(SUM(J75:O75)&gt;0,'TUITION SCHED'!$H$58+IF(SUM(J75:O75)&gt;1,((SUM(J75:O75)-1))*'TUITION SCHED'!$H$60)+SUM(B75:I75)*'TUITION SCHED'!$H$59,""),"")</f>
        <v/>
      </c>
      <c r="BZ75" s="443" t="str">
        <f>IF(AH75="y",IF(SUM(B75:I75)&gt;0,'TUITION SCHED'!$H$57+IF(SUM(B75:I75)&gt;1,((SUM(B75:I75)-1))*'TUITION SCHED'!$H$59),""),"")</f>
        <v/>
      </c>
      <c r="CA75" s="443" t="str">
        <f t="shared" si="12"/>
        <v/>
      </c>
    </row>
    <row r="76" spans="1:79">
      <c r="A76" s="480"/>
      <c r="B76" s="463"/>
      <c r="C76" s="463"/>
      <c r="D76" s="463"/>
      <c r="E76" s="463"/>
      <c r="F76" s="463"/>
      <c r="G76" s="463"/>
      <c r="H76" s="463"/>
      <c r="I76" s="463"/>
      <c r="J76" s="463"/>
      <c r="K76" s="463"/>
      <c r="L76" s="463"/>
      <c r="M76" s="463"/>
      <c r="N76" s="463"/>
      <c r="O76" s="463"/>
      <c r="P76" s="443">
        <f t="shared" si="0"/>
        <v>0</v>
      </c>
      <c r="Q76" s="480"/>
      <c r="R76" s="480"/>
      <c r="S76" s="456">
        <f>IF(U76&gt;0,U76,IF(Q76=1,'TUITION SCHED'!D$30,IF(Q76=2,'TUITION SCHED'!E$30,IF(Q76=3,'TUITION SCHED'!F$30,IF(Q76=4,'TUITION SCHED'!G$30,IF(Q76=5,'TUITION SCHED'!H$30,IF(R76&gt;0,R76*'TUITION SCHED'!$D$31,SUM(BI76:BV76))))))))</f>
        <v>0</v>
      </c>
      <c r="T76" s="457" t="str">
        <f t="shared" si="1"/>
        <v/>
      </c>
      <c r="U76" s="480"/>
      <c r="V76" s="480"/>
      <c r="W76" s="575" t="str">
        <f>IF(V76="y",S76*'DATA INPUT'!$B$20,"")</f>
        <v/>
      </c>
      <c r="X76" s="483"/>
      <c r="Y76" s="443" t="str">
        <f>IF(A76="","",IF(X76="y",'DATA INPUT'!$B$26,'DATA INPUT'!$B$27))</f>
        <v/>
      </c>
      <c r="Z76" s="458">
        <f>IF(Q76=0,(P76-B76*0.5)*'DATA INPUT'!$B$28,"")</f>
        <v>0</v>
      </c>
      <c r="AA76" s="480"/>
      <c r="AB76" s="480"/>
      <c r="AC76" s="480"/>
      <c r="AD76" s="480"/>
      <c r="AE76" s="443" t="str">
        <f>IF((AB76+AC76+AD76)=0,"",(AB76*'DATA INPUT'!$D$59)+(AC76*'DATA INPUT'!$D$61)+(AD76*'DATA INPUT'!$D$66))</f>
        <v/>
      </c>
      <c r="AF76" s="480"/>
      <c r="AG76" s="480"/>
      <c r="AH76" s="483"/>
      <c r="AI76" s="443" t="str">
        <f t="shared" si="2"/>
        <v/>
      </c>
      <c r="AJ76" s="443" t="str">
        <f t="shared" si="3"/>
        <v/>
      </c>
      <c r="AK76" s="443" t="str">
        <f t="shared" si="4"/>
        <v/>
      </c>
      <c r="AL76" s="443" t="str">
        <f t="shared" si="5"/>
        <v/>
      </c>
      <c r="AM76" s="443" t="str">
        <f t="shared" si="6"/>
        <v/>
      </c>
      <c r="AN76" s="443" t="str">
        <f t="shared" si="7"/>
        <v/>
      </c>
      <c r="AO76" s="443" t="str">
        <f t="shared" si="8"/>
        <v/>
      </c>
      <c r="AP76" s="443" t="str">
        <f t="shared" si="9"/>
        <v/>
      </c>
      <c r="AQ76" s="440" t="str">
        <f>IF(AH76="y",IF(MAX(BY76:BZ76)&lt;'TUITION SCHED'!$H$61,MAX(BY76:BZ76),'TUITION SCHED'!$H$61),"")</f>
        <v/>
      </c>
      <c r="AR76" s="459"/>
      <c r="AS76" s="443" t="str">
        <f>IF(SUM(AT76:$BF76)&gt;0,"",IF(B76&gt;0,$P76,""))</f>
        <v/>
      </c>
      <c r="AT76" s="443" t="str">
        <f>IF(SUM(AU76:$BF76)&gt;0,"",IF(C76&gt;0,$P76,""))</f>
        <v/>
      </c>
      <c r="AU76" s="443" t="str">
        <f>IF(SUM(AV76:$BF76)&gt;0,"",IF(D76&gt;0,$P76,""))</f>
        <v/>
      </c>
      <c r="AV76" s="443" t="str">
        <f>IF(SUM(AW76:$BF76)&gt;0,"",IF(E76&gt;0,$P76,""))</f>
        <v/>
      </c>
      <c r="AW76" s="443" t="str">
        <f>IF(SUM(AX76:$BF76)&gt;0,"",IF(F76&gt;0,$P76,""))</f>
        <v/>
      </c>
      <c r="AX76" s="443" t="str">
        <f>IF(SUM(AY76:$BF76)&gt;0,"",IF(G76&gt;0,$P76,""))</f>
        <v/>
      </c>
      <c r="AY76" s="443" t="str">
        <f>IF(SUM(AZ76:$BF76)&gt;0,"",IF(H76&gt;0,$P76,""))</f>
        <v/>
      </c>
      <c r="AZ76" s="443" t="str">
        <f>IF(SUM(BA76:$BF76)&gt;0,"",IF(I76&gt;0,$P76,""))</f>
        <v/>
      </c>
      <c r="BA76" s="443" t="str">
        <f>IF(SUM(BB76:$BF76)&gt;0,"",IF(J76&gt;0,$P76,""))</f>
        <v/>
      </c>
      <c r="BB76" s="443" t="str">
        <f>IF(SUM(BC76:$BF76)&gt;0,"",IF(K76&gt;0,$P76,""))</f>
        <v/>
      </c>
      <c r="BC76" s="443" t="str">
        <f>IF(SUM(BD76:$BF76)&gt;0,"",IF(L76&gt;0,$P76,""))</f>
        <v/>
      </c>
      <c r="BD76" s="443" t="str">
        <f>IF(SUM(BE76:$BF76)&gt;0,"",IF(M76&gt;0,$P76,""))</f>
        <v/>
      </c>
      <c r="BE76" s="443" t="str">
        <f t="shared" si="10"/>
        <v/>
      </c>
      <c r="BF76" s="440" t="str">
        <f t="shared" si="11"/>
        <v/>
      </c>
      <c r="BG76" s="124"/>
      <c r="BH76" s="507"/>
      <c r="BI76" s="145" t="str">
        <f>IF(AS76&lt;1,"",IF(AS76=1,'TUITION SCHED'!$D$16,IF(AS76=2,'TUITION SCHED'!$E$16,IF(AS76=3,'TUITION SCHED'!$F$16,IF(AS76=4,'TUITION SCHED'!$G$16,IF(AS76=5,'TUITION SCHED'!$H$16,""))))))</f>
        <v/>
      </c>
      <c r="BJ76" s="443" t="str">
        <f>IF(AT76&lt;1,"",IF(AT76=1,'TUITION SCHED'!$D$17,IF(AT76=2,'TUITION SCHED'!$E$17,IF(AT76=3,'TUITION SCHED'!$F$17,IF(AT76=4,'TUITION SCHED'!$G$17,IF(AT76=5,'TUITION SCHED'!$H$18,""))))))</f>
        <v/>
      </c>
      <c r="BK76" s="443" t="str">
        <f>IF(AU76&lt;1,"",IF(AU76=1,'TUITION SCHED'!$D$18,IF(AU76=2,'TUITION SCHED'!$E$18,IF(AU76=3,'TUITION SCHED'!$F$18,IF(AU76=4,'TUITION SCHED'!$G$18,IF(AU76=5,'TUITION SCHED'!$H$18,""))))))</f>
        <v/>
      </c>
      <c r="BL76" s="443" t="str">
        <f>IF(AV76&lt;1,"",IF(AV76=1,'TUITION SCHED'!$D$19,IF(AV76=2,'TUITION SCHED'!$E$19,IF(AV76=3,'TUITION SCHED'!$F$19,IF(AV76=4,'TUITION SCHED'!$G$19,IF(AV76=5,'TUITION SCHED'!$H$19,""))))))</f>
        <v/>
      </c>
      <c r="BM76" s="443" t="str">
        <f>IF(AW76&lt;1,"",IF(AW76=1,'TUITION SCHED'!$D$20,IF(AW76=2,'TUITION SCHED'!$E$20,IF(AW76=3,'TUITION SCHED'!$F$20,IF(AW76=4,'TUITION SCHED'!$G$20,IF(AW76=5,'TUITION SCHED'!$H$20,""))))))</f>
        <v/>
      </c>
      <c r="BN76" s="443" t="str">
        <f>IF(AX76&lt;1,"",IF(AX76=1,'TUITION SCHED'!$D$21,IF(AX76=2,'TUITION SCHED'!$E$21,IF(AX76=3,'TUITION SCHED'!$F$21,IF(AX76=4,'TUITION SCHED'!$G$21,IF(AX76=5,'TUITION SCHED'!$H$21,""))))))</f>
        <v/>
      </c>
      <c r="BO76" s="443" t="str">
        <f>IF(AY76&lt;1,"",IF(AY76=1,'TUITION SCHED'!$D$22,IF(AY76=2,'TUITION SCHED'!$E$22,IF(AY76=3,'TUITION SCHED'!$F$22,IF(AY76=4,'TUITION SCHED'!$G$22,IF(AY76=5,'TUITION SCHED'!$H$22,""))))))</f>
        <v/>
      </c>
      <c r="BP76" s="443" t="str">
        <f>IF(AZ76&lt;1,"",IF(AZ76=1,'TUITION SCHED'!$D$23,IF(AZ76=2,'TUITION SCHED'!$E$23,IF(AZ76=3,'TUITION SCHED'!$F$23,IF(AZ76=4,'TUITION SCHED'!$G$23,IF(AZ76=5,'TUITION SCHED'!$H$23,""))))))</f>
        <v/>
      </c>
      <c r="BQ76" s="443" t="str">
        <f>IF(BA76&lt;1,"",IF(BA76=1,'TUITION SCHED'!$D$24,IF(BA76=2,'TUITION SCHED'!$E$24,IF(BA76=3,'TUITION SCHED'!$F$24,IF(BA76=4,'TUITION SCHED'!$G$24,IF(BA76=5,'TUITION SCHED'!$H$24,""))))))</f>
        <v/>
      </c>
      <c r="BR76" s="443" t="str">
        <f>IF(BB76&lt;1,"",IF(BB76=1,'TUITION SCHED'!$D$25,IF(BB76=2,'TUITION SCHED'!$E$25,IF(BB76=3,'TUITION SCHED'!$F$25,IF(BB76=4,'TUITION SCHED'!$G$25,IF(BB76=5,'TUITION SCHED'!$H$25,""))))))</f>
        <v/>
      </c>
      <c r="BS76" s="443" t="str">
        <f>IF(BC76&lt;1,"",IF(BC76=1,'TUITION SCHED'!$D$26,IF(BC76=2,'TUITION SCHED'!$E$26,IF(BC76=3,'TUITION SCHED'!$F$26,IF(BC76=4,'TUITION SCHED'!$G$26,IF(BC76=5,'TUITION SCHED'!$H$26,""))))))</f>
        <v/>
      </c>
      <c r="BT76" s="443" t="str">
        <f>IF(BD76&lt;1,"",IF(BD76=1,'TUITION SCHED'!$D$27,IF(BD76=2,'TUITION SCHED'!$E$27,IF(BD76=3,'TUITION SCHED'!$F$27,IF(BD76=4,'TUITION SCHED'!$G$27,IF(BD76=5,'TUITION SCHED'!$H$27,""))))))</f>
        <v/>
      </c>
      <c r="BU76" s="443" t="str">
        <f>IF(BE76&lt;1,"",IF(BE76=1,'TUITION SCHED'!$D$28,IF(BE76=2,'TUITION SCHED'!$E$28,IF(BE76=3,'TUITION SCHED'!$F$28,IF(BE76=4,'TUITION SCHED'!$G$28,IF(BE76=5,'TUITION SCHED'!$H$28,""))))))</f>
        <v/>
      </c>
      <c r="BV76" s="440" t="str">
        <f>IF(BF76&lt;1,"",IF(BF76=1,'TUITION SCHED'!$D$29,IF(BF76=2,'TUITION SCHED'!$E$29,IF(BF76=3,'TUITION SCHED'!$F$29,IF(BF76=4,'TUITION SCHED'!$G$29,IF(BF76=5,'TUITION SCHED'!$H$29,""))))))</f>
        <v/>
      </c>
      <c r="BW76" s="124"/>
      <c r="BX76" s="507"/>
      <c r="BY76" s="145" t="str">
        <f>IF(AH76="y",IF(SUM(J76:O76)&gt;0,'TUITION SCHED'!$H$58+IF(SUM(J76:O76)&gt;1,((SUM(J76:O76)-1))*'TUITION SCHED'!$H$60)+SUM(B76:I76)*'TUITION SCHED'!$H$59,""),"")</f>
        <v/>
      </c>
      <c r="BZ76" s="443" t="str">
        <f>IF(AH76="y",IF(SUM(B76:I76)&gt;0,'TUITION SCHED'!$H$57+IF(SUM(B76:I76)&gt;1,((SUM(B76:I76)-1))*'TUITION SCHED'!$H$59),""),"")</f>
        <v/>
      </c>
      <c r="CA76" s="443" t="str">
        <f t="shared" si="12"/>
        <v/>
      </c>
    </row>
    <row r="77" spans="1:79">
      <c r="A77" s="480"/>
      <c r="B77" s="463"/>
      <c r="C77" s="463"/>
      <c r="D77" s="463"/>
      <c r="E77" s="463"/>
      <c r="F77" s="463"/>
      <c r="G77" s="463"/>
      <c r="H77" s="463"/>
      <c r="I77" s="463"/>
      <c r="J77" s="463"/>
      <c r="K77" s="463"/>
      <c r="L77" s="463"/>
      <c r="M77" s="463"/>
      <c r="N77" s="463"/>
      <c r="O77" s="463"/>
      <c r="P77" s="443">
        <f t="shared" si="0"/>
        <v>0</v>
      </c>
      <c r="Q77" s="480"/>
      <c r="R77" s="480"/>
      <c r="S77" s="456">
        <f>IF(U77&gt;0,U77,IF(Q77=1,'TUITION SCHED'!D$30,IF(Q77=2,'TUITION SCHED'!E$30,IF(Q77=3,'TUITION SCHED'!F$30,IF(Q77=4,'TUITION SCHED'!G$30,IF(Q77=5,'TUITION SCHED'!H$30,IF(R77&gt;0,R77*'TUITION SCHED'!$D$31,SUM(BI77:BV77))))))))</f>
        <v>0</v>
      </c>
      <c r="T77" s="457" t="str">
        <f t="shared" si="1"/>
        <v/>
      </c>
      <c r="U77" s="480"/>
      <c r="V77" s="480"/>
      <c r="W77" s="575" t="str">
        <f>IF(V77="y",S77*'DATA INPUT'!$B$20,"")</f>
        <v/>
      </c>
      <c r="X77" s="483"/>
      <c r="Y77" s="443" t="str">
        <f>IF(A77="","",IF(X77="y",'DATA INPUT'!$B$26,'DATA INPUT'!$B$27))</f>
        <v/>
      </c>
      <c r="Z77" s="458">
        <f>IF(Q77=0,(P77-B77*0.5)*'DATA INPUT'!$B$28,"")</f>
        <v>0</v>
      </c>
      <c r="AA77" s="480"/>
      <c r="AB77" s="480"/>
      <c r="AC77" s="480"/>
      <c r="AD77" s="480"/>
      <c r="AE77" s="443" t="str">
        <f>IF((AB77+AC77+AD77)=0,"",(AB77*'DATA INPUT'!$D$59)+(AC77*'DATA INPUT'!$D$61)+(AD77*'DATA INPUT'!$D$66))</f>
        <v/>
      </c>
      <c r="AF77" s="480"/>
      <c r="AG77" s="480"/>
      <c r="AH77" s="483"/>
      <c r="AI77" s="443" t="str">
        <f t="shared" si="2"/>
        <v/>
      </c>
      <c r="AJ77" s="443" t="str">
        <f t="shared" si="3"/>
        <v/>
      </c>
      <c r="AK77" s="443" t="str">
        <f t="shared" si="4"/>
        <v/>
      </c>
      <c r="AL77" s="443" t="str">
        <f t="shared" si="5"/>
        <v/>
      </c>
      <c r="AM77" s="443" t="str">
        <f t="shared" si="6"/>
        <v/>
      </c>
      <c r="AN77" s="443" t="str">
        <f t="shared" si="7"/>
        <v/>
      </c>
      <c r="AO77" s="443" t="str">
        <f t="shared" si="8"/>
        <v/>
      </c>
      <c r="AP77" s="443" t="str">
        <f t="shared" si="9"/>
        <v/>
      </c>
      <c r="AQ77" s="440" t="str">
        <f>IF(AH77="y",IF(MAX(BY77:BZ77)&lt;'TUITION SCHED'!$H$61,MAX(BY77:BZ77),'TUITION SCHED'!$H$61),"")</f>
        <v/>
      </c>
      <c r="AR77" s="459"/>
      <c r="AS77" s="443" t="str">
        <f>IF(SUM(AT77:$BF77)&gt;0,"",IF(B77&gt;0,$P77,""))</f>
        <v/>
      </c>
      <c r="AT77" s="443" t="str">
        <f>IF(SUM(AU77:$BF77)&gt;0,"",IF(C77&gt;0,$P77,""))</f>
        <v/>
      </c>
      <c r="AU77" s="443" t="str">
        <f>IF(SUM(AV77:$BF77)&gt;0,"",IF(D77&gt;0,$P77,""))</f>
        <v/>
      </c>
      <c r="AV77" s="443" t="str">
        <f>IF(SUM(AW77:$BF77)&gt;0,"",IF(E77&gt;0,$P77,""))</f>
        <v/>
      </c>
      <c r="AW77" s="443" t="str">
        <f>IF(SUM(AX77:$BF77)&gt;0,"",IF(F77&gt;0,$P77,""))</f>
        <v/>
      </c>
      <c r="AX77" s="443" t="str">
        <f>IF(SUM(AY77:$BF77)&gt;0,"",IF(G77&gt;0,$P77,""))</f>
        <v/>
      </c>
      <c r="AY77" s="443" t="str">
        <f>IF(SUM(AZ77:$BF77)&gt;0,"",IF(H77&gt;0,$P77,""))</f>
        <v/>
      </c>
      <c r="AZ77" s="443" t="str">
        <f>IF(SUM(BA77:$BF77)&gt;0,"",IF(I77&gt;0,$P77,""))</f>
        <v/>
      </c>
      <c r="BA77" s="443" t="str">
        <f>IF(SUM(BB77:$BF77)&gt;0,"",IF(J77&gt;0,$P77,""))</f>
        <v/>
      </c>
      <c r="BB77" s="443" t="str">
        <f>IF(SUM(BC77:$BF77)&gt;0,"",IF(K77&gt;0,$P77,""))</f>
        <v/>
      </c>
      <c r="BC77" s="443" t="str">
        <f>IF(SUM(BD77:$BF77)&gt;0,"",IF(L77&gt;0,$P77,""))</f>
        <v/>
      </c>
      <c r="BD77" s="443" t="str">
        <f>IF(SUM(BE77:$BF77)&gt;0,"",IF(M77&gt;0,$P77,""))</f>
        <v/>
      </c>
      <c r="BE77" s="443" t="str">
        <f t="shared" si="10"/>
        <v/>
      </c>
      <c r="BF77" s="440" t="str">
        <f t="shared" si="11"/>
        <v/>
      </c>
      <c r="BG77" s="124"/>
      <c r="BH77" s="507"/>
      <c r="BI77" s="145" t="str">
        <f>IF(AS77&lt;1,"",IF(AS77=1,'TUITION SCHED'!$D$16,IF(AS77=2,'TUITION SCHED'!$E$16,IF(AS77=3,'TUITION SCHED'!$F$16,IF(AS77=4,'TUITION SCHED'!$G$16,IF(AS77=5,'TUITION SCHED'!$H$16,""))))))</f>
        <v/>
      </c>
      <c r="BJ77" s="443" t="str">
        <f>IF(AT77&lt;1,"",IF(AT77=1,'TUITION SCHED'!$D$17,IF(AT77=2,'TUITION SCHED'!$E$17,IF(AT77=3,'TUITION SCHED'!$F$17,IF(AT77=4,'TUITION SCHED'!$G$17,IF(AT77=5,'TUITION SCHED'!$H$18,""))))))</f>
        <v/>
      </c>
      <c r="BK77" s="443" t="str">
        <f>IF(AU77&lt;1,"",IF(AU77=1,'TUITION SCHED'!$D$18,IF(AU77=2,'TUITION SCHED'!$E$18,IF(AU77=3,'TUITION SCHED'!$F$18,IF(AU77=4,'TUITION SCHED'!$G$18,IF(AU77=5,'TUITION SCHED'!$H$18,""))))))</f>
        <v/>
      </c>
      <c r="BL77" s="443" t="str">
        <f>IF(AV77&lt;1,"",IF(AV77=1,'TUITION SCHED'!$D$19,IF(AV77=2,'TUITION SCHED'!$E$19,IF(AV77=3,'TUITION SCHED'!$F$19,IF(AV77=4,'TUITION SCHED'!$G$19,IF(AV77=5,'TUITION SCHED'!$H$19,""))))))</f>
        <v/>
      </c>
      <c r="BM77" s="443" t="str">
        <f>IF(AW77&lt;1,"",IF(AW77=1,'TUITION SCHED'!$D$20,IF(AW77=2,'TUITION SCHED'!$E$20,IF(AW77=3,'TUITION SCHED'!$F$20,IF(AW77=4,'TUITION SCHED'!$G$20,IF(AW77=5,'TUITION SCHED'!$H$20,""))))))</f>
        <v/>
      </c>
      <c r="BN77" s="443" t="str">
        <f>IF(AX77&lt;1,"",IF(AX77=1,'TUITION SCHED'!$D$21,IF(AX77=2,'TUITION SCHED'!$E$21,IF(AX77=3,'TUITION SCHED'!$F$21,IF(AX77=4,'TUITION SCHED'!$G$21,IF(AX77=5,'TUITION SCHED'!$H$21,""))))))</f>
        <v/>
      </c>
      <c r="BO77" s="443" t="str">
        <f>IF(AY77&lt;1,"",IF(AY77=1,'TUITION SCHED'!$D$22,IF(AY77=2,'TUITION SCHED'!$E$22,IF(AY77=3,'TUITION SCHED'!$F$22,IF(AY77=4,'TUITION SCHED'!$G$22,IF(AY77=5,'TUITION SCHED'!$H$22,""))))))</f>
        <v/>
      </c>
      <c r="BP77" s="443" t="str">
        <f>IF(AZ77&lt;1,"",IF(AZ77=1,'TUITION SCHED'!$D$23,IF(AZ77=2,'TUITION SCHED'!$E$23,IF(AZ77=3,'TUITION SCHED'!$F$23,IF(AZ77=4,'TUITION SCHED'!$G$23,IF(AZ77=5,'TUITION SCHED'!$H$23,""))))))</f>
        <v/>
      </c>
      <c r="BQ77" s="443" t="str">
        <f>IF(BA77&lt;1,"",IF(BA77=1,'TUITION SCHED'!$D$24,IF(BA77=2,'TUITION SCHED'!$E$24,IF(BA77=3,'TUITION SCHED'!$F$24,IF(BA77=4,'TUITION SCHED'!$G$24,IF(BA77=5,'TUITION SCHED'!$H$24,""))))))</f>
        <v/>
      </c>
      <c r="BR77" s="443" t="str">
        <f>IF(BB77&lt;1,"",IF(BB77=1,'TUITION SCHED'!$D$25,IF(BB77=2,'TUITION SCHED'!$E$25,IF(BB77=3,'TUITION SCHED'!$F$25,IF(BB77=4,'TUITION SCHED'!$G$25,IF(BB77=5,'TUITION SCHED'!$H$25,""))))))</f>
        <v/>
      </c>
      <c r="BS77" s="443" t="str">
        <f>IF(BC77&lt;1,"",IF(BC77=1,'TUITION SCHED'!$D$26,IF(BC77=2,'TUITION SCHED'!$E$26,IF(BC77=3,'TUITION SCHED'!$F$26,IF(BC77=4,'TUITION SCHED'!$G$26,IF(BC77=5,'TUITION SCHED'!$H$26,""))))))</f>
        <v/>
      </c>
      <c r="BT77" s="443" t="str">
        <f>IF(BD77&lt;1,"",IF(BD77=1,'TUITION SCHED'!$D$27,IF(BD77=2,'TUITION SCHED'!$E$27,IF(BD77=3,'TUITION SCHED'!$F$27,IF(BD77=4,'TUITION SCHED'!$G$27,IF(BD77=5,'TUITION SCHED'!$H$27,""))))))</f>
        <v/>
      </c>
      <c r="BU77" s="443" t="str">
        <f>IF(BE77&lt;1,"",IF(BE77=1,'TUITION SCHED'!$D$28,IF(BE77=2,'TUITION SCHED'!$E$28,IF(BE77=3,'TUITION SCHED'!$F$28,IF(BE77=4,'TUITION SCHED'!$G$28,IF(BE77=5,'TUITION SCHED'!$H$28,""))))))</f>
        <v/>
      </c>
      <c r="BV77" s="440" t="str">
        <f>IF(BF77&lt;1,"",IF(BF77=1,'TUITION SCHED'!$D$29,IF(BF77=2,'TUITION SCHED'!$E$29,IF(BF77=3,'TUITION SCHED'!$F$29,IF(BF77=4,'TUITION SCHED'!$G$29,IF(BF77=5,'TUITION SCHED'!$H$29,""))))))</f>
        <v/>
      </c>
      <c r="BW77" s="124"/>
      <c r="BX77" s="507"/>
      <c r="BY77" s="145" t="str">
        <f>IF(AH77="y",IF(SUM(J77:O77)&gt;0,'TUITION SCHED'!$H$58+IF(SUM(J77:O77)&gt;1,((SUM(J77:O77)-1))*'TUITION SCHED'!$H$60)+SUM(B77:I77)*'TUITION SCHED'!$H$59,""),"")</f>
        <v/>
      </c>
      <c r="BZ77" s="443" t="str">
        <f>IF(AH77="y",IF(SUM(B77:I77)&gt;0,'TUITION SCHED'!$H$57+IF(SUM(B77:I77)&gt;1,((SUM(B77:I77)-1))*'TUITION SCHED'!$H$59),""),"")</f>
        <v/>
      </c>
      <c r="CA77" s="443" t="str">
        <f t="shared" si="12"/>
        <v/>
      </c>
    </row>
    <row r="78" spans="1:79">
      <c r="A78" s="480"/>
      <c r="B78" s="463"/>
      <c r="C78" s="463"/>
      <c r="D78" s="463"/>
      <c r="E78" s="463"/>
      <c r="F78" s="463"/>
      <c r="G78" s="463"/>
      <c r="H78" s="463"/>
      <c r="I78" s="463"/>
      <c r="J78" s="463"/>
      <c r="K78" s="463"/>
      <c r="L78" s="463"/>
      <c r="M78" s="463"/>
      <c r="N78" s="463"/>
      <c r="O78" s="463"/>
      <c r="P78" s="443">
        <f t="shared" si="0"/>
        <v>0</v>
      </c>
      <c r="Q78" s="480"/>
      <c r="R78" s="480"/>
      <c r="S78" s="456">
        <f>IF(U78&gt;0,U78,IF(Q78=1,'TUITION SCHED'!D$30,IF(Q78=2,'TUITION SCHED'!E$30,IF(Q78=3,'TUITION SCHED'!F$30,IF(Q78=4,'TUITION SCHED'!G$30,IF(Q78=5,'TUITION SCHED'!H$30,IF(R78&gt;0,R78*'TUITION SCHED'!$D$31,SUM(BI78:BV78))))))))</f>
        <v>0</v>
      </c>
      <c r="T78" s="457" t="str">
        <f t="shared" si="1"/>
        <v/>
      </c>
      <c r="U78" s="480"/>
      <c r="V78" s="480"/>
      <c r="W78" s="575" t="str">
        <f>IF(V78="y",S78*'DATA INPUT'!$B$20,"")</f>
        <v/>
      </c>
      <c r="X78" s="483"/>
      <c r="Y78" s="443" t="str">
        <f>IF(A78="","",IF(X78="y",'DATA INPUT'!$B$26,'DATA INPUT'!$B$27))</f>
        <v/>
      </c>
      <c r="Z78" s="458">
        <f>IF(Q78=0,(P78-B78*0.5)*'DATA INPUT'!$B$28,"")</f>
        <v>0</v>
      </c>
      <c r="AA78" s="480"/>
      <c r="AB78" s="480"/>
      <c r="AC78" s="480"/>
      <c r="AD78" s="480"/>
      <c r="AE78" s="443" t="str">
        <f>IF((AB78+AC78+AD78)=0,"",(AB78*'DATA INPUT'!$D$59)+(AC78*'DATA INPUT'!$D$61)+(AD78*'DATA INPUT'!$D$66))</f>
        <v/>
      </c>
      <c r="AF78" s="480"/>
      <c r="AG78" s="480"/>
      <c r="AH78" s="483"/>
      <c r="AI78" s="443" t="str">
        <f t="shared" si="2"/>
        <v/>
      </c>
      <c r="AJ78" s="443" t="str">
        <f t="shared" si="3"/>
        <v/>
      </c>
      <c r="AK78" s="443" t="str">
        <f t="shared" si="4"/>
        <v/>
      </c>
      <c r="AL78" s="443" t="str">
        <f t="shared" si="5"/>
        <v/>
      </c>
      <c r="AM78" s="443" t="str">
        <f t="shared" si="6"/>
        <v/>
      </c>
      <c r="AN78" s="443" t="str">
        <f t="shared" si="7"/>
        <v/>
      </c>
      <c r="AO78" s="443" t="str">
        <f t="shared" si="8"/>
        <v/>
      </c>
      <c r="AP78" s="443" t="str">
        <f t="shared" si="9"/>
        <v/>
      </c>
      <c r="AQ78" s="440" t="str">
        <f>IF(AH78="y",IF(MAX(BY78:BZ78)&lt;'TUITION SCHED'!$H$61,MAX(BY78:BZ78),'TUITION SCHED'!$H$61),"")</f>
        <v/>
      </c>
      <c r="AR78" s="459"/>
      <c r="AS78" s="443" t="str">
        <f>IF(SUM(AT78:$BF78)&gt;0,"",IF(B78&gt;0,$P78,""))</f>
        <v/>
      </c>
      <c r="AT78" s="443" t="str">
        <f>IF(SUM(AU78:$BF78)&gt;0,"",IF(C78&gt;0,$P78,""))</f>
        <v/>
      </c>
      <c r="AU78" s="443" t="str">
        <f>IF(SUM(AV78:$BF78)&gt;0,"",IF(D78&gt;0,$P78,""))</f>
        <v/>
      </c>
      <c r="AV78" s="443" t="str">
        <f>IF(SUM(AW78:$BF78)&gt;0,"",IF(E78&gt;0,$P78,""))</f>
        <v/>
      </c>
      <c r="AW78" s="443" t="str">
        <f>IF(SUM(AX78:$BF78)&gt;0,"",IF(F78&gt;0,$P78,""))</f>
        <v/>
      </c>
      <c r="AX78" s="443" t="str">
        <f>IF(SUM(AY78:$BF78)&gt;0,"",IF(G78&gt;0,$P78,""))</f>
        <v/>
      </c>
      <c r="AY78" s="443" t="str">
        <f>IF(SUM(AZ78:$BF78)&gt;0,"",IF(H78&gt;0,$P78,""))</f>
        <v/>
      </c>
      <c r="AZ78" s="443" t="str">
        <f>IF(SUM(BA78:$BF78)&gt;0,"",IF(I78&gt;0,$P78,""))</f>
        <v/>
      </c>
      <c r="BA78" s="443" t="str">
        <f>IF(SUM(BB78:$BF78)&gt;0,"",IF(J78&gt;0,$P78,""))</f>
        <v/>
      </c>
      <c r="BB78" s="443" t="str">
        <f>IF(SUM(BC78:$BF78)&gt;0,"",IF(K78&gt;0,$P78,""))</f>
        <v/>
      </c>
      <c r="BC78" s="443" t="str">
        <f>IF(SUM(BD78:$BF78)&gt;0,"",IF(L78&gt;0,$P78,""))</f>
        <v/>
      </c>
      <c r="BD78" s="443" t="str">
        <f>IF(SUM(BE78:$BF78)&gt;0,"",IF(M78&gt;0,$P78,""))</f>
        <v/>
      </c>
      <c r="BE78" s="443" t="str">
        <f t="shared" si="10"/>
        <v/>
      </c>
      <c r="BF78" s="440" t="str">
        <f t="shared" si="11"/>
        <v/>
      </c>
      <c r="BG78" s="124"/>
      <c r="BH78" s="507"/>
      <c r="BI78" s="145" t="str">
        <f>IF(AS78&lt;1,"",IF(AS78=1,'TUITION SCHED'!$D$16,IF(AS78=2,'TUITION SCHED'!$E$16,IF(AS78=3,'TUITION SCHED'!$F$16,IF(AS78=4,'TUITION SCHED'!$G$16,IF(AS78=5,'TUITION SCHED'!$H$16,""))))))</f>
        <v/>
      </c>
      <c r="BJ78" s="443" t="str">
        <f>IF(AT78&lt;1,"",IF(AT78=1,'TUITION SCHED'!$D$17,IF(AT78=2,'TUITION SCHED'!$E$17,IF(AT78=3,'TUITION SCHED'!$F$17,IF(AT78=4,'TUITION SCHED'!$G$17,IF(AT78=5,'TUITION SCHED'!$H$18,""))))))</f>
        <v/>
      </c>
      <c r="BK78" s="443" t="str">
        <f>IF(AU78&lt;1,"",IF(AU78=1,'TUITION SCHED'!$D$18,IF(AU78=2,'TUITION SCHED'!$E$18,IF(AU78=3,'TUITION SCHED'!$F$18,IF(AU78=4,'TUITION SCHED'!$G$18,IF(AU78=5,'TUITION SCHED'!$H$18,""))))))</f>
        <v/>
      </c>
      <c r="BL78" s="443" t="str">
        <f>IF(AV78&lt;1,"",IF(AV78=1,'TUITION SCHED'!$D$19,IF(AV78=2,'TUITION SCHED'!$E$19,IF(AV78=3,'TUITION SCHED'!$F$19,IF(AV78=4,'TUITION SCHED'!$G$19,IF(AV78=5,'TUITION SCHED'!$H$19,""))))))</f>
        <v/>
      </c>
      <c r="BM78" s="443" t="str">
        <f>IF(AW78&lt;1,"",IF(AW78=1,'TUITION SCHED'!$D$20,IF(AW78=2,'TUITION SCHED'!$E$20,IF(AW78=3,'TUITION SCHED'!$F$20,IF(AW78=4,'TUITION SCHED'!$G$20,IF(AW78=5,'TUITION SCHED'!$H$20,""))))))</f>
        <v/>
      </c>
      <c r="BN78" s="443" t="str">
        <f>IF(AX78&lt;1,"",IF(AX78=1,'TUITION SCHED'!$D$21,IF(AX78=2,'TUITION SCHED'!$E$21,IF(AX78=3,'TUITION SCHED'!$F$21,IF(AX78=4,'TUITION SCHED'!$G$21,IF(AX78=5,'TUITION SCHED'!$H$21,""))))))</f>
        <v/>
      </c>
      <c r="BO78" s="443" t="str">
        <f>IF(AY78&lt;1,"",IF(AY78=1,'TUITION SCHED'!$D$22,IF(AY78=2,'TUITION SCHED'!$E$22,IF(AY78=3,'TUITION SCHED'!$F$22,IF(AY78=4,'TUITION SCHED'!$G$22,IF(AY78=5,'TUITION SCHED'!$H$22,""))))))</f>
        <v/>
      </c>
      <c r="BP78" s="443" t="str">
        <f>IF(AZ78&lt;1,"",IF(AZ78=1,'TUITION SCHED'!$D$23,IF(AZ78=2,'TUITION SCHED'!$E$23,IF(AZ78=3,'TUITION SCHED'!$F$23,IF(AZ78=4,'TUITION SCHED'!$G$23,IF(AZ78=5,'TUITION SCHED'!$H$23,""))))))</f>
        <v/>
      </c>
      <c r="BQ78" s="443" t="str">
        <f>IF(BA78&lt;1,"",IF(BA78=1,'TUITION SCHED'!$D$24,IF(BA78=2,'TUITION SCHED'!$E$24,IF(BA78=3,'TUITION SCHED'!$F$24,IF(BA78=4,'TUITION SCHED'!$G$24,IF(BA78=5,'TUITION SCHED'!$H$24,""))))))</f>
        <v/>
      </c>
      <c r="BR78" s="443" t="str">
        <f>IF(BB78&lt;1,"",IF(BB78=1,'TUITION SCHED'!$D$25,IF(BB78=2,'TUITION SCHED'!$E$25,IF(BB78=3,'TUITION SCHED'!$F$25,IF(BB78=4,'TUITION SCHED'!$G$25,IF(BB78=5,'TUITION SCHED'!$H$25,""))))))</f>
        <v/>
      </c>
      <c r="BS78" s="443" t="str">
        <f>IF(BC78&lt;1,"",IF(BC78=1,'TUITION SCHED'!$D$26,IF(BC78=2,'TUITION SCHED'!$E$26,IF(BC78=3,'TUITION SCHED'!$F$26,IF(BC78=4,'TUITION SCHED'!$G$26,IF(BC78=5,'TUITION SCHED'!$H$26,""))))))</f>
        <v/>
      </c>
      <c r="BT78" s="443" t="str">
        <f>IF(BD78&lt;1,"",IF(BD78=1,'TUITION SCHED'!$D$27,IF(BD78=2,'TUITION SCHED'!$E$27,IF(BD78=3,'TUITION SCHED'!$F$27,IF(BD78=4,'TUITION SCHED'!$G$27,IF(BD78=5,'TUITION SCHED'!$H$27,""))))))</f>
        <v/>
      </c>
      <c r="BU78" s="443" t="str">
        <f>IF(BE78&lt;1,"",IF(BE78=1,'TUITION SCHED'!$D$28,IF(BE78=2,'TUITION SCHED'!$E$28,IF(BE78=3,'TUITION SCHED'!$F$28,IF(BE78=4,'TUITION SCHED'!$G$28,IF(BE78=5,'TUITION SCHED'!$H$28,""))))))</f>
        <v/>
      </c>
      <c r="BV78" s="440" t="str">
        <f>IF(BF78&lt;1,"",IF(BF78=1,'TUITION SCHED'!$D$29,IF(BF78=2,'TUITION SCHED'!$E$29,IF(BF78=3,'TUITION SCHED'!$F$29,IF(BF78=4,'TUITION SCHED'!$G$29,IF(BF78=5,'TUITION SCHED'!$H$29,""))))))</f>
        <v/>
      </c>
      <c r="BW78" s="124"/>
      <c r="BX78" s="507"/>
      <c r="BY78" s="145" t="str">
        <f>IF(AH78="y",IF(SUM(J78:O78)&gt;0,'TUITION SCHED'!$H$58+IF(SUM(J78:O78)&gt;1,((SUM(J78:O78)-1))*'TUITION SCHED'!$H$60)+SUM(B78:I78)*'TUITION SCHED'!$H$59,""),"")</f>
        <v/>
      </c>
      <c r="BZ78" s="443" t="str">
        <f>IF(AH78="y",IF(SUM(B78:I78)&gt;0,'TUITION SCHED'!$H$57+IF(SUM(B78:I78)&gt;1,((SUM(B78:I78)-1))*'TUITION SCHED'!$H$59),""),"")</f>
        <v/>
      </c>
      <c r="CA78" s="443" t="str">
        <f t="shared" si="12"/>
        <v/>
      </c>
    </row>
    <row r="79" spans="1:79">
      <c r="A79" s="480"/>
      <c r="B79" s="463"/>
      <c r="C79" s="463"/>
      <c r="D79" s="463"/>
      <c r="E79" s="463"/>
      <c r="F79" s="463"/>
      <c r="G79" s="463"/>
      <c r="H79" s="463"/>
      <c r="I79" s="463"/>
      <c r="J79" s="463"/>
      <c r="K79" s="463"/>
      <c r="L79" s="463"/>
      <c r="M79" s="463"/>
      <c r="N79" s="463"/>
      <c r="O79" s="463"/>
      <c r="P79" s="443">
        <f t="shared" si="0"/>
        <v>0</v>
      </c>
      <c r="Q79" s="480"/>
      <c r="R79" s="480"/>
      <c r="S79" s="456">
        <f>IF(U79&gt;0,U79,IF(Q79=1,'TUITION SCHED'!D$30,IF(Q79=2,'TUITION SCHED'!E$30,IF(Q79=3,'TUITION SCHED'!F$30,IF(Q79=4,'TUITION SCHED'!G$30,IF(Q79=5,'TUITION SCHED'!H$30,IF(R79&gt;0,R79*'TUITION SCHED'!$D$31,SUM(BI79:BV79))))))))</f>
        <v>0</v>
      </c>
      <c r="T79" s="457" t="str">
        <f t="shared" si="1"/>
        <v/>
      </c>
      <c r="U79" s="480"/>
      <c r="V79" s="480"/>
      <c r="W79" s="575" t="str">
        <f>IF(V79="y",S79*'DATA INPUT'!$B$20,"")</f>
        <v/>
      </c>
      <c r="X79" s="483"/>
      <c r="Y79" s="443" t="str">
        <f>IF(A79="","",IF(X79="y",'DATA INPUT'!$B$26,'DATA INPUT'!$B$27))</f>
        <v/>
      </c>
      <c r="Z79" s="458">
        <f>IF(Q79=0,(P79-B79*0.5)*'DATA INPUT'!$B$28,"")</f>
        <v>0</v>
      </c>
      <c r="AA79" s="480"/>
      <c r="AB79" s="480"/>
      <c r="AC79" s="480"/>
      <c r="AD79" s="480"/>
      <c r="AE79" s="443" t="str">
        <f>IF((AB79+AC79+AD79)=0,"",(AB79*'DATA INPUT'!$D$59)+(AC79*'DATA INPUT'!$D$61)+(AD79*'DATA INPUT'!$D$66))</f>
        <v/>
      </c>
      <c r="AF79" s="480"/>
      <c r="AG79" s="480"/>
      <c r="AH79" s="483"/>
      <c r="AI79" s="443" t="str">
        <f t="shared" si="2"/>
        <v/>
      </c>
      <c r="AJ79" s="443" t="str">
        <f t="shared" si="3"/>
        <v/>
      </c>
      <c r="AK79" s="443" t="str">
        <f t="shared" si="4"/>
        <v/>
      </c>
      <c r="AL79" s="443" t="str">
        <f t="shared" si="5"/>
        <v/>
      </c>
      <c r="AM79" s="443" t="str">
        <f t="shared" si="6"/>
        <v/>
      </c>
      <c r="AN79" s="443" t="str">
        <f t="shared" si="7"/>
        <v/>
      </c>
      <c r="AO79" s="443" t="str">
        <f t="shared" si="8"/>
        <v/>
      </c>
      <c r="AP79" s="443" t="str">
        <f t="shared" si="9"/>
        <v/>
      </c>
      <c r="AQ79" s="440" t="str">
        <f>IF(AH79="y",IF(MAX(BY79:BZ79)&lt;'TUITION SCHED'!$H$61,MAX(BY79:BZ79),'TUITION SCHED'!$H$61),"")</f>
        <v/>
      </c>
      <c r="AR79" s="459"/>
      <c r="AS79" s="443" t="str">
        <f>IF(SUM(AT79:$BF79)&gt;0,"",IF(B79&gt;0,$P79,""))</f>
        <v/>
      </c>
      <c r="AT79" s="443" t="str">
        <f>IF(SUM(AU79:$BF79)&gt;0,"",IF(C79&gt;0,$P79,""))</f>
        <v/>
      </c>
      <c r="AU79" s="443" t="str">
        <f>IF(SUM(AV79:$BF79)&gt;0,"",IF(D79&gt;0,$P79,""))</f>
        <v/>
      </c>
      <c r="AV79" s="443" t="str">
        <f>IF(SUM(AW79:$BF79)&gt;0,"",IF(E79&gt;0,$P79,""))</f>
        <v/>
      </c>
      <c r="AW79" s="443" t="str">
        <f>IF(SUM(AX79:$BF79)&gt;0,"",IF(F79&gt;0,$P79,""))</f>
        <v/>
      </c>
      <c r="AX79" s="443" t="str">
        <f>IF(SUM(AY79:$BF79)&gt;0,"",IF(G79&gt;0,$P79,""))</f>
        <v/>
      </c>
      <c r="AY79" s="443" t="str">
        <f>IF(SUM(AZ79:$BF79)&gt;0,"",IF(H79&gt;0,$P79,""))</f>
        <v/>
      </c>
      <c r="AZ79" s="443" t="str">
        <f>IF(SUM(BA79:$BF79)&gt;0,"",IF(I79&gt;0,$P79,""))</f>
        <v/>
      </c>
      <c r="BA79" s="443" t="str">
        <f>IF(SUM(BB79:$BF79)&gt;0,"",IF(J79&gt;0,$P79,""))</f>
        <v/>
      </c>
      <c r="BB79" s="443" t="str">
        <f>IF(SUM(BC79:$BF79)&gt;0,"",IF(K79&gt;0,$P79,""))</f>
        <v/>
      </c>
      <c r="BC79" s="443" t="str">
        <f>IF(SUM(BD79:$BF79)&gt;0,"",IF(L79&gt;0,$P79,""))</f>
        <v/>
      </c>
      <c r="BD79" s="443" t="str">
        <f>IF(SUM(BE79:$BF79)&gt;0,"",IF(M79&gt;0,$P79,""))</f>
        <v/>
      </c>
      <c r="BE79" s="443" t="str">
        <f t="shared" si="10"/>
        <v/>
      </c>
      <c r="BF79" s="440" t="str">
        <f t="shared" si="11"/>
        <v/>
      </c>
      <c r="BG79" s="124"/>
      <c r="BH79" s="507"/>
      <c r="BI79" s="145" t="str">
        <f>IF(AS79&lt;1,"",IF(AS79=1,'TUITION SCHED'!$D$16,IF(AS79=2,'TUITION SCHED'!$E$16,IF(AS79=3,'TUITION SCHED'!$F$16,IF(AS79=4,'TUITION SCHED'!$G$16,IF(AS79=5,'TUITION SCHED'!$H$16,""))))))</f>
        <v/>
      </c>
      <c r="BJ79" s="443" t="str">
        <f>IF(AT79&lt;1,"",IF(AT79=1,'TUITION SCHED'!$D$17,IF(AT79=2,'TUITION SCHED'!$E$17,IF(AT79=3,'TUITION SCHED'!$F$17,IF(AT79=4,'TUITION SCHED'!$G$17,IF(AT79=5,'TUITION SCHED'!$H$18,""))))))</f>
        <v/>
      </c>
      <c r="BK79" s="443" t="str">
        <f>IF(AU79&lt;1,"",IF(AU79=1,'TUITION SCHED'!$D$18,IF(AU79=2,'TUITION SCHED'!$E$18,IF(AU79=3,'TUITION SCHED'!$F$18,IF(AU79=4,'TUITION SCHED'!$G$18,IF(AU79=5,'TUITION SCHED'!$H$18,""))))))</f>
        <v/>
      </c>
      <c r="BL79" s="443" t="str">
        <f>IF(AV79&lt;1,"",IF(AV79=1,'TUITION SCHED'!$D$19,IF(AV79=2,'TUITION SCHED'!$E$19,IF(AV79=3,'TUITION SCHED'!$F$19,IF(AV79=4,'TUITION SCHED'!$G$19,IF(AV79=5,'TUITION SCHED'!$H$19,""))))))</f>
        <v/>
      </c>
      <c r="BM79" s="443" t="str">
        <f>IF(AW79&lt;1,"",IF(AW79=1,'TUITION SCHED'!$D$20,IF(AW79=2,'TUITION SCHED'!$E$20,IF(AW79=3,'TUITION SCHED'!$F$20,IF(AW79=4,'TUITION SCHED'!$G$20,IF(AW79=5,'TUITION SCHED'!$H$20,""))))))</f>
        <v/>
      </c>
      <c r="BN79" s="443" t="str">
        <f>IF(AX79&lt;1,"",IF(AX79=1,'TUITION SCHED'!$D$21,IF(AX79=2,'TUITION SCHED'!$E$21,IF(AX79=3,'TUITION SCHED'!$F$21,IF(AX79=4,'TUITION SCHED'!$G$21,IF(AX79=5,'TUITION SCHED'!$H$21,""))))))</f>
        <v/>
      </c>
      <c r="BO79" s="443" t="str">
        <f>IF(AY79&lt;1,"",IF(AY79=1,'TUITION SCHED'!$D$22,IF(AY79=2,'TUITION SCHED'!$E$22,IF(AY79=3,'TUITION SCHED'!$F$22,IF(AY79=4,'TUITION SCHED'!$G$22,IF(AY79=5,'TUITION SCHED'!$H$22,""))))))</f>
        <v/>
      </c>
      <c r="BP79" s="443" t="str">
        <f>IF(AZ79&lt;1,"",IF(AZ79=1,'TUITION SCHED'!$D$23,IF(AZ79=2,'TUITION SCHED'!$E$23,IF(AZ79=3,'TUITION SCHED'!$F$23,IF(AZ79=4,'TUITION SCHED'!$G$23,IF(AZ79=5,'TUITION SCHED'!$H$23,""))))))</f>
        <v/>
      </c>
      <c r="BQ79" s="443" t="str">
        <f>IF(BA79&lt;1,"",IF(BA79=1,'TUITION SCHED'!$D$24,IF(BA79=2,'TUITION SCHED'!$E$24,IF(BA79=3,'TUITION SCHED'!$F$24,IF(BA79=4,'TUITION SCHED'!$G$24,IF(BA79=5,'TUITION SCHED'!$H$24,""))))))</f>
        <v/>
      </c>
      <c r="BR79" s="443" t="str">
        <f>IF(BB79&lt;1,"",IF(BB79=1,'TUITION SCHED'!$D$25,IF(BB79=2,'TUITION SCHED'!$E$25,IF(BB79=3,'TUITION SCHED'!$F$25,IF(BB79=4,'TUITION SCHED'!$G$25,IF(BB79=5,'TUITION SCHED'!$H$25,""))))))</f>
        <v/>
      </c>
      <c r="BS79" s="443" t="str">
        <f>IF(BC79&lt;1,"",IF(BC79=1,'TUITION SCHED'!$D$26,IF(BC79=2,'TUITION SCHED'!$E$26,IF(BC79=3,'TUITION SCHED'!$F$26,IF(BC79=4,'TUITION SCHED'!$G$26,IF(BC79=5,'TUITION SCHED'!$H$26,""))))))</f>
        <v/>
      </c>
      <c r="BT79" s="443" t="str">
        <f>IF(BD79&lt;1,"",IF(BD79=1,'TUITION SCHED'!$D$27,IF(BD79=2,'TUITION SCHED'!$E$27,IF(BD79=3,'TUITION SCHED'!$F$27,IF(BD79=4,'TUITION SCHED'!$G$27,IF(BD79=5,'TUITION SCHED'!$H$27,""))))))</f>
        <v/>
      </c>
      <c r="BU79" s="443" t="str">
        <f>IF(BE79&lt;1,"",IF(BE79=1,'TUITION SCHED'!$D$28,IF(BE79=2,'TUITION SCHED'!$E$28,IF(BE79=3,'TUITION SCHED'!$F$28,IF(BE79=4,'TUITION SCHED'!$G$28,IF(BE79=5,'TUITION SCHED'!$H$28,""))))))</f>
        <v/>
      </c>
      <c r="BV79" s="440" t="str">
        <f>IF(BF79&lt;1,"",IF(BF79=1,'TUITION SCHED'!$D$29,IF(BF79=2,'TUITION SCHED'!$E$29,IF(BF79=3,'TUITION SCHED'!$F$29,IF(BF79=4,'TUITION SCHED'!$G$29,IF(BF79=5,'TUITION SCHED'!$H$29,""))))))</f>
        <v/>
      </c>
      <c r="BW79" s="124"/>
      <c r="BX79" s="507"/>
      <c r="BY79" s="145" t="str">
        <f>IF(AH79="y",IF(SUM(J79:O79)&gt;0,'TUITION SCHED'!$H$58+IF(SUM(J79:O79)&gt;1,((SUM(J79:O79)-1))*'TUITION SCHED'!$H$60)+SUM(B79:I79)*'TUITION SCHED'!$H$59,""),"")</f>
        <v/>
      </c>
      <c r="BZ79" s="443" t="str">
        <f>IF(AH79="y",IF(SUM(B79:I79)&gt;0,'TUITION SCHED'!$H$57+IF(SUM(B79:I79)&gt;1,((SUM(B79:I79)-1))*'TUITION SCHED'!$H$59),""),"")</f>
        <v/>
      </c>
      <c r="CA79" s="443" t="str">
        <f t="shared" si="12"/>
        <v/>
      </c>
    </row>
    <row r="80" spans="1:79">
      <c r="A80" s="480"/>
      <c r="B80" s="463"/>
      <c r="C80" s="463"/>
      <c r="D80" s="463"/>
      <c r="E80" s="463"/>
      <c r="F80" s="463"/>
      <c r="G80" s="463"/>
      <c r="H80" s="463"/>
      <c r="I80" s="463"/>
      <c r="J80" s="463"/>
      <c r="K80" s="463"/>
      <c r="L80" s="463"/>
      <c r="M80" s="463"/>
      <c r="N80" s="463"/>
      <c r="O80" s="463"/>
      <c r="P80" s="443">
        <f t="shared" si="0"/>
        <v>0</v>
      </c>
      <c r="Q80" s="480"/>
      <c r="R80" s="480"/>
      <c r="S80" s="456">
        <f>IF(U80&gt;0,U80,IF(Q80=1,'TUITION SCHED'!D$30,IF(Q80=2,'TUITION SCHED'!E$30,IF(Q80=3,'TUITION SCHED'!F$30,IF(Q80=4,'TUITION SCHED'!G$30,IF(Q80=5,'TUITION SCHED'!H$30,IF(R80&gt;0,R80*'TUITION SCHED'!$D$31,SUM(BI80:BV80))))))))</f>
        <v>0</v>
      </c>
      <c r="T80" s="457" t="str">
        <f t="shared" si="1"/>
        <v/>
      </c>
      <c r="U80" s="480"/>
      <c r="V80" s="480"/>
      <c r="W80" s="575" t="str">
        <f>IF(V80="y",S80*'DATA INPUT'!$B$20,"")</f>
        <v/>
      </c>
      <c r="X80" s="483"/>
      <c r="Y80" s="443" t="str">
        <f>IF(A80="","",IF(X80="y",'DATA INPUT'!$B$26,'DATA INPUT'!$B$27))</f>
        <v/>
      </c>
      <c r="Z80" s="458">
        <f>IF(Q80=0,(P80-B80*0.5)*'DATA INPUT'!$B$28,"")</f>
        <v>0</v>
      </c>
      <c r="AA80" s="480"/>
      <c r="AB80" s="480"/>
      <c r="AC80" s="480"/>
      <c r="AD80" s="480"/>
      <c r="AE80" s="443" t="str">
        <f>IF((AB80+AC80+AD80)=0,"",(AB80*'DATA INPUT'!$D$59)+(AC80*'DATA INPUT'!$D$61)+(AD80*'DATA INPUT'!$D$66))</f>
        <v/>
      </c>
      <c r="AF80" s="480"/>
      <c r="AG80" s="480"/>
      <c r="AH80" s="483"/>
      <c r="AI80" s="443" t="str">
        <f t="shared" si="2"/>
        <v/>
      </c>
      <c r="AJ80" s="443" t="str">
        <f t="shared" si="3"/>
        <v/>
      </c>
      <c r="AK80" s="443" t="str">
        <f t="shared" si="4"/>
        <v/>
      </c>
      <c r="AL80" s="443" t="str">
        <f t="shared" si="5"/>
        <v/>
      </c>
      <c r="AM80" s="443" t="str">
        <f t="shared" si="6"/>
        <v/>
      </c>
      <c r="AN80" s="443" t="str">
        <f t="shared" si="7"/>
        <v/>
      </c>
      <c r="AO80" s="443" t="str">
        <f t="shared" si="8"/>
        <v/>
      </c>
      <c r="AP80" s="443" t="str">
        <f t="shared" si="9"/>
        <v/>
      </c>
      <c r="AQ80" s="440" t="str">
        <f>IF(AH80="y",IF(MAX(BY80:BZ80)&lt;'TUITION SCHED'!$H$61,MAX(BY80:BZ80),'TUITION SCHED'!$H$61),"")</f>
        <v/>
      </c>
      <c r="AR80" s="459"/>
      <c r="AS80" s="443" t="str">
        <f>IF(SUM(AT80:$BF80)&gt;0,"",IF(B80&gt;0,$P80,""))</f>
        <v/>
      </c>
      <c r="AT80" s="443" t="str">
        <f>IF(SUM(AU80:$BF80)&gt;0,"",IF(C80&gt;0,$P80,""))</f>
        <v/>
      </c>
      <c r="AU80" s="443" t="str">
        <f>IF(SUM(AV80:$BF80)&gt;0,"",IF(D80&gt;0,$P80,""))</f>
        <v/>
      </c>
      <c r="AV80" s="443" t="str">
        <f>IF(SUM(AW80:$BF80)&gt;0,"",IF(E80&gt;0,$P80,""))</f>
        <v/>
      </c>
      <c r="AW80" s="443" t="str">
        <f>IF(SUM(AX80:$BF80)&gt;0,"",IF(F80&gt;0,$P80,""))</f>
        <v/>
      </c>
      <c r="AX80" s="443" t="str">
        <f>IF(SUM(AY80:$BF80)&gt;0,"",IF(G80&gt;0,$P80,""))</f>
        <v/>
      </c>
      <c r="AY80" s="443" t="str">
        <f>IF(SUM(AZ80:$BF80)&gt;0,"",IF(H80&gt;0,$P80,""))</f>
        <v/>
      </c>
      <c r="AZ80" s="443" t="str">
        <f>IF(SUM(BA80:$BF80)&gt;0,"",IF(I80&gt;0,$P80,""))</f>
        <v/>
      </c>
      <c r="BA80" s="443" t="str">
        <f>IF(SUM(BB80:$BF80)&gt;0,"",IF(J80&gt;0,$P80,""))</f>
        <v/>
      </c>
      <c r="BB80" s="443" t="str">
        <f>IF(SUM(BC80:$BF80)&gt;0,"",IF(K80&gt;0,$P80,""))</f>
        <v/>
      </c>
      <c r="BC80" s="443" t="str">
        <f>IF(SUM(BD80:$BF80)&gt;0,"",IF(L80&gt;0,$P80,""))</f>
        <v/>
      </c>
      <c r="BD80" s="443" t="str">
        <f>IF(SUM(BE80:$BF80)&gt;0,"",IF(M80&gt;0,$P80,""))</f>
        <v/>
      </c>
      <c r="BE80" s="443" t="str">
        <f t="shared" si="10"/>
        <v/>
      </c>
      <c r="BF80" s="440" t="str">
        <f t="shared" si="11"/>
        <v/>
      </c>
      <c r="BG80" s="124"/>
      <c r="BH80" s="507"/>
      <c r="BI80" s="145" t="str">
        <f>IF(AS80&lt;1,"",IF(AS80=1,'TUITION SCHED'!$D$16,IF(AS80=2,'TUITION SCHED'!$E$16,IF(AS80=3,'TUITION SCHED'!$F$16,IF(AS80=4,'TUITION SCHED'!$G$16,IF(AS80=5,'TUITION SCHED'!$H$16,""))))))</f>
        <v/>
      </c>
      <c r="BJ80" s="443" t="str">
        <f>IF(AT80&lt;1,"",IF(AT80=1,'TUITION SCHED'!$D$17,IF(AT80=2,'TUITION SCHED'!$E$17,IF(AT80=3,'TUITION SCHED'!$F$17,IF(AT80=4,'TUITION SCHED'!$G$17,IF(AT80=5,'TUITION SCHED'!$H$18,""))))))</f>
        <v/>
      </c>
      <c r="BK80" s="443" t="str">
        <f>IF(AU80&lt;1,"",IF(AU80=1,'TUITION SCHED'!$D$18,IF(AU80=2,'TUITION SCHED'!$E$18,IF(AU80=3,'TUITION SCHED'!$F$18,IF(AU80=4,'TUITION SCHED'!$G$18,IF(AU80=5,'TUITION SCHED'!$H$18,""))))))</f>
        <v/>
      </c>
      <c r="BL80" s="443" t="str">
        <f>IF(AV80&lt;1,"",IF(AV80=1,'TUITION SCHED'!$D$19,IF(AV80=2,'TUITION SCHED'!$E$19,IF(AV80=3,'TUITION SCHED'!$F$19,IF(AV80=4,'TUITION SCHED'!$G$19,IF(AV80=5,'TUITION SCHED'!$H$19,""))))))</f>
        <v/>
      </c>
      <c r="BM80" s="443" t="str">
        <f>IF(AW80&lt;1,"",IF(AW80=1,'TUITION SCHED'!$D$20,IF(AW80=2,'TUITION SCHED'!$E$20,IF(AW80=3,'TUITION SCHED'!$F$20,IF(AW80=4,'TUITION SCHED'!$G$20,IF(AW80=5,'TUITION SCHED'!$H$20,""))))))</f>
        <v/>
      </c>
      <c r="BN80" s="443" t="str">
        <f>IF(AX80&lt;1,"",IF(AX80=1,'TUITION SCHED'!$D$21,IF(AX80=2,'TUITION SCHED'!$E$21,IF(AX80=3,'TUITION SCHED'!$F$21,IF(AX80=4,'TUITION SCHED'!$G$21,IF(AX80=5,'TUITION SCHED'!$H$21,""))))))</f>
        <v/>
      </c>
      <c r="BO80" s="443" t="str">
        <f>IF(AY80&lt;1,"",IF(AY80=1,'TUITION SCHED'!$D$22,IF(AY80=2,'TUITION SCHED'!$E$22,IF(AY80=3,'TUITION SCHED'!$F$22,IF(AY80=4,'TUITION SCHED'!$G$22,IF(AY80=5,'TUITION SCHED'!$H$22,""))))))</f>
        <v/>
      </c>
      <c r="BP80" s="443" t="str">
        <f>IF(AZ80&lt;1,"",IF(AZ80=1,'TUITION SCHED'!$D$23,IF(AZ80=2,'TUITION SCHED'!$E$23,IF(AZ80=3,'TUITION SCHED'!$F$23,IF(AZ80=4,'TUITION SCHED'!$G$23,IF(AZ80=5,'TUITION SCHED'!$H$23,""))))))</f>
        <v/>
      </c>
      <c r="BQ80" s="443" t="str">
        <f>IF(BA80&lt;1,"",IF(BA80=1,'TUITION SCHED'!$D$24,IF(BA80=2,'TUITION SCHED'!$E$24,IF(BA80=3,'TUITION SCHED'!$F$24,IF(BA80=4,'TUITION SCHED'!$G$24,IF(BA80=5,'TUITION SCHED'!$H$24,""))))))</f>
        <v/>
      </c>
      <c r="BR80" s="443" t="str">
        <f>IF(BB80&lt;1,"",IF(BB80=1,'TUITION SCHED'!$D$25,IF(BB80=2,'TUITION SCHED'!$E$25,IF(BB80=3,'TUITION SCHED'!$F$25,IF(BB80=4,'TUITION SCHED'!$G$25,IF(BB80=5,'TUITION SCHED'!$H$25,""))))))</f>
        <v/>
      </c>
      <c r="BS80" s="443" t="str">
        <f>IF(BC80&lt;1,"",IF(BC80=1,'TUITION SCHED'!$D$26,IF(BC80=2,'TUITION SCHED'!$E$26,IF(BC80=3,'TUITION SCHED'!$F$26,IF(BC80=4,'TUITION SCHED'!$G$26,IF(BC80=5,'TUITION SCHED'!$H$26,""))))))</f>
        <v/>
      </c>
      <c r="BT80" s="443" t="str">
        <f>IF(BD80&lt;1,"",IF(BD80=1,'TUITION SCHED'!$D$27,IF(BD80=2,'TUITION SCHED'!$E$27,IF(BD80=3,'TUITION SCHED'!$F$27,IF(BD80=4,'TUITION SCHED'!$G$27,IF(BD80=5,'TUITION SCHED'!$H$27,""))))))</f>
        <v/>
      </c>
      <c r="BU80" s="443" t="str">
        <f>IF(BE80&lt;1,"",IF(BE80=1,'TUITION SCHED'!$D$28,IF(BE80=2,'TUITION SCHED'!$E$28,IF(BE80=3,'TUITION SCHED'!$F$28,IF(BE80=4,'TUITION SCHED'!$G$28,IF(BE80=5,'TUITION SCHED'!$H$28,""))))))</f>
        <v/>
      </c>
      <c r="BV80" s="440" t="str">
        <f>IF(BF80&lt;1,"",IF(BF80=1,'TUITION SCHED'!$D$29,IF(BF80=2,'TUITION SCHED'!$E$29,IF(BF80=3,'TUITION SCHED'!$F$29,IF(BF80=4,'TUITION SCHED'!$G$29,IF(BF80=5,'TUITION SCHED'!$H$29,""))))))</f>
        <v/>
      </c>
      <c r="BW80" s="124"/>
      <c r="BX80" s="507"/>
      <c r="BY80" s="145" t="str">
        <f>IF(AH80="y",IF(SUM(J80:O80)&gt;0,'TUITION SCHED'!$H$58+IF(SUM(J80:O80)&gt;1,((SUM(J80:O80)-1))*'TUITION SCHED'!$H$60)+SUM(B80:I80)*'TUITION SCHED'!$H$59,""),"")</f>
        <v/>
      </c>
      <c r="BZ80" s="443" t="str">
        <f>IF(AH80="y",IF(SUM(B80:I80)&gt;0,'TUITION SCHED'!$H$57+IF(SUM(B80:I80)&gt;1,((SUM(B80:I80)-1))*'TUITION SCHED'!$H$59),""),"")</f>
        <v/>
      </c>
      <c r="CA80" s="443" t="str">
        <f t="shared" si="12"/>
        <v/>
      </c>
    </row>
    <row r="81" spans="1:79">
      <c r="A81" s="480"/>
      <c r="B81" s="463"/>
      <c r="C81" s="463"/>
      <c r="D81" s="463"/>
      <c r="E81" s="463"/>
      <c r="F81" s="463"/>
      <c r="G81" s="463"/>
      <c r="H81" s="463"/>
      <c r="I81" s="463"/>
      <c r="J81" s="463"/>
      <c r="K81" s="463"/>
      <c r="L81" s="463"/>
      <c r="M81" s="463"/>
      <c r="N81" s="463"/>
      <c r="O81" s="463"/>
      <c r="P81" s="443">
        <f t="shared" si="0"/>
        <v>0</v>
      </c>
      <c r="Q81" s="480"/>
      <c r="R81" s="480"/>
      <c r="S81" s="456">
        <f>IF(U81&gt;0,U81,IF(Q81=1,'TUITION SCHED'!D$30,IF(Q81=2,'TUITION SCHED'!E$30,IF(Q81=3,'TUITION SCHED'!F$30,IF(Q81=4,'TUITION SCHED'!G$30,IF(Q81=5,'TUITION SCHED'!H$30,IF(R81&gt;0,R81*'TUITION SCHED'!$D$31,SUM(BI81:BV81))))))))</f>
        <v>0</v>
      </c>
      <c r="T81" s="457" t="str">
        <f t="shared" si="1"/>
        <v/>
      </c>
      <c r="U81" s="480"/>
      <c r="V81" s="480"/>
      <c r="W81" s="575" t="str">
        <f>IF(V81="y",S81*'DATA INPUT'!$B$20,"")</f>
        <v/>
      </c>
      <c r="X81" s="483"/>
      <c r="Y81" s="443" t="str">
        <f>IF(A81="","",IF(X81="y",'DATA INPUT'!$B$26,'DATA INPUT'!$B$27))</f>
        <v/>
      </c>
      <c r="Z81" s="458">
        <f>IF(Q81=0,(P81-B81*0.5)*'DATA INPUT'!$B$28,"")</f>
        <v>0</v>
      </c>
      <c r="AA81" s="480"/>
      <c r="AB81" s="480"/>
      <c r="AC81" s="480"/>
      <c r="AD81" s="480"/>
      <c r="AE81" s="443" t="str">
        <f>IF((AB81+AC81+AD81)=0,"",(AB81*'DATA INPUT'!$D$59)+(AC81*'DATA INPUT'!$D$61)+(AD81*'DATA INPUT'!$D$66))</f>
        <v/>
      </c>
      <c r="AF81" s="480"/>
      <c r="AG81" s="480"/>
      <c r="AH81" s="483"/>
      <c r="AI81" s="443" t="str">
        <f t="shared" si="2"/>
        <v/>
      </c>
      <c r="AJ81" s="443" t="str">
        <f t="shared" si="3"/>
        <v/>
      </c>
      <c r="AK81" s="443" t="str">
        <f t="shared" si="4"/>
        <v/>
      </c>
      <c r="AL81" s="443" t="str">
        <f t="shared" si="5"/>
        <v/>
      </c>
      <c r="AM81" s="443" t="str">
        <f t="shared" si="6"/>
        <v/>
      </c>
      <c r="AN81" s="443" t="str">
        <f t="shared" si="7"/>
        <v/>
      </c>
      <c r="AO81" s="443" t="str">
        <f t="shared" si="8"/>
        <v/>
      </c>
      <c r="AP81" s="443" t="str">
        <f t="shared" si="9"/>
        <v/>
      </c>
      <c r="AQ81" s="440" t="str">
        <f>IF(AH81="y",IF(MAX(BY81:BZ81)&lt;'TUITION SCHED'!$H$61,MAX(BY81:BZ81),'TUITION SCHED'!$H$61),"")</f>
        <v/>
      </c>
      <c r="AR81" s="459"/>
      <c r="AS81" s="443" t="str">
        <f>IF(SUM(AT81:$BF81)&gt;0,"",IF(B81&gt;0,$P81,""))</f>
        <v/>
      </c>
      <c r="AT81" s="443" t="str">
        <f>IF(SUM(AU81:$BF81)&gt;0,"",IF(C81&gt;0,$P81,""))</f>
        <v/>
      </c>
      <c r="AU81" s="443" t="str">
        <f>IF(SUM(AV81:$BF81)&gt;0,"",IF(D81&gt;0,$P81,""))</f>
        <v/>
      </c>
      <c r="AV81" s="443" t="str">
        <f>IF(SUM(AW81:$BF81)&gt;0,"",IF(E81&gt;0,$P81,""))</f>
        <v/>
      </c>
      <c r="AW81" s="443" t="str">
        <f>IF(SUM(AX81:$BF81)&gt;0,"",IF(F81&gt;0,$P81,""))</f>
        <v/>
      </c>
      <c r="AX81" s="443" t="str">
        <f>IF(SUM(AY81:$BF81)&gt;0,"",IF(G81&gt;0,$P81,""))</f>
        <v/>
      </c>
      <c r="AY81" s="443" t="str">
        <f>IF(SUM(AZ81:$BF81)&gt;0,"",IF(H81&gt;0,$P81,""))</f>
        <v/>
      </c>
      <c r="AZ81" s="443" t="str">
        <f>IF(SUM(BA81:$BF81)&gt;0,"",IF(I81&gt;0,$P81,""))</f>
        <v/>
      </c>
      <c r="BA81" s="443" t="str">
        <f>IF(SUM(BB81:$BF81)&gt;0,"",IF(J81&gt;0,$P81,""))</f>
        <v/>
      </c>
      <c r="BB81" s="443" t="str">
        <f>IF(SUM(BC81:$BF81)&gt;0,"",IF(K81&gt;0,$P81,""))</f>
        <v/>
      </c>
      <c r="BC81" s="443" t="str">
        <f>IF(SUM(BD81:$BF81)&gt;0,"",IF(L81&gt;0,$P81,""))</f>
        <v/>
      </c>
      <c r="BD81" s="443" t="str">
        <f>IF(SUM(BE81:$BF81)&gt;0,"",IF(M81&gt;0,$P81,""))</f>
        <v/>
      </c>
      <c r="BE81" s="443" t="str">
        <f t="shared" si="10"/>
        <v/>
      </c>
      <c r="BF81" s="440" t="str">
        <f t="shared" si="11"/>
        <v/>
      </c>
      <c r="BG81" s="124"/>
      <c r="BH81" s="507"/>
      <c r="BI81" s="145" t="str">
        <f>IF(AS81&lt;1,"",IF(AS81=1,'TUITION SCHED'!$D$16,IF(AS81=2,'TUITION SCHED'!$E$16,IF(AS81=3,'TUITION SCHED'!$F$16,IF(AS81=4,'TUITION SCHED'!$G$16,IF(AS81=5,'TUITION SCHED'!$H$16,""))))))</f>
        <v/>
      </c>
      <c r="BJ81" s="443" t="str">
        <f>IF(AT81&lt;1,"",IF(AT81=1,'TUITION SCHED'!$D$17,IF(AT81=2,'TUITION SCHED'!$E$17,IF(AT81=3,'TUITION SCHED'!$F$17,IF(AT81=4,'TUITION SCHED'!$G$17,IF(AT81=5,'TUITION SCHED'!$H$18,""))))))</f>
        <v/>
      </c>
      <c r="BK81" s="443" t="str">
        <f>IF(AU81&lt;1,"",IF(AU81=1,'TUITION SCHED'!$D$18,IF(AU81=2,'TUITION SCHED'!$E$18,IF(AU81=3,'TUITION SCHED'!$F$18,IF(AU81=4,'TUITION SCHED'!$G$18,IF(AU81=5,'TUITION SCHED'!$H$18,""))))))</f>
        <v/>
      </c>
      <c r="BL81" s="443" t="str">
        <f>IF(AV81&lt;1,"",IF(AV81=1,'TUITION SCHED'!$D$19,IF(AV81=2,'TUITION SCHED'!$E$19,IF(AV81=3,'TUITION SCHED'!$F$19,IF(AV81=4,'TUITION SCHED'!$G$19,IF(AV81=5,'TUITION SCHED'!$H$19,""))))))</f>
        <v/>
      </c>
      <c r="BM81" s="443" t="str">
        <f>IF(AW81&lt;1,"",IF(AW81=1,'TUITION SCHED'!$D$20,IF(AW81=2,'TUITION SCHED'!$E$20,IF(AW81=3,'TUITION SCHED'!$F$20,IF(AW81=4,'TUITION SCHED'!$G$20,IF(AW81=5,'TUITION SCHED'!$H$20,""))))))</f>
        <v/>
      </c>
      <c r="BN81" s="443" t="str">
        <f>IF(AX81&lt;1,"",IF(AX81=1,'TUITION SCHED'!$D$21,IF(AX81=2,'TUITION SCHED'!$E$21,IF(AX81=3,'TUITION SCHED'!$F$21,IF(AX81=4,'TUITION SCHED'!$G$21,IF(AX81=5,'TUITION SCHED'!$H$21,""))))))</f>
        <v/>
      </c>
      <c r="BO81" s="443" t="str">
        <f>IF(AY81&lt;1,"",IF(AY81=1,'TUITION SCHED'!$D$22,IF(AY81=2,'TUITION SCHED'!$E$22,IF(AY81=3,'TUITION SCHED'!$F$22,IF(AY81=4,'TUITION SCHED'!$G$22,IF(AY81=5,'TUITION SCHED'!$H$22,""))))))</f>
        <v/>
      </c>
      <c r="BP81" s="443" t="str">
        <f>IF(AZ81&lt;1,"",IF(AZ81=1,'TUITION SCHED'!$D$23,IF(AZ81=2,'TUITION SCHED'!$E$23,IF(AZ81=3,'TUITION SCHED'!$F$23,IF(AZ81=4,'TUITION SCHED'!$G$23,IF(AZ81=5,'TUITION SCHED'!$H$23,""))))))</f>
        <v/>
      </c>
      <c r="BQ81" s="443" t="str">
        <f>IF(BA81&lt;1,"",IF(BA81=1,'TUITION SCHED'!$D$24,IF(BA81=2,'TUITION SCHED'!$E$24,IF(BA81=3,'TUITION SCHED'!$F$24,IF(BA81=4,'TUITION SCHED'!$G$24,IF(BA81=5,'TUITION SCHED'!$H$24,""))))))</f>
        <v/>
      </c>
      <c r="BR81" s="443" t="str">
        <f>IF(BB81&lt;1,"",IF(BB81=1,'TUITION SCHED'!$D$25,IF(BB81=2,'TUITION SCHED'!$E$25,IF(BB81=3,'TUITION SCHED'!$F$25,IF(BB81=4,'TUITION SCHED'!$G$25,IF(BB81=5,'TUITION SCHED'!$H$25,""))))))</f>
        <v/>
      </c>
      <c r="BS81" s="443" t="str">
        <f>IF(BC81&lt;1,"",IF(BC81=1,'TUITION SCHED'!$D$26,IF(BC81=2,'TUITION SCHED'!$E$26,IF(BC81=3,'TUITION SCHED'!$F$26,IF(BC81=4,'TUITION SCHED'!$G$26,IF(BC81=5,'TUITION SCHED'!$H$26,""))))))</f>
        <v/>
      </c>
      <c r="BT81" s="443" t="str">
        <f>IF(BD81&lt;1,"",IF(BD81=1,'TUITION SCHED'!$D$27,IF(BD81=2,'TUITION SCHED'!$E$27,IF(BD81=3,'TUITION SCHED'!$F$27,IF(BD81=4,'TUITION SCHED'!$G$27,IF(BD81=5,'TUITION SCHED'!$H$27,""))))))</f>
        <v/>
      </c>
      <c r="BU81" s="443" t="str">
        <f>IF(BE81&lt;1,"",IF(BE81=1,'TUITION SCHED'!$D$28,IF(BE81=2,'TUITION SCHED'!$E$28,IF(BE81=3,'TUITION SCHED'!$F$28,IF(BE81=4,'TUITION SCHED'!$G$28,IF(BE81=5,'TUITION SCHED'!$H$28,""))))))</f>
        <v/>
      </c>
      <c r="BV81" s="440" t="str">
        <f>IF(BF81&lt;1,"",IF(BF81=1,'TUITION SCHED'!$D$29,IF(BF81=2,'TUITION SCHED'!$E$29,IF(BF81=3,'TUITION SCHED'!$F$29,IF(BF81=4,'TUITION SCHED'!$G$29,IF(BF81=5,'TUITION SCHED'!$H$29,""))))))</f>
        <v/>
      </c>
      <c r="BW81" s="124"/>
      <c r="BX81" s="507"/>
      <c r="BY81" s="145" t="str">
        <f>IF(AH81="y",IF(SUM(J81:O81)&gt;0,'TUITION SCHED'!$H$58+IF(SUM(J81:O81)&gt;1,((SUM(J81:O81)-1))*'TUITION SCHED'!$H$60)+SUM(B81:I81)*'TUITION SCHED'!$H$59,""),"")</f>
        <v/>
      </c>
      <c r="BZ81" s="443" t="str">
        <f>IF(AH81="y",IF(SUM(B81:I81)&gt;0,'TUITION SCHED'!$H$57+IF(SUM(B81:I81)&gt;1,((SUM(B81:I81)-1))*'TUITION SCHED'!$H$59),""),"")</f>
        <v/>
      </c>
      <c r="CA81" s="443" t="str">
        <f t="shared" si="12"/>
        <v/>
      </c>
    </row>
    <row r="82" spans="1:79">
      <c r="A82" s="480"/>
      <c r="B82" s="463"/>
      <c r="C82" s="463"/>
      <c r="D82" s="463"/>
      <c r="E82" s="463"/>
      <c r="F82" s="463"/>
      <c r="G82" s="463"/>
      <c r="H82" s="463"/>
      <c r="I82" s="463"/>
      <c r="J82" s="463"/>
      <c r="K82" s="463"/>
      <c r="L82" s="463"/>
      <c r="M82" s="463"/>
      <c r="N82" s="463"/>
      <c r="O82" s="463"/>
      <c r="P82" s="443">
        <f t="shared" si="0"/>
        <v>0</v>
      </c>
      <c r="Q82" s="480"/>
      <c r="R82" s="480"/>
      <c r="S82" s="456">
        <f>IF(U82&gt;0,U82,IF(Q82=1,'TUITION SCHED'!D$30,IF(Q82=2,'TUITION SCHED'!E$30,IF(Q82=3,'TUITION SCHED'!F$30,IF(Q82=4,'TUITION SCHED'!G$30,IF(Q82=5,'TUITION SCHED'!H$30,IF(R82&gt;0,R82*'TUITION SCHED'!$D$31,SUM(BI82:BV82))))))))</f>
        <v>0</v>
      </c>
      <c r="T82" s="457" t="str">
        <f t="shared" si="1"/>
        <v/>
      </c>
      <c r="U82" s="480"/>
      <c r="V82" s="480"/>
      <c r="W82" s="575" t="str">
        <f>IF(V82="y",S82*'DATA INPUT'!$B$20,"")</f>
        <v/>
      </c>
      <c r="X82" s="483"/>
      <c r="Y82" s="443" t="str">
        <f>IF(A82="","",IF(X82="y",'DATA INPUT'!$B$26,'DATA INPUT'!$B$27))</f>
        <v/>
      </c>
      <c r="Z82" s="458">
        <f>IF(Q82=0,(P82-B82*0.5)*'DATA INPUT'!$B$28,"")</f>
        <v>0</v>
      </c>
      <c r="AA82" s="480"/>
      <c r="AB82" s="480"/>
      <c r="AC82" s="480"/>
      <c r="AD82" s="480"/>
      <c r="AE82" s="443" t="str">
        <f>IF((AB82+AC82+AD82)=0,"",(AB82*'DATA INPUT'!$D$59)+(AC82*'DATA INPUT'!$D$61)+(AD82*'DATA INPUT'!$D$66))</f>
        <v/>
      </c>
      <c r="AF82" s="480"/>
      <c r="AG82" s="480"/>
      <c r="AH82" s="483"/>
      <c r="AI82" s="443" t="str">
        <f t="shared" si="2"/>
        <v/>
      </c>
      <c r="AJ82" s="443" t="str">
        <f t="shared" si="3"/>
        <v/>
      </c>
      <c r="AK82" s="443" t="str">
        <f t="shared" si="4"/>
        <v/>
      </c>
      <c r="AL82" s="443" t="str">
        <f t="shared" si="5"/>
        <v/>
      </c>
      <c r="AM82" s="443" t="str">
        <f t="shared" si="6"/>
        <v/>
      </c>
      <c r="AN82" s="443" t="str">
        <f t="shared" si="7"/>
        <v/>
      </c>
      <c r="AO82" s="443" t="str">
        <f t="shared" si="8"/>
        <v/>
      </c>
      <c r="AP82" s="443" t="str">
        <f t="shared" si="9"/>
        <v/>
      </c>
      <c r="AQ82" s="440" t="str">
        <f>IF(AH82="y",IF(MAX(BY82:BZ82)&lt;'TUITION SCHED'!$H$61,MAX(BY82:BZ82),'TUITION SCHED'!$H$61),"")</f>
        <v/>
      </c>
      <c r="AR82" s="459"/>
      <c r="AS82" s="443" t="str">
        <f>IF(SUM(AT82:$BF82)&gt;0,"",IF(B82&gt;0,$P82,""))</f>
        <v/>
      </c>
      <c r="AT82" s="443" t="str">
        <f>IF(SUM(AU82:$BF82)&gt;0,"",IF(C82&gt;0,$P82,""))</f>
        <v/>
      </c>
      <c r="AU82" s="443" t="str">
        <f>IF(SUM(AV82:$BF82)&gt;0,"",IF(D82&gt;0,$P82,""))</f>
        <v/>
      </c>
      <c r="AV82" s="443" t="str">
        <f>IF(SUM(AW82:$BF82)&gt;0,"",IF(E82&gt;0,$P82,""))</f>
        <v/>
      </c>
      <c r="AW82" s="443" t="str">
        <f>IF(SUM(AX82:$BF82)&gt;0,"",IF(F82&gt;0,$P82,""))</f>
        <v/>
      </c>
      <c r="AX82" s="443" t="str">
        <f>IF(SUM(AY82:$BF82)&gt;0,"",IF(G82&gt;0,$P82,""))</f>
        <v/>
      </c>
      <c r="AY82" s="443" t="str">
        <f>IF(SUM(AZ82:$BF82)&gt;0,"",IF(H82&gt;0,$P82,""))</f>
        <v/>
      </c>
      <c r="AZ82" s="443" t="str">
        <f>IF(SUM(BA82:$BF82)&gt;0,"",IF(I82&gt;0,$P82,""))</f>
        <v/>
      </c>
      <c r="BA82" s="443" t="str">
        <f>IF(SUM(BB82:$BF82)&gt;0,"",IF(J82&gt;0,$P82,""))</f>
        <v/>
      </c>
      <c r="BB82" s="443" t="str">
        <f>IF(SUM(BC82:$BF82)&gt;0,"",IF(K82&gt;0,$P82,""))</f>
        <v/>
      </c>
      <c r="BC82" s="443" t="str">
        <f>IF(SUM(BD82:$BF82)&gt;0,"",IF(L82&gt;0,$P82,""))</f>
        <v/>
      </c>
      <c r="BD82" s="443" t="str">
        <f>IF(SUM(BE82:$BF82)&gt;0,"",IF(M82&gt;0,$P82,""))</f>
        <v/>
      </c>
      <c r="BE82" s="443" t="str">
        <f t="shared" si="10"/>
        <v/>
      </c>
      <c r="BF82" s="440" t="str">
        <f t="shared" si="11"/>
        <v/>
      </c>
      <c r="BG82" s="124"/>
      <c r="BH82" s="507"/>
      <c r="BI82" s="145" t="str">
        <f>IF(AS82&lt;1,"",IF(AS82=1,'TUITION SCHED'!$D$16,IF(AS82=2,'TUITION SCHED'!$E$16,IF(AS82=3,'TUITION SCHED'!$F$16,IF(AS82=4,'TUITION SCHED'!$G$16,IF(AS82=5,'TUITION SCHED'!$H$16,""))))))</f>
        <v/>
      </c>
      <c r="BJ82" s="443" t="str">
        <f>IF(AT82&lt;1,"",IF(AT82=1,'TUITION SCHED'!$D$17,IF(AT82=2,'TUITION SCHED'!$E$17,IF(AT82=3,'TUITION SCHED'!$F$17,IF(AT82=4,'TUITION SCHED'!$G$17,IF(AT82=5,'TUITION SCHED'!$H$18,""))))))</f>
        <v/>
      </c>
      <c r="BK82" s="443" t="str">
        <f>IF(AU82&lt;1,"",IF(AU82=1,'TUITION SCHED'!$D$18,IF(AU82=2,'TUITION SCHED'!$E$18,IF(AU82=3,'TUITION SCHED'!$F$18,IF(AU82=4,'TUITION SCHED'!$G$18,IF(AU82=5,'TUITION SCHED'!$H$18,""))))))</f>
        <v/>
      </c>
      <c r="BL82" s="443" t="str">
        <f>IF(AV82&lt;1,"",IF(AV82=1,'TUITION SCHED'!$D$19,IF(AV82=2,'TUITION SCHED'!$E$19,IF(AV82=3,'TUITION SCHED'!$F$19,IF(AV82=4,'TUITION SCHED'!$G$19,IF(AV82=5,'TUITION SCHED'!$H$19,""))))))</f>
        <v/>
      </c>
      <c r="BM82" s="443" t="str">
        <f>IF(AW82&lt;1,"",IF(AW82=1,'TUITION SCHED'!$D$20,IF(AW82=2,'TUITION SCHED'!$E$20,IF(AW82=3,'TUITION SCHED'!$F$20,IF(AW82=4,'TUITION SCHED'!$G$20,IF(AW82=5,'TUITION SCHED'!$H$20,""))))))</f>
        <v/>
      </c>
      <c r="BN82" s="443" t="str">
        <f>IF(AX82&lt;1,"",IF(AX82=1,'TUITION SCHED'!$D$21,IF(AX82=2,'TUITION SCHED'!$E$21,IF(AX82=3,'TUITION SCHED'!$F$21,IF(AX82=4,'TUITION SCHED'!$G$21,IF(AX82=5,'TUITION SCHED'!$H$21,""))))))</f>
        <v/>
      </c>
      <c r="BO82" s="443" t="str">
        <f>IF(AY82&lt;1,"",IF(AY82=1,'TUITION SCHED'!$D$22,IF(AY82=2,'TUITION SCHED'!$E$22,IF(AY82=3,'TUITION SCHED'!$F$22,IF(AY82=4,'TUITION SCHED'!$G$22,IF(AY82=5,'TUITION SCHED'!$H$22,""))))))</f>
        <v/>
      </c>
      <c r="BP82" s="443" t="str">
        <f>IF(AZ82&lt;1,"",IF(AZ82=1,'TUITION SCHED'!$D$23,IF(AZ82=2,'TUITION SCHED'!$E$23,IF(AZ82=3,'TUITION SCHED'!$F$23,IF(AZ82=4,'TUITION SCHED'!$G$23,IF(AZ82=5,'TUITION SCHED'!$H$23,""))))))</f>
        <v/>
      </c>
      <c r="BQ82" s="443" t="str">
        <f>IF(BA82&lt;1,"",IF(BA82=1,'TUITION SCHED'!$D$24,IF(BA82=2,'TUITION SCHED'!$E$24,IF(BA82=3,'TUITION SCHED'!$F$24,IF(BA82=4,'TUITION SCHED'!$G$24,IF(BA82=5,'TUITION SCHED'!$H$24,""))))))</f>
        <v/>
      </c>
      <c r="BR82" s="443" t="str">
        <f>IF(BB82&lt;1,"",IF(BB82=1,'TUITION SCHED'!$D$25,IF(BB82=2,'TUITION SCHED'!$E$25,IF(BB82=3,'TUITION SCHED'!$F$25,IF(BB82=4,'TUITION SCHED'!$G$25,IF(BB82=5,'TUITION SCHED'!$H$25,""))))))</f>
        <v/>
      </c>
      <c r="BS82" s="443" t="str">
        <f>IF(BC82&lt;1,"",IF(BC82=1,'TUITION SCHED'!$D$26,IF(BC82=2,'TUITION SCHED'!$E$26,IF(BC82=3,'TUITION SCHED'!$F$26,IF(BC82=4,'TUITION SCHED'!$G$26,IF(BC82=5,'TUITION SCHED'!$H$26,""))))))</f>
        <v/>
      </c>
      <c r="BT82" s="443" t="str">
        <f>IF(BD82&lt;1,"",IF(BD82=1,'TUITION SCHED'!$D$27,IF(BD82=2,'TUITION SCHED'!$E$27,IF(BD82=3,'TUITION SCHED'!$F$27,IF(BD82=4,'TUITION SCHED'!$G$27,IF(BD82=5,'TUITION SCHED'!$H$27,""))))))</f>
        <v/>
      </c>
      <c r="BU82" s="443" t="str">
        <f>IF(BE82&lt;1,"",IF(BE82=1,'TUITION SCHED'!$D$28,IF(BE82=2,'TUITION SCHED'!$E$28,IF(BE82=3,'TUITION SCHED'!$F$28,IF(BE82=4,'TUITION SCHED'!$G$28,IF(BE82=5,'TUITION SCHED'!$H$28,""))))))</f>
        <v/>
      </c>
      <c r="BV82" s="440" t="str">
        <f>IF(BF82&lt;1,"",IF(BF82=1,'TUITION SCHED'!$D$29,IF(BF82=2,'TUITION SCHED'!$E$29,IF(BF82=3,'TUITION SCHED'!$F$29,IF(BF82=4,'TUITION SCHED'!$G$29,IF(BF82=5,'TUITION SCHED'!$H$29,""))))))</f>
        <v/>
      </c>
      <c r="BW82" s="124"/>
      <c r="BX82" s="507"/>
      <c r="BY82" s="145" t="str">
        <f>IF(AH82="y",IF(SUM(J82:O82)&gt;0,'TUITION SCHED'!$H$58+IF(SUM(J82:O82)&gt;1,((SUM(J82:O82)-1))*'TUITION SCHED'!$H$60)+SUM(B82:I82)*'TUITION SCHED'!$H$59,""),"")</f>
        <v/>
      </c>
      <c r="BZ82" s="443" t="str">
        <f>IF(AH82="y",IF(SUM(B82:I82)&gt;0,'TUITION SCHED'!$H$57+IF(SUM(B82:I82)&gt;1,((SUM(B82:I82)-1))*'TUITION SCHED'!$H$59),""),"")</f>
        <v/>
      </c>
      <c r="CA82" s="443" t="str">
        <f t="shared" si="12"/>
        <v/>
      </c>
    </row>
    <row r="83" spans="1:79">
      <c r="A83" s="480"/>
      <c r="B83" s="463"/>
      <c r="C83" s="463"/>
      <c r="D83" s="463"/>
      <c r="E83" s="463"/>
      <c r="F83" s="463"/>
      <c r="G83" s="463"/>
      <c r="H83" s="463"/>
      <c r="I83" s="463"/>
      <c r="J83" s="463"/>
      <c r="K83" s="463"/>
      <c r="L83" s="463"/>
      <c r="M83" s="463"/>
      <c r="N83" s="463"/>
      <c r="O83" s="463"/>
      <c r="P83" s="443">
        <f t="shared" si="0"/>
        <v>0</v>
      </c>
      <c r="Q83" s="480"/>
      <c r="R83" s="480"/>
      <c r="S83" s="456">
        <f>IF(U83&gt;0,U83,IF(Q83=1,'TUITION SCHED'!D$30,IF(Q83=2,'TUITION SCHED'!E$30,IF(Q83=3,'TUITION SCHED'!F$30,IF(Q83=4,'TUITION SCHED'!G$30,IF(Q83=5,'TUITION SCHED'!H$30,IF(R83&gt;0,R83*'TUITION SCHED'!$D$31,SUM(BI83:BV83))))))))</f>
        <v>0</v>
      </c>
      <c r="T83" s="457" t="str">
        <f t="shared" si="1"/>
        <v/>
      </c>
      <c r="U83" s="480"/>
      <c r="V83" s="480"/>
      <c r="W83" s="575" t="str">
        <f>IF(V83="y",S83*'DATA INPUT'!$B$20,"")</f>
        <v/>
      </c>
      <c r="X83" s="483"/>
      <c r="Y83" s="443" t="str">
        <f>IF(A83="","",IF(X83="y",'DATA INPUT'!$B$26,'DATA INPUT'!$B$27))</f>
        <v/>
      </c>
      <c r="Z83" s="458">
        <f>IF(Q83=0,(P83-B83*0.5)*'DATA INPUT'!$B$28,"")</f>
        <v>0</v>
      </c>
      <c r="AA83" s="480"/>
      <c r="AB83" s="480"/>
      <c r="AC83" s="480"/>
      <c r="AD83" s="480"/>
      <c r="AE83" s="443" t="str">
        <f>IF((AB83+AC83+AD83)=0,"",(AB83*'DATA INPUT'!$D$59)+(AC83*'DATA INPUT'!$D$61)+(AD83*'DATA INPUT'!$D$66))</f>
        <v/>
      </c>
      <c r="AF83" s="480"/>
      <c r="AG83" s="480"/>
      <c r="AH83" s="483"/>
      <c r="AI83" s="443" t="str">
        <f t="shared" si="2"/>
        <v/>
      </c>
      <c r="AJ83" s="443" t="str">
        <f t="shared" si="3"/>
        <v/>
      </c>
      <c r="AK83" s="443" t="str">
        <f t="shared" si="4"/>
        <v/>
      </c>
      <c r="AL83" s="443" t="str">
        <f t="shared" si="5"/>
        <v/>
      </c>
      <c r="AM83" s="443" t="str">
        <f t="shared" si="6"/>
        <v/>
      </c>
      <c r="AN83" s="443" t="str">
        <f t="shared" si="7"/>
        <v/>
      </c>
      <c r="AO83" s="443" t="str">
        <f t="shared" si="8"/>
        <v/>
      </c>
      <c r="AP83" s="443" t="str">
        <f t="shared" si="9"/>
        <v/>
      </c>
      <c r="AQ83" s="440" t="str">
        <f>IF(AH83="y",IF(MAX(BY83:BZ83)&lt;'TUITION SCHED'!$H$61,MAX(BY83:BZ83),'TUITION SCHED'!$H$61),"")</f>
        <v/>
      </c>
      <c r="AR83" s="459"/>
      <c r="AS83" s="443" t="str">
        <f>IF(SUM(AT83:$BF83)&gt;0,"",IF(B83&gt;0,$P83,""))</f>
        <v/>
      </c>
      <c r="AT83" s="443" t="str">
        <f>IF(SUM(AU83:$BF83)&gt;0,"",IF(C83&gt;0,$P83,""))</f>
        <v/>
      </c>
      <c r="AU83" s="443" t="str">
        <f>IF(SUM(AV83:$BF83)&gt;0,"",IF(D83&gt;0,$P83,""))</f>
        <v/>
      </c>
      <c r="AV83" s="443" t="str">
        <f>IF(SUM(AW83:$BF83)&gt;0,"",IF(E83&gt;0,$P83,""))</f>
        <v/>
      </c>
      <c r="AW83" s="443" t="str">
        <f>IF(SUM(AX83:$BF83)&gt;0,"",IF(F83&gt;0,$P83,""))</f>
        <v/>
      </c>
      <c r="AX83" s="443" t="str">
        <f>IF(SUM(AY83:$BF83)&gt;0,"",IF(G83&gt;0,$P83,""))</f>
        <v/>
      </c>
      <c r="AY83" s="443" t="str">
        <f>IF(SUM(AZ83:$BF83)&gt;0,"",IF(H83&gt;0,$P83,""))</f>
        <v/>
      </c>
      <c r="AZ83" s="443" t="str">
        <f>IF(SUM(BA83:$BF83)&gt;0,"",IF(I83&gt;0,$P83,""))</f>
        <v/>
      </c>
      <c r="BA83" s="443" t="str">
        <f>IF(SUM(BB83:$BF83)&gt;0,"",IF(J83&gt;0,$P83,""))</f>
        <v/>
      </c>
      <c r="BB83" s="443" t="str">
        <f>IF(SUM(BC83:$BF83)&gt;0,"",IF(K83&gt;0,$P83,""))</f>
        <v/>
      </c>
      <c r="BC83" s="443" t="str">
        <f>IF(SUM(BD83:$BF83)&gt;0,"",IF(L83&gt;0,$P83,""))</f>
        <v/>
      </c>
      <c r="BD83" s="443" t="str">
        <f>IF(SUM(BE83:$BF83)&gt;0,"",IF(M83&gt;0,$P83,""))</f>
        <v/>
      </c>
      <c r="BE83" s="443" t="str">
        <f t="shared" si="10"/>
        <v/>
      </c>
      <c r="BF83" s="440" t="str">
        <f t="shared" si="11"/>
        <v/>
      </c>
      <c r="BG83" s="124"/>
      <c r="BH83" s="507"/>
      <c r="BI83" s="145" t="str">
        <f>IF(AS83&lt;1,"",IF(AS83=1,'TUITION SCHED'!$D$16,IF(AS83=2,'TUITION SCHED'!$E$16,IF(AS83=3,'TUITION SCHED'!$F$16,IF(AS83=4,'TUITION SCHED'!$G$16,IF(AS83=5,'TUITION SCHED'!$H$16,""))))))</f>
        <v/>
      </c>
      <c r="BJ83" s="443" t="str">
        <f>IF(AT83&lt;1,"",IF(AT83=1,'TUITION SCHED'!$D$17,IF(AT83=2,'TUITION SCHED'!$E$17,IF(AT83=3,'TUITION SCHED'!$F$17,IF(AT83=4,'TUITION SCHED'!$G$17,IF(AT83=5,'TUITION SCHED'!$H$18,""))))))</f>
        <v/>
      </c>
      <c r="BK83" s="443" t="str">
        <f>IF(AU83&lt;1,"",IF(AU83=1,'TUITION SCHED'!$D$18,IF(AU83=2,'TUITION SCHED'!$E$18,IF(AU83=3,'TUITION SCHED'!$F$18,IF(AU83=4,'TUITION SCHED'!$G$18,IF(AU83=5,'TUITION SCHED'!$H$18,""))))))</f>
        <v/>
      </c>
      <c r="BL83" s="443" t="str">
        <f>IF(AV83&lt;1,"",IF(AV83=1,'TUITION SCHED'!$D$19,IF(AV83=2,'TUITION SCHED'!$E$19,IF(AV83=3,'TUITION SCHED'!$F$19,IF(AV83=4,'TUITION SCHED'!$G$19,IF(AV83=5,'TUITION SCHED'!$H$19,""))))))</f>
        <v/>
      </c>
      <c r="BM83" s="443" t="str">
        <f>IF(AW83&lt;1,"",IF(AW83=1,'TUITION SCHED'!$D$20,IF(AW83=2,'TUITION SCHED'!$E$20,IF(AW83=3,'TUITION SCHED'!$F$20,IF(AW83=4,'TUITION SCHED'!$G$20,IF(AW83=5,'TUITION SCHED'!$H$20,""))))))</f>
        <v/>
      </c>
      <c r="BN83" s="443" t="str">
        <f>IF(AX83&lt;1,"",IF(AX83=1,'TUITION SCHED'!$D$21,IF(AX83=2,'TUITION SCHED'!$E$21,IF(AX83=3,'TUITION SCHED'!$F$21,IF(AX83=4,'TUITION SCHED'!$G$21,IF(AX83=5,'TUITION SCHED'!$H$21,""))))))</f>
        <v/>
      </c>
      <c r="BO83" s="443" t="str">
        <f>IF(AY83&lt;1,"",IF(AY83=1,'TUITION SCHED'!$D$22,IF(AY83=2,'TUITION SCHED'!$E$22,IF(AY83=3,'TUITION SCHED'!$F$22,IF(AY83=4,'TUITION SCHED'!$G$22,IF(AY83=5,'TUITION SCHED'!$H$22,""))))))</f>
        <v/>
      </c>
      <c r="BP83" s="443" t="str">
        <f>IF(AZ83&lt;1,"",IF(AZ83=1,'TUITION SCHED'!$D$23,IF(AZ83=2,'TUITION SCHED'!$E$23,IF(AZ83=3,'TUITION SCHED'!$F$23,IF(AZ83=4,'TUITION SCHED'!$G$23,IF(AZ83=5,'TUITION SCHED'!$H$23,""))))))</f>
        <v/>
      </c>
      <c r="BQ83" s="443" t="str">
        <f>IF(BA83&lt;1,"",IF(BA83=1,'TUITION SCHED'!$D$24,IF(BA83=2,'TUITION SCHED'!$E$24,IF(BA83=3,'TUITION SCHED'!$F$24,IF(BA83=4,'TUITION SCHED'!$G$24,IF(BA83=5,'TUITION SCHED'!$H$24,""))))))</f>
        <v/>
      </c>
      <c r="BR83" s="443" t="str">
        <f>IF(BB83&lt;1,"",IF(BB83=1,'TUITION SCHED'!$D$25,IF(BB83=2,'TUITION SCHED'!$E$25,IF(BB83=3,'TUITION SCHED'!$F$25,IF(BB83=4,'TUITION SCHED'!$G$25,IF(BB83=5,'TUITION SCHED'!$H$25,""))))))</f>
        <v/>
      </c>
      <c r="BS83" s="443" t="str">
        <f>IF(BC83&lt;1,"",IF(BC83=1,'TUITION SCHED'!$D$26,IF(BC83=2,'TUITION SCHED'!$E$26,IF(BC83=3,'TUITION SCHED'!$F$26,IF(BC83=4,'TUITION SCHED'!$G$26,IF(BC83=5,'TUITION SCHED'!$H$26,""))))))</f>
        <v/>
      </c>
      <c r="BT83" s="443" t="str">
        <f>IF(BD83&lt;1,"",IF(BD83=1,'TUITION SCHED'!$D$27,IF(BD83=2,'TUITION SCHED'!$E$27,IF(BD83=3,'TUITION SCHED'!$F$27,IF(BD83=4,'TUITION SCHED'!$G$27,IF(BD83=5,'TUITION SCHED'!$H$27,""))))))</f>
        <v/>
      </c>
      <c r="BU83" s="443" t="str">
        <f>IF(BE83&lt;1,"",IF(BE83=1,'TUITION SCHED'!$D$28,IF(BE83=2,'TUITION SCHED'!$E$28,IF(BE83=3,'TUITION SCHED'!$F$28,IF(BE83=4,'TUITION SCHED'!$G$28,IF(BE83=5,'TUITION SCHED'!$H$28,""))))))</f>
        <v/>
      </c>
      <c r="BV83" s="440" t="str">
        <f>IF(BF83&lt;1,"",IF(BF83=1,'TUITION SCHED'!$D$29,IF(BF83=2,'TUITION SCHED'!$E$29,IF(BF83=3,'TUITION SCHED'!$F$29,IF(BF83=4,'TUITION SCHED'!$G$29,IF(BF83=5,'TUITION SCHED'!$H$29,""))))))</f>
        <v/>
      </c>
      <c r="BW83" s="124"/>
      <c r="BX83" s="507"/>
      <c r="BY83" s="145" t="str">
        <f>IF(AH83="y",IF(SUM(J83:O83)&gt;0,'TUITION SCHED'!$H$58+IF(SUM(J83:O83)&gt;1,((SUM(J83:O83)-1))*'TUITION SCHED'!$H$60)+SUM(B83:I83)*'TUITION SCHED'!$H$59,""),"")</f>
        <v/>
      </c>
      <c r="BZ83" s="443" t="str">
        <f>IF(AH83="y",IF(SUM(B83:I83)&gt;0,'TUITION SCHED'!$H$57+IF(SUM(B83:I83)&gt;1,((SUM(B83:I83)-1))*'TUITION SCHED'!$H$59),""),"")</f>
        <v/>
      </c>
      <c r="CA83" s="443" t="str">
        <f t="shared" si="12"/>
        <v/>
      </c>
    </row>
    <row r="84" spans="1:79">
      <c r="A84" s="480"/>
      <c r="B84" s="463"/>
      <c r="C84" s="463"/>
      <c r="D84" s="463"/>
      <c r="E84" s="463"/>
      <c r="F84" s="463"/>
      <c r="G84" s="463"/>
      <c r="H84" s="463"/>
      <c r="I84" s="463"/>
      <c r="J84" s="463"/>
      <c r="K84" s="463"/>
      <c r="L84" s="463"/>
      <c r="M84" s="463"/>
      <c r="N84" s="463"/>
      <c r="O84" s="463"/>
      <c r="P84" s="443">
        <f t="shared" si="0"/>
        <v>0</v>
      </c>
      <c r="Q84" s="480"/>
      <c r="R84" s="480"/>
      <c r="S84" s="456">
        <f>IF(U84&gt;0,U84,IF(Q84=1,'TUITION SCHED'!D$30,IF(Q84=2,'TUITION SCHED'!E$30,IF(Q84=3,'TUITION SCHED'!F$30,IF(Q84=4,'TUITION SCHED'!G$30,IF(Q84=5,'TUITION SCHED'!H$30,IF(R84&gt;0,R84*'TUITION SCHED'!$D$31,SUM(BI84:BV84))))))))</f>
        <v>0</v>
      </c>
      <c r="T84" s="457" t="str">
        <f t="shared" si="1"/>
        <v/>
      </c>
      <c r="U84" s="480"/>
      <c r="V84" s="480"/>
      <c r="W84" s="575" t="str">
        <f>IF(V84="y",S84*'DATA INPUT'!$B$20,"")</f>
        <v/>
      </c>
      <c r="X84" s="483"/>
      <c r="Y84" s="443" t="str">
        <f>IF(A84="","",IF(X84="y",'DATA INPUT'!$B$26,'DATA INPUT'!$B$27))</f>
        <v/>
      </c>
      <c r="Z84" s="458">
        <f>IF(Q84=0,(P84-B84*0.5)*'DATA INPUT'!$B$28,"")</f>
        <v>0</v>
      </c>
      <c r="AA84" s="480"/>
      <c r="AB84" s="480"/>
      <c r="AC84" s="480"/>
      <c r="AD84" s="480"/>
      <c r="AE84" s="443" t="str">
        <f>IF((AB84+AC84+AD84)=0,"",(AB84*'DATA INPUT'!$D$59)+(AC84*'DATA INPUT'!$D$61)+(AD84*'DATA INPUT'!$D$66))</f>
        <v/>
      </c>
      <c r="AF84" s="480"/>
      <c r="AG84" s="480"/>
      <c r="AH84" s="483"/>
      <c r="AI84" s="443" t="str">
        <f t="shared" si="2"/>
        <v/>
      </c>
      <c r="AJ84" s="443" t="str">
        <f t="shared" si="3"/>
        <v/>
      </c>
      <c r="AK84" s="443" t="str">
        <f t="shared" si="4"/>
        <v/>
      </c>
      <c r="AL84" s="443" t="str">
        <f t="shared" si="5"/>
        <v/>
      </c>
      <c r="AM84" s="443" t="str">
        <f t="shared" si="6"/>
        <v/>
      </c>
      <c r="AN84" s="443" t="str">
        <f t="shared" si="7"/>
        <v/>
      </c>
      <c r="AO84" s="443" t="str">
        <f t="shared" si="8"/>
        <v/>
      </c>
      <c r="AP84" s="443" t="str">
        <f t="shared" si="9"/>
        <v/>
      </c>
      <c r="AQ84" s="440" t="str">
        <f>IF(AH84="y",IF(MAX(BY84:BZ84)&lt;'TUITION SCHED'!$H$61,MAX(BY84:BZ84),'TUITION SCHED'!$H$61),"")</f>
        <v/>
      </c>
      <c r="AR84" s="459"/>
      <c r="AS84" s="443" t="str">
        <f>IF(SUM(AT84:$BF84)&gt;0,"",IF(B84&gt;0,$P84,""))</f>
        <v/>
      </c>
      <c r="AT84" s="443" t="str">
        <f>IF(SUM(AU84:$BF84)&gt;0,"",IF(C84&gt;0,$P84,""))</f>
        <v/>
      </c>
      <c r="AU84" s="443" t="str">
        <f>IF(SUM(AV84:$BF84)&gt;0,"",IF(D84&gt;0,$P84,""))</f>
        <v/>
      </c>
      <c r="AV84" s="443" t="str">
        <f>IF(SUM(AW84:$BF84)&gt;0,"",IF(E84&gt;0,$P84,""))</f>
        <v/>
      </c>
      <c r="AW84" s="443" t="str">
        <f>IF(SUM(AX84:$BF84)&gt;0,"",IF(F84&gt;0,$P84,""))</f>
        <v/>
      </c>
      <c r="AX84" s="443" t="str">
        <f>IF(SUM(AY84:$BF84)&gt;0,"",IF(G84&gt;0,$P84,""))</f>
        <v/>
      </c>
      <c r="AY84" s="443" t="str">
        <f>IF(SUM(AZ84:$BF84)&gt;0,"",IF(H84&gt;0,$P84,""))</f>
        <v/>
      </c>
      <c r="AZ84" s="443" t="str">
        <f>IF(SUM(BA84:$BF84)&gt;0,"",IF(I84&gt;0,$P84,""))</f>
        <v/>
      </c>
      <c r="BA84" s="443" t="str">
        <f>IF(SUM(BB84:$BF84)&gt;0,"",IF(J84&gt;0,$P84,""))</f>
        <v/>
      </c>
      <c r="BB84" s="443" t="str">
        <f>IF(SUM(BC84:$BF84)&gt;0,"",IF(K84&gt;0,$P84,""))</f>
        <v/>
      </c>
      <c r="BC84" s="443" t="str">
        <f>IF(SUM(BD84:$BF84)&gt;0,"",IF(L84&gt;0,$P84,""))</f>
        <v/>
      </c>
      <c r="BD84" s="443" t="str">
        <f>IF(SUM(BE84:$BF84)&gt;0,"",IF(M84&gt;0,$P84,""))</f>
        <v/>
      </c>
      <c r="BE84" s="443" t="str">
        <f t="shared" si="10"/>
        <v/>
      </c>
      <c r="BF84" s="440" t="str">
        <f t="shared" si="11"/>
        <v/>
      </c>
      <c r="BG84" s="124"/>
      <c r="BH84" s="507"/>
      <c r="BI84" s="145" t="str">
        <f>IF(AS84&lt;1,"",IF(AS84=1,'TUITION SCHED'!$D$16,IF(AS84=2,'TUITION SCHED'!$E$16,IF(AS84=3,'TUITION SCHED'!$F$16,IF(AS84=4,'TUITION SCHED'!$G$16,IF(AS84=5,'TUITION SCHED'!$H$16,""))))))</f>
        <v/>
      </c>
      <c r="BJ84" s="443" t="str">
        <f>IF(AT84&lt;1,"",IF(AT84=1,'TUITION SCHED'!$D$17,IF(AT84=2,'TUITION SCHED'!$E$17,IF(AT84=3,'TUITION SCHED'!$F$17,IF(AT84=4,'TUITION SCHED'!$G$17,IF(AT84=5,'TUITION SCHED'!$H$18,""))))))</f>
        <v/>
      </c>
      <c r="BK84" s="443" t="str">
        <f>IF(AU84&lt;1,"",IF(AU84=1,'TUITION SCHED'!$D$18,IF(AU84=2,'TUITION SCHED'!$E$18,IF(AU84=3,'TUITION SCHED'!$F$18,IF(AU84=4,'TUITION SCHED'!$G$18,IF(AU84=5,'TUITION SCHED'!$H$18,""))))))</f>
        <v/>
      </c>
      <c r="BL84" s="443" t="str">
        <f>IF(AV84&lt;1,"",IF(AV84=1,'TUITION SCHED'!$D$19,IF(AV84=2,'TUITION SCHED'!$E$19,IF(AV84=3,'TUITION SCHED'!$F$19,IF(AV84=4,'TUITION SCHED'!$G$19,IF(AV84=5,'TUITION SCHED'!$H$19,""))))))</f>
        <v/>
      </c>
      <c r="BM84" s="443" t="str">
        <f>IF(AW84&lt;1,"",IF(AW84=1,'TUITION SCHED'!$D$20,IF(AW84=2,'TUITION SCHED'!$E$20,IF(AW84=3,'TUITION SCHED'!$F$20,IF(AW84=4,'TUITION SCHED'!$G$20,IF(AW84=5,'TUITION SCHED'!$H$20,""))))))</f>
        <v/>
      </c>
      <c r="BN84" s="443" t="str">
        <f>IF(AX84&lt;1,"",IF(AX84=1,'TUITION SCHED'!$D$21,IF(AX84=2,'TUITION SCHED'!$E$21,IF(AX84=3,'TUITION SCHED'!$F$21,IF(AX84=4,'TUITION SCHED'!$G$21,IF(AX84=5,'TUITION SCHED'!$H$21,""))))))</f>
        <v/>
      </c>
      <c r="BO84" s="443" t="str">
        <f>IF(AY84&lt;1,"",IF(AY84=1,'TUITION SCHED'!$D$22,IF(AY84=2,'TUITION SCHED'!$E$22,IF(AY84=3,'TUITION SCHED'!$F$22,IF(AY84=4,'TUITION SCHED'!$G$22,IF(AY84=5,'TUITION SCHED'!$H$22,""))))))</f>
        <v/>
      </c>
      <c r="BP84" s="443" t="str">
        <f>IF(AZ84&lt;1,"",IF(AZ84=1,'TUITION SCHED'!$D$23,IF(AZ84=2,'TUITION SCHED'!$E$23,IF(AZ84=3,'TUITION SCHED'!$F$23,IF(AZ84=4,'TUITION SCHED'!$G$23,IF(AZ84=5,'TUITION SCHED'!$H$23,""))))))</f>
        <v/>
      </c>
      <c r="BQ84" s="443" t="str">
        <f>IF(BA84&lt;1,"",IF(BA84=1,'TUITION SCHED'!$D$24,IF(BA84=2,'TUITION SCHED'!$E$24,IF(BA84=3,'TUITION SCHED'!$F$24,IF(BA84=4,'TUITION SCHED'!$G$24,IF(BA84=5,'TUITION SCHED'!$H$24,""))))))</f>
        <v/>
      </c>
      <c r="BR84" s="443" t="str">
        <f>IF(BB84&lt;1,"",IF(BB84=1,'TUITION SCHED'!$D$25,IF(BB84=2,'TUITION SCHED'!$E$25,IF(BB84=3,'TUITION SCHED'!$F$25,IF(BB84=4,'TUITION SCHED'!$G$25,IF(BB84=5,'TUITION SCHED'!$H$25,""))))))</f>
        <v/>
      </c>
      <c r="BS84" s="443" t="str">
        <f>IF(BC84&lt;1,"",IF(BC84=1,'TUITION SCHED'!$D$26,IF(BC84=2,'TUITION SCHED'!$E$26,IF(BC84=3,'TUITION SCHED'!$F$26,IF(BC84=4,'TUITION SCHED'!$G$26,IF(BC84=5,'TUITION SCHED'!$H$26,""))))))</f>
        <v/>
      </c>
      <c r="BT84" s="443" t="str">
        <f>IF(BD84&lt;1,"",IF(BD84=1,'TUITION SCHED'!$D$27,IF(BD84=2,'TUITION SCHED'!$E$27,IF(BD84=3,'TUITION SCHED'!$F$27,IF(BD84=4,'TUITION SCHED'!$G$27,IF(BD84=5,'TUITION SCHED'!$H$27,""))))))</f>
        <v/>
      </c>
      <c r="BU84" s="443" t="str">
        <f>IF(BE84&lt;1,"",IF(BE84=1,'TUITION SCHED'!$D$28,IF(BE84=2,'TUITION SCHED'!$E$28,IF(BE84=3,'TUITION SCHED'!$F$28,IF(BE84=4,'TUITION SCHED'!$G$28,IF(BE84=5,'TUITION SCHED'!$H$28,""))))))</f>
        <v/>
      </c>
      <c r="BV84" s="440" t="str">
        <f>IF(BF84&lt;1,"",IF(BF84=1,'TUITION SCHED'!$D$29,IF(BF84=2,'TUITION SCHED'!$E$29,IF(BF84=3,'TUITION SCHED'!$F$29,IF(BF84=4,'TUITION SCHED'!$G$29,IF(BF84=5,'TUITION SCHED'!$H$29,""))))))</f>
        <v/>
      </c>
      <c r="BW84" s="124"/>
      <c r="BX84" s="507"/>
      <c r="BY84" s="145" t="str">
        <f>IF(AH84="y",IF(SUM(J84:O84)&gt;0,'TUITION SCHED'!$H$58+IF(SUM(J84:O84)&gt;1,((SUM(J84:O84)-1))*'TUITION SCHED'!$H$60)+SUM(B84:I84)*'TUITION SCHED'!$H$59,""),"")</f>
        <v/>
      </c>
      <c r="BZ84" s="443" t="str">
        <f>IF(AH84="y",IF(SUM(B84:I84)&gt;0,'TUITION SCHED'!$H$57+IF(SUM(B84:I84)&gt;1,((SUM(B84:I84)-1))*'TUITION SCHED'!$H$59),""),"")</f>
        <v/>
      </c>
      <c r="CA84" s="443" t="str">
        <f t="shared" si="12"/>
        <v/>
      </c>
    </row>
    <row r="85" spans="1:79">
      <c r="A85" s="480"/>
      <c r="B85" s="463"/>
      <c r="C85" s="463"/>
      <c r="D85" s="463"/>
      <c r="E85" s="463"/>
      <c r="F85" s="463"/>
      <c r="G85" s="463"/>
      <c r="H85" s="463"/>
      <c r="I85" s="463"/>
      <c r="J85" s="463"/>
      <c r="K85" s="463"/>
      <c r="L85" s="463"/>
      <c r="M85" s="463"/>
      <c r="N85" s="463"/>
      <c r="O85" s="463"/>
      <c r="P85" s="443">
        <f t="shared" si="0"/>
        <v>0</v>
      </c>
      <c r="Q85" s="480"/>
      <c r="R85" s="480"/>
      <c r="S85" s="456">
        <f>IF(U85&gt;0,U85,IF(Q85=1,'TUITION SCHED'!D$30,IF(Q85=2,'TUITION SCHED'!E$30,IF(Q85=3,'TUITION SCHED'!F$30,IF(Q85=4,'TUITION SCHED'!G$30,IF(Q85=5,'TUITION SCHED'!H$30,IF(R85&gt;0,R85*'TUITION SCHED'!$D$31,SUM(BI85:BV85))))))))</f>
        <v>0</v>
      </c>
      <c r="T85" s="457" t="str">
        <f t="shared" si="1"/>
        <v/>
      </c>
      <c r="U85" s="480"/>
      <c r="V85" s="480"/>
      <c r="W85" s="575" t="str">
        <f>IF(V85="y",S85*'DATA INPUT'!$B$20,"")</f>
        <v/>
      </c>
      <c r="X85" s="483"/>
      <c r="Y85" s="443" t="str">
        <f>IF(A85="","",IF(X85="y",'DATA INPUT'!$B$26,'DATA INPUT'!$B$27))</f>
        <v/>
      </c>
      <c r="Z85" s="458">
        <f>IF(Q85=0,(P85-B85*0.5)*'DATA INPUT'!$B$28,"")</f>
        <v>0</v>
      </c>
      <c r="AA85" s="480"/>
      <c r="AB85" s="480"/>
      <c r="AC85" s="480"/>
      <c r="AD85" s="480"/>
      <c r="AE85" s="443" t="str">
        <f>IF((AB85+AC85+AD85)=0,"",(AB85*'DATA INPUT'!$D$59)+(AC85*'DATA INPUT'!$D$61)+(AD85*'DATA INPUT'!$D$66))</f>
        <v/>
      </c>
      <c r="AF85" s="480"/>
      <c r="AG85" s="480"/>
      <c r="AH85" s="483"/>
      <c r="AI85" s="443" t="str">
        <f t="shared" si="2"/>
        <v/>
      </c>
      <c r="AJ85" s="443" t="str">
        <f t="shared" si="3"/>
        <v/>
      </c>
      <c r="AK85" s="443" t="str">
        <f t="shared" si="4"/>
        <v/>
      </c>
      <c r="AL85" s="443" t="str">
        <f t="shared" si="5"/>
        <v/>
      </c>
      <c r="AM85" s="443" t="str">
        <f t="shared" si="6"/>
        <v/>
      </c>
      <c r="AN85" s="443" t="str">
        <f t="shared" si="7"/>
        <v/>
      </c>
      <c r="AO85" s="443" t="str">
        <f t="shared" si="8"/>
        <v/>
      </c>
      <c r="AP85" s="443" t="str">
        <f t="shared" si="9"/>
        <v/>
      </c>
      <c r="AQ85" s="440" t="str">
        <f>IF(AH85="y",IF(MAX(BY85:BZ85)&lt;'TUITION SCHED'!$H$61,MAX(BY85:BZ85),'TUITION SCHED'!$H$61),"")</f>
        <v/>
      </c>
      <c r="AR85" s="459"/>
      <c r="AS85" s="443" t="str">
        <f>IF(SUM(AT85:$BF85)&gt;0,"",IF(B85&gt;0,$P85,""))</f>
        <v/>
      </c>
      <c r="AT85" s="443" t="str">
        <f>IF(SUM(AU85:$BF85)&gt;0,"",IF(C85&gt;0,$P85,""))</f>
        <v/>
      </c>
      <c r="AU85" s="443" t="str">
        <f>IF(SUM(AV85:$BF85)&gt;0,"",IF(D85&gt;0,$P85,""))</f>
        <v/>
      </c>
      <c r="AV85" s="443" t="str">
        <f>IF(SUM(AW85:$BF85)&gt;0,"",IF(E85&gt;0,$P85,""))</f>
        <v/>
      </c>
      <c r="AW85" s="443" t="str">
        <f>IF(SUM(AX85:$BF85)&gt;0,"",IF(F85&gt;0,$P85,""))</f>
        <v/>
      </c>
      <c r="AX85" s="443" t="str">
        <f>IF(SUM(AY85:$BF85)&gt;0,"",IF(G85&gt;0,$P85,""))</f>
        <v/>
      </c>
      <c r="AY85" s="443" t="str">
        <f>IF(SUM(AZ85:$BF85)&gt;0,"",IF(H85&gt;0,$P85,""))</f>
        <v/>
      </c>
      <c r="AZ85" s="443" t="str">
        <f>IF(SUM(BA85:$BF85)&gt;0,"",IF(I85&gt;0,$P85,""))</f>
        <v/>
      </c>
      <c r="BA85" s="443" t="str">
        <f>IF(SUM(BB85:$BF85)&gt;0,"",IF(J85&gt;0,$P85,""))</f>
        <v/>
      </c>
      <c r="BB85" s="443" t="str">
        <f>IF(SUM(BC85:$BF85)&gt;0,"",IF(K85&gt;0,$P85,""))</f>
        <v/>
      </c>
      <c r="BC85" s="443" t="str">
        <f>IF(SUM(BD85:$BF85)&gt;0,"",IF(L85&gt;0,$P85,""))</f>
        <v/>
      </c>
      <c r="BD85" s="443" t="str">
        <f>IF(SUM(BE85:$BF85)&gt;0,"",IF(M85&gt;0,$P85,""))</f>
        <v/>
      </c>
      <c r="BE85" s="443" t="str">
        <f t="shared" si="10"/>
        <v/>
      </c>
      <c r="BF85" s="440" t="str">
        <f t="shared" si="11"/>
        <v/>
      </c>
      <c r="BG85" s="124"/>
      <c r="BH85" s="507"/>
      <c r="BI85" s="145" t="str">
        <f>IF(AS85&lt;1,"",IF(AS85=1,'TUITION SCHED'!$D$16,IF(AS85=2,'TUITION SCHED'!$E$16,IF(AS85=3,'TUITION SCHED'!$F$16,IF(AS85=4,'TUITION SCHED'!$G$16,IF(AS85=5,'TUITION SCHED'!$H$16,""))))))</f>
        <v/>
      </c>
      <c r="BJ85" s="443" t="str">
        <f>IF(AT85&lt;1,"",IF(AT85=1,'TUITION SCHED'!$D$17,IF(AT85=2,'TUITION SCHED'!$E$17,IF(AT85=3,'TUITION SCHED'!$F$17,IF(AT85=4,'TUITION SCHED'!$G$17,IF(AT85=5,'TUITION SCHED'!$H$18,""))))))</f>
        <v/>
      </c>
      <c r="BK85" s="443" t="str">
        <f>IF(AU85&lt;1,"",IF(AU85=1,'TUITION SCHED'!$D$18,IF(AU85=2,'TUITION SCHED'!$E$18,IF(AU85=3,'TUITION SCHED'!$F$18,IF(AU85=4,'TUITION SCHED'!$G$18,IF(AU85=5,'TUITION SCHED'!$H$18,""))))))</f>
        <v/>
      </c>
      <c r="BL85" s="443" t="str">
        <f>IF(AV85&lt;1,"",IF(AV85=1,'TUITION SCHED'!$D$19,IF(AV85=2,'TUITION SCHED'!$E$19,IF(AV85=3,'TUITION SCHED'!$F$19,IF(AV85=4,'TUITION SCHED'!$G$19,IF(AV85=5,'TUITION SCHED'!$H$19,""))))))</f>
        <v/>
      </c>
      <c r="BM85" s="443" t="str">
        <f>IF(AW85&lt;1,"",IF(AW85=1,'TUITION SCHED'!$D$20,IF(AW85=2,'TUITION SCHED'!$E$20,IF(AW85=3,'TUITION SCHED'!$F$20,IF(AW85=4,'TUITION SCHED'!$G$20,IF(AW85=5,'TUITION SCHED'!$H$20,""))))))</f>
        <v/>
      </c>
      <c r="BN85" s="443" t="str">
        <f>IF(AX85&lt;1,"",IF(AX85=1,'TUITION SCHED'!$D$21,IF(AX85=2,'TUITION SCHED'!$E$21,IF(AX85=3,'TUITION SCHED'!$F$21,IF(AX85=4,'TUITION SCHED'!$G$21,IF(AX85=5,'TUITION SCHED'!$H$21,""))))))</f>
        <v/>
      </c>
      <c r="BO85" s="443" t="str">
        <f>IF(AY85&lt;1,"",IF(AY85=1,'TUITION SCHED'!$D$22,IF(AY85=2,'TUITION SCHED'!$E$22,IF(AY85=3,'TUITION SCHED'!$F$22,IF(AY85=4,'TUITION SCHED'!$G$22,IF(AY85=5,'TUITION SCHED'!$H$22,""))))))</f>
        <v/>
      </c>
      <c r="BP85" s="443" t="str">
        <f>IF(AZ85&lt;1,"",IF(AZ85=1,'TUITION SCHED'!$D$23,IF(AZ85=2,'TUITION SCHED'!$E$23,IF(AZ85=3,'TUITION SCHED'!$F$23,IF(AZ85=4,'TUITION SCHED'!$G$23,IF(AZ85=5,'TUITION SCHED'!$H$23,""))))))</f>
        <v/>
      </c>
      <c r="BQ85" s="443" t="str">
        <f>IF(BA85&lt;1,"",IF(BA85=1,'TUITION SCHED'!$D$24,IF(BA85=2,'TUITION SCHED'!$E$24,IF(BA85=3,'TUITION SCHED'!$F$24,IF(BA85=4,'TUITION SCHED'!$G$24,IF(BA85=5,'TUITION SCHED'!$H$24,""))))))</f>
        <v/>
      </c>
      <c r="BR85" s="443" t="str">
        <f>IF(BB85&lt;1,"",IF(BB85=1,'TUITION SCHED'!$D$25,IF(BB85=2,'TUITION SCHED'!$E$25,IF(BB85=3,'TUITION SCHED'!$F$25,IF(BB85=4,'TUITION SCHED'!$G$25,IF(BB85=5,'TUITION SCHED'!$H$25,""))))))</f>
        <v/>
      </c>
      <c r="BS85" s="443" t="str">
        <f>IF(BC85&lt;1,"",IF(BC85=1,'TUITION SCHED'!$D$26,IF(BC85=2,'TUITION SCHED'!$E$26,IF(BC85=3,'TUITION SCHED'!$F$26,IF(BC85=4,'TUITION SCHED'!$G$26,IF(BC85=5,'TUITION SCHED'!$H$26,""))))))</f>
        <v/>
      </c>
      <c r="BT85" s="443" t="str">
        <f>IF(BD85&lt;1,"",IF(BD85=1,'TUITION SCHED'!$D$27,IF(BD85=2,'TUITION SCHED'!$E$27,IF(BD85=3,'TUITION SCHED'!$F$27,IF(BD85=4,'TUITION SCHED'!$G$27,IF(BD85=5,'TUITION SCHED'!$H$27,""))))))</f>
        <v/>
      </c>
      <c r="BU85" s="443" t="str">
        <f>IF(BE85&lt;1,"",IF(BE85=1,'TUITION SCHED'!$D$28,IF(BE85=2,'TUITION SCHED'!$E$28,IF(BE85=3,'TUITION SCHED'!$F$28,IF(BE85=4,'TUITION SCHED'!$G$28,IF(BE85=5,'TUITION SCHED'!$H$28,""))))))</f>
        <v/>
      </c>
      <c r="BV85" s="440" t="str">
        <f>IF(BF85&lt;1,"",IF(BF85=1,'TUITION SCHED'!$D$29,IF(BF85=2,'TUITION SCHED'!$E$29,IF(BF85=3,'TUITION SCHED'!$F$29,IF(BF85=4,'TUITION SCHED'!$G$29,IF(BF85=5,'TUITION SCHED'!$H$29,""))))))</f>
        <v/>
      </c>
      <c r="BW85" s="124"/>
      <c r="BX85" s="507"/>
      <c r="BY85" s="145" t="str">
        <f>IF(AH85="y",IF(SUM(J85:O85)&gt;0,'TUITION SCHED'!$H$58+IF(SUM(J85:O85)&gt;1,((SUM(J85:O85)-1))*'TUITION SCHED'!$H$60)+SUM(B85:I85)*'TUITION SCHED'!$H$59,""),"")</f>
        <v/>
      </c>
      <c r="BZ85" s="443" t="str">
        <f>IF(AH85="y",IF(SUM(B85:I85)&gt;0,'TUITION SCHED'!$H$57+IF(SUM(B85:I85)&gt;1,((SUM(B85:I85)-1))*'TUITION SCHED'!$H$59),""),"")</f>
        <v/>
      </c>
      <c r="CA85" s="443" t="str">
        <f t="shared" si="12"/>
        <v/>
      </c>
    </row>
    <row r="86" spans="1:79">
      <c r="A86" s="480"/>
      <c r="B86" s="463"/>
      <c r="C86" s="463"/>
      <c r="D86" s="463"/>
      <c r="E86" s="463"/>
      <c r="F86" s="463"/>
      <c r="G86" s="463"/>
      <c r="H86" s="465"/>
      <c r="I86" s="463"/>
      <c r="J86" s="463"/>
      <c r="K86" s="463"/>
      <c r="L86" s="463"/>
      <c r="M86" s="463"/>
      <c r="N86" s="463"/>
      <c r="O86" s="463"/>
      <c r="P86" s="443">
        <f t="shared" si="0"/>
        <v>0</v>
      </c>
      <c r="Q86" s="480"/>
      <c r="R86" s="480"/>
      <c r="S86" s="456">
        <f>IF(U86&gt;0,U86,IF(Q86=1,'TUITION SCHED'!D$30,IF(Q86=2,'TUITION SCHED'!E$30,IF(Q86=3,'TUITION SCHED'!F$30,IF(Q86=4,'TUITION SCHED'!G$30,IF(Q86=5,'TUITION SCHED'!H$30,IF(R86&gt;0,R86*'TUITION SCHED'!$D$31,SUM(BI86:BV86))))))))</f>
        <v>0</v>
      </c>
      <c r="T86" s="457" t="str">
        <f t="shared" si="1"/>
        <v/>
      </c>
      <c r="U86" s="480"/>
      <c r="V86" s="480"/>
      <c r="W86" s="575" t="str">
        <f>IF(V86="y",S86*'DATA INPUT'!$B$20,"")</f>
        <v/>
      </c>
      <c r="X86" s="483"/>
      <c r="Y86" s="443" t="str">
        <f>IF(A86="","",IF(X86="y",'DATA INPUT'!$B$26,'DATA INPUT'!$B$27))</f>
        <v/>
      </c>
      <c r="Z86" s="458">
        <f>IF(Q86=0,(P86-B86*0.5)*'DATA INPUT'!$B$28,"")</f>
        <v>0</v>
      </c>
      <c r="AA86" s="480"/>
      <c r="AB86" s="480"/>
      <c r="AC86" s="480"/>
      <c r="AD86" s="480"/>
      <c r="AE86" s="443" t="str">
        <f>IF((AB86+AC86+AD86)=0,"",(AB86*'DATA INPUT'!$D$59)+(AC86*'DATA INPUT'!$D$61)+(AD86*'DATA INPUT'!$D$66))</f>
        <v/>
      </c>
      <c r="AF86" s="480"/>
      <c r="AG86" s="480"/>
      <c r="AH86" s="483"/>
      <c r="AI86" s="443" t="str">
        <f t="shared" si="2"/>
        <v/>
      </c>
      <c r="AJ86" s="443" t="str">
        <f t="shared" si="3"/>
        <v/>
      </c>
      <c r="AK86" s="443" t="str">
        <f t="shared" si="4"/>
        <v/>
      </c>
      <c r="AL86" s="443" t="str">
        <f t="shared" si="5"/>
        <v/>
      </c>
      <c r="AM86" s="443" t="str">
        <f t="shared" si="6"/>
        <v/>
      </c>
      <c r="AN86" s="443" t="str">
        <f t="shared" si="7"/>
        <v/>
      </c>
      <c r="AO86" s="443" t="str">
        <f t="shared" si="8"/>
        <v/>
      </c>
      <c r="AP86" s="443" t="str">
        <f t="shared" si="9"/>
        <v/>
      </c>
      <c r="AQ86" s="440" t="str">
        <f>IF(AH86="y",IF(MAX(BY86:BZ86)&lt;'TUITION SCHED'!$H$61,MAX(BY86:BZ86),'TUITION SCHED'!$H$61),"")</f>
        <v/>
      </c>
      <c r="AR86" s="459"/>
      <c r="AS86" s="443" t="str">
        <f>IF(SUM(AT86:$BF86)&gt;0,"",IF(B86&gt;0,$P86,""))</f>
        <v/>
      </c>
      <c r="AT86" s="443" t="str">
        <f>IF(SUM(AU86:$BF86)&gt;0,"",IF(C86&gt;0,$P86,""))</f>
        <v/>
      </c>
      <c r="AU86" s="443" t="str">
        <f>IF(SUM(AV86:$BF86)&gt;0,"",IF(D86&gt;0,$P86,""))</f>
        <v/>
      </c>
      <c r="AV86" s="443" t="str">
        <f>IF(SUM(AW86:$BF86)&gt;0,"",IF(E86&gt;0,$P86,""))</f>
        <v/>
      </c>
      <c r="AW86" s="443" t="str">
        <f>IF(SUM(AX86:$BF86)&gt;0,"",IF(F86&gt;0,$P86,""))</f>
        <v/>
      </c>
      <c r="AX86" s="443" t="str">
        <f>IF(SUM(AY86:$BF86)&gt;0,"",IF(G86&gt;0,$P86,""))</f>
        <v/>
      </c>
      <c r="AY86" s="443" t="str">
        <f>IF(SUM(AZ86:$BF86)&gt;0,"",IF(H86&gt;0,$P86,""))</f>
        <v/>
      </c>
      <c r="AZ86" s="443" t="str">
        <f>IF(SUM(BA86:$BF86)&gt;0,"",IF(I86&gt;0,$P86,""))</f>
        <v/>
      </c>
      <c r="BA86" s="443" t="str">
        <f>IF(SUM(BB86:$BF86)&gt;0,"",IF(J86&gt;0,$P86,""))</f>
        <v/>
      </c>
      <c r="BB86" s="443" t="str">
        <f>IF(SUM(BC86:$BF86)&gt;0,"",IF(K86&gt;0,$P86,""))</f>
        <v/>
      </c>
      <c r="BC86" s="443" t="str">
        <f>IF(SUM(BD86:$BF86)&gt;0,"",IF(L86&gt;0,$P86,""))</f>
        <v/>
      </c>
      <c r="BD86" s="443" t="str">
        <f>IF(SUM(BE86:$BF86)&gt;0,"",IF(M86&gt;0,$P86,""))</f>
        <v/>
      </c>
      <c r="BE86" s="443" t="str">
        <f t="shared" si="10"/>
        <v/>
      </c>
      <c r="BF86" s="440" t="str">
        <f t="shared" si="11"/>
        <v/>
      </c>
      <c r="BG86" s="124"/>
      <c r="BH86" s="507"/>
      <c r="BI86" s="145" t="str">
        <f>IF(AS86&lt;1,"",IF(AS86=1,'TUITION SCHED'!$D$16,IF(AS86=2,'TUITION SCHED'!$E$16,IF(AS86=3,'TUITION SCHED'!$F$16,IF(AS86=4,'TUITION SCHED'!$G$16,IF(AS86=5,'TUITION SCHED'!$H$16,""))))))</f>
        <v/>
      </c>
      <c r="BJ86" s="443" t="str">
        <f>IF(AT86&lt;1,"",IF(AT86=1,'TUITION SCHED'!$D$17,IF(AT86=2,'TUITION SCHED'!$E$17,IF(AT86=3,'TUITION SCHED'!$F$17,IF(AT86=4,'TUITION SCHED'!$G$17,IF(AT86=5,'TUITION SCHED'!$H$18,""))))))</f>
        <v/>
      </c>
      <c r="BK86" s="443" t="str">
        <f>IF(AU86&lt;1,"",IF(AU86=1,'TUITION SCHED'!$D$18,IF(AU86=2,'TUITION SCHED'!$E$18,IF(AU86=3,'TUITION SCHED'!$F$18,IF(AU86=4,'TUITION SCHED'!$G$18,IF(AU86=5,'TUITION SCHED'!$H$18,""))))))</f>
        <v/>
      </c>
      <c r="BL86" s="443" t="str">
        <f>IF(AV86&lt;1,"",IF(AV86=1,'TUITION SCHED'!$D$19,IF(AV86=2,'TUITION SCHED'!$E$19,IF(AV86=3,'TUITION SCHED'!$F$19,IF(AV86=4,'TUITION SCHED'!$G$19,IF(AV86=5,'TUITION SCHED'!$H$19,""))))))</f>
        <v/>
      </c>
      <c r="BM86" s="443" t="str">
        <f>IF(AW86&lt;1,"",IF(AW86=1,'TUITION SCHED'!$D$20,IF(AW86=2,'TUITION SCHED'!$E$20,IF(AW86=3,'TUITION SCHED'!$F$20,IF(AW86=4,'TUITION SCHED'!$G$20,IF(AW86=5,'TUITION SCHED'!$H$20,""))))))</f>
        <v/>
      </c>
      <c r="BN86" s="443" t="str">
        <f>IF(AX86&lt;1,"",IF(AX86=1,'TUITION SCHED'!$D$21,IF(AX86=2,'TUITION SCHED'!$E$21,IF(AX86=3,'TUITION SCHED'!$F$21,IF(AX86=4,'TUITION SCHED'!$G$21,IF(AX86=5,'TUITION SCHED'!$H$21,""))))))</f>
        <v/>
      </c>
      <c r="BO86" s="443" t="str">
        <f>IF(AY86&lt;1,"",IF(AY86=1,'TUITION SCHED'!$D$22,IF(AY86=2,'TUITION SCHED'!$E$22,IF(AY86=3,'TUITION SCHED'!$F$22,IF(AY86=4,'TUITION SCHED'!$G$22,IF(AY86=5,'TUITION SCHED'!$H$22,""))))))</f>
        <v/>
      </c>
      <c r="BP86" s="443" t="str">
        <f>IF(AZ86&lt;1,"",IF(AZ86=1,'TUITION SCHED'!$D$23,IF(AZ86=2,'TUITION SCHED'!$E$23,IF(AZ86=3,'TUITION SCHED'!$F$23,IF(AZ86=4,'TUITION SCHED'!$G$23,IF(AZ86=5,'TUITION SCHED'!$H$23,""))))))</f>
        <v/>
      </c>
      <c r="BQ86" s="443" t="str">
        <f>IF(BA86&lt;1,"",IF(BA86=1,'TUITION SCHED'!$D$24,IF(BA86=2,'TUITION SCHED'!$E$24,IF(BA86=3,'TUITION SCHED'!$F$24,IF(BA86=4,'TUITION SCHED'!$G$24,IF(BA86=5,'TUITION SCHED'!$H$24,""))))))</f>
        <v/>
      </c>
      <c r="BR86" s="443" t="str">
        <f>IF(BB86&lt;1,"",IF(BB86=1,'TUITION SCHED'!$D$25,IF(BB86=2,'TUITION SCHED'!$E$25,IF(BB86=3,'TUITION SCHED'!$F$25,IF(BB86=4,'TUITION SCHED'!$G$25,IF(BB86=5,'TUITION SCHED'!$H$25,""))))))</f>
        <v/>
      </c>
      <c r="BS86" s="443" t="str">
        <f>IF(BC86&lt;1,"",IF(BC86=1,'TUITION SCHED'!$D$26,IF(BC86=2,'TUITION SCHED'!$E$26,IF(BC86=3,'TUITION SCHED'!$F$26,IF(BC86=4,'TUITION SCHED'!$G$26,IF(BC86=5,'TUITION SCHED'!$H$26,""))))))</f>
        <v/>
      </c>
      <c r="BT86" s="443" t="str">
        <f>IF(BD86&lt;1,"",IF(BD86=1,'TUITION SCHED'!$D$27,IF(BD86=2,'TUITION SCHED'!$E$27,IF(BD86=3,'TUITION SCHED'!$F$27,IF(BD86=4,'TUITION SCHED'!$G$27,IF(BD86=5,'TUITION SCHED'!$H$27,""))))))</f>
        <v/>
      </c>
      <c r="BU86" s="443" t="str">
        <f>IF(BE86&lt;1,"",IF(BE86=1,'TUITION SCHED'!$D$28,IF(BE86=2,'TUITION SCHED'!$E$28,IF(BE86=3,'TUITION SCHED'!$F$28,IF(BE86=4,'TUITION SCHED'!$G$28,IF(BE86=5,'TUITION SCHED'!$H$28,""))))))</f>
        <v/>
      </c>
      <c r="BV86" s="440" t="str">
        <f>IF(BF86&lt;1,"",IF(BF86=1,'TUITION SCHED'!$D$29,IF(BF86=2,'TUITION SCHED'!$E$29,IF(BF86=3,'TUITION SCHED'!$F$29,IF(BF86=4,'TUITION SCHED'!$G$29,IF(BF86=5,'TUITION SCHED'!$H$29,""))))))</f>
        <v/>
      </c>
      <c r="BW86" s="124"/>
      <c r="BX86" s="507"/>
      <c r="BY86" s="145" t="str">
        <f>IF(AH86="y",IF(SUM(J86:O86)&gt;0,'TUITION SCHED'!$H$58+IF(SUM(J86:O86)&gt;1,((SUM(J86:O86)-1))*'TUITION SCHED'!$H$60)+SUM(B86:I86)*'TUITION SCHED'!$H$59,""),"")</f>
        <v/>
      </c>
      <c r="BZ86" s="443" t="str">
        <f>IF(AH86="y",IF(SUM(B86:I86)&gt;0,'TUITION SCHED'!$H$57+IF(SUM(B86:I86)&gt;1,((SUM(B86:I86)-1))*'TUITION SCHED'!$H$59),""),"")</f>
        <v/>
      </c>
      <c r="CA86" s="443" t="str">
        <f t="shared" si="12"/>
        <v/>
      </c>
    </row>
    <row r="87" spans="1:79">
      <c r="A87" s="480"/>
      <c r="B87" s="463"/>
      <c r="C87" s="463"/>
      <c r="D87" s="463"/>
      <c r="E87" s="463"/>
      <c r="F87" s="463"/>
      <c r="G87" s="463"/>
      <c r="H87" s="465"/>
      <c r="I87" s="463"/>
      <c r="J87" s="463"/>
      <c r="K87" s="463"/>
      <c r="L87" s="463"/>
      <c r="M87" s="463"/>
      <c r="N87" s="463"/>
      <c r="O87" s="463"/>
      <c r="P87" s="443">
        <f t="shared" si="0"/>
        <v>0</v>
      </c>
      <c r="Q87" s="480"/>
      <c r="R87" s="480"/>
      <c r="S87" s="456">
        <f>IF(U87&gt;0,U87,IF(Q87=1,'TUITION SCHED'!D$30,IF(Q87=2,'TUITION SCHED'!E$30,IF(Q87=3,'TUITION SCHED'!F$30,IF(Q87=4,'TUITION SCHED'!G$30,IF(Q87=5,'TUITION SCHED'!H$30,IF(R87&gt;0,R87*'TUITION SCHED'!$D$31,SUM(BI87:BV87))))))))</f>
        <v>0</v>
      </c>
      <c r="T87" s="457" t="str">
        <f t="shared" si="1"/>
        <v/>
      </c>
      <c r="U87" s="480"/>
      <c r="V87" s="480"/>
      <c r="W87" s="575" t="str">
        <f>IF(V87="y",S87*'DATA INPUT'!$B$20,"")</f>
        <v/>
      </c>
      <c r="X87" s="483"/>
      <c r="Y87" s="443" t="str">
        <f>IF(A87="","",IF(X87="y",'DATA INPUT'!$B$26,'DATA INPUT'!$B$27))</f>
        <v/>
      </c>
      <c r="Z87" s="458">
        <f>IF(Q87=0,(P87-B87*0.5)*'DATA INPUT'!$B$28,"")</f>
        <v>0</v>
      </c>
      <c r="AA87" s="480"/>
      <c r="AB87" s="480"/>
      <c r="AC87" s="480"/>
      <c r="AD87" s="480"/>
      <c r="AE87" s="443" t="str">
        <f>IF((AB87+AC87+AD87)=0,"",(AB87*'DATA INPUT'!$D$59)+(AC87*'DATA INPUT'!$D$61)+(AD87*'DATA INPUT'!$D$66))</f>
        <v/>
      </c>
      <c r="AF87" s="480"/>
      <c r="AG87" s="480"/>
      <c r="AH87" s="483"/>
      <c r="AI87" s="443" t="str">
        <f t="shared" si="2"/>
        <v/>
      </c>
      <c r="AJ87" s="443" t="str">
        <f t="shared" si="3"/>
        <v/>
      </c>
      <c r="AK87" s="443" t="str">
        <f t="shared" si="4"/>
        <v/>
      </c>
      <c r="AL87" s="443" t="str">
        <f t="shared" si="5"/>
        <v/>
      </c>
      <c r="AM87" s="443" t="str">
        <f t="shared" si="6"/>
        <v/>
      </c>
      <c r="AN87" s="443" t="str">
        <f t="shared" si="7"/>
        <v/>
      </c>
      <c r="AO87" s="443" t="str">
        <f t="shared" si="8"/>
        <v/>
      </c>
      <c r="AP87" s="443" t="str">
        <f t="shared" si="9"/>
        <v/>
      </c>
      <c r="AQ87" s="440" t="str">
        <f>IF(AH87="y",IF(MAX(BY87:BZ87)&lt;'TUITION SCHED'!$H$61,MAX(BY87:BZ87),'TUITION SCHED'!$H$61),"")</f>
        <v/>
      </c>
      <c r="AR87" s="459"/>
      <c r="AS87" s="443" t="str">
        <f>IF(SUM(AT87:$BF87)&gt;0,"",IF(B87&gt;0,$P87,""))</f>
        <v/>
      </c>
      <c r="AT87" s="443" t="str">
        <f>IF(SUM(AU87:$BF87)&gt;0,"",IF(C87&gt;0,$P87,""))</f>
        <v/>
      </c>
      <c r="AU87" s="443" t="str">
        <f>IF(SUM(AV87:$BF87)&gt;0,"",IF(D87&gt;0,$P87,""))</f>
        <v/>
      </c>
      <c r="AV87" s="443" t="str">
        <f>IF(SUM(AW87:$BF87)&gt;0,"",IF(E87&gt;0,$P87,""))</f>
        <v/>
      </c>
      <c r="AW87" s="443" t="str">
        <f>IF(SUM(AX87:$BF87)&gt;0,"",IF(F87&gt;0,$P87,""))</f>
        <v/>
      </c>
      <c r="AX87" s="443" t="str">
        <f>IF(SUM(AY87:$BF87)&gt;0,"",IF(G87&gt;0,$P87,""))</f>
        <v/>
      </c>
      <c r="AY87" s="443" t="str">
        <f>IF(SUM(AZ87:$BF87)&gt;0,"",IF(H87&gt;0,$P87,""))</f>
        <v/>
      </c>
      <c r="AZ87" s="443" t="str">
        <f>IF(SUM(BA87:$BF87)&gt;0,"",IF(I87&gt;0,$P87,""))</f>
        <v/>
      </c>
      <c r="BA87" s="443" t="str">
        <f>IF(SUM(BB87:$BF87)&gt;0,"",IF(J87&gt;0,$P87,""))</f>
        <v/>
      </c>
      <c r="BB87" s="443" t="str">
        <f>IF(SUM(BC87:$BF87)&gt;0,"",IF(K87&gt;0,$P87,""))</f>
        <v/>
      </c>
      <c r="BC87" s="443" t="str">
        <f>IF(SUM(BD87:$BF87)&gt;0,"",IF(L87&gt;0,$P87,""))</f>
        <v/>
      </c>
      <c r="BD87" s="443" t="str">
        <f>IF(SUM(BE87:$BF87)&gt;0,"",IF(M87&gt;0,$P87,""))</f>
        <v/>
      </c>
      <c r="BE87" s="443" t="str">
        <f t="shared" si="10"/>
        <v/>
      </c>
      <c r="BF87" s="440" t="str">
        <f t="shared" si="11"/>
        <v/>
      </c>
      <c r="BG87" s="124"/>
      <c r="BH87" s="507"/>
      <c r="BI87" s="145" t="str">
        <f>IF(AS87&lt;1,"",IF(AS87=1,'TUITION SCHED'!$D$16,IF(AS87=2,'TUITION SCHED'!$E$16,IF(AS87=3,'TUITION SCHED'!$F$16,IF(AS87=4,'TUITION SCHED'!$G$16,IF(AS87=5,'TUITION SCHED'!$H$16,""))))))</f>
        <v/>
      </c>
      <c r="BJ87" s="443" t="str">
        <f>IF(AT87&lt;1,"",IF(AT87=1,'TUITION SCHED'!$D$17,IF(AT87=2,'TUITION SCHED'!$E$17,IF(AT87=3,'TUITION SCHED'!$F$17,IF(AT87=4,'TUITION SCHED'!$G$17,IF(AT87=5,'TUITION SCHED'!$H$18,""))))))</f>
        <v/>
      </c>
      <c r="BK87" s="443" t="str">
        <f>IF(AU87&lt;1,"",IF(AU87=1,'TUITION SCHED'!$D$18,IF(AU87=2,'TUITION SCHED'!$E$18,IF(AU87=3,'TUITION SCHED'!$F$18,IF(AU87=4,'TUITION SCHED'!$G$18,IF(AU87=5,'TUITION SCHED'!$H$18,""))))))</f>
        <v/>
      </c>
      <c r="BL87" s="443" t="str">
        <f>IF(AV87&lt;1,"",IF(AV87=1,'TUITION SCHED'!$D$19,IF(AV87=2,'TUITION SCHED'!$E$19,IF(AV87=3,'TUITION SCHED'!$F$19,IF(AV87=4,'TUITION SCHED'!$G$19,IF(AV87=5,'TUITION SCHED'!$H$19,""))))))</f>
        <v/>
      </c>
      <c r="BM87" s="443" t="str">
        <f>IF(AW87&lt;1,"",IF(AW87=1,'TUITION SCHED'!$D$20,IF(AW87=2,'TUITION SCHED'!$E$20,IF(AW87=3,'TUITION SCHED'!$F$20,IF(AW87=4,'TUITION SCHED'!$G$20,IF(AW87=5,'TUITION SCHED'!$H$20,""))))))</f>
        <v/>
      </c>
      <c r="BN87" s="443" t="str">
        <f>IF(AX87&lt;1,"",IF(AX87=1,'TUITION SCHED'!$D$21,IF(AX87=2,'TUITION SCHED'!$E$21,IF(AX87=3,'TUITION SCHED'!$F$21,IF(AX87=4,'TUITION SCHED'!$G$21,IF(AX87=5,'TUITION SCHED'!$H$21,""))))))</f>
        <v/>
      </c>
      <c r="BO87" s="443" t="str">
        <f>IF(AY87&lt;1,"",IF(AY87=1,'TUITION SCHED'!$D$22,IF(AY87=2,'TUITION SCHED'!$E$22,IF(AY87=3,'TUITION SCHED'!$F$22,IF(AY87=4,'TUITION SCHED'!$G$22,IF(AY87=5,'TUITION SCHED'!$H$22,""))))))</f>
        <v/>
      </c>
      <c r="BP87" s="443" t="str">
        <f>IF(AZ87&lt;1,"",IF(AZ87=1,'TUITION SCHED'!$D$23,IF(AZ87=2,'TUITION SCHED'!$E$23,IF(AZ87=3,'TUITION SCHED'!$F$23,IF(AZ87=4,'TUITION SCHED'!$G$23,IF(AZ87=5,'TUITION SCHED'!$H$23,""))))))</f>
        <v/>
      </c>
      <c r="BQ87" s="443" t="str">
        <f>IF(BA87&lt;1,"",IF(BA87=1,'TUITION SCHED'!$D$24,IF(BA87=2,'TUITION SCHED'!$E$24,IF(BA87=3,'TUITION SCHED'!$F$24,IF(BA87=4,'TUITION SCHED'!$G$24,IF(BA87=5,'TUITION SCHED'!$H$24,""))))))</f>
        <v/>
      </c>
      <c r="BR87" s="443" t="str">
        <f>IF(BB87&lt;1,"",IF(BB87=1,'TUITION SCHED'!$D$25,IF(BB87=2,'TUITION SCHED'!$E$25,IF(BB87=3,'TUITION SCHED'!$F$25,IF(BB87=4,'TUITION SCHED'!$G$25,IF(BB87=5,'TUITION SCHED'!$H$25,""))))))</f>
        <v/>
      </c>
      <c r="BS87" s="443" t="str">
        <f>IF(BC87&lt;1,"",IF(BC87=1,'TUITION SCHED'!$D$26,IF(BC87=2,'TUITION SCHED'!$E$26,IF(BC87=3,'TUITION SCHED'!$F$26,IF(BC87=4,'TUITION SCHED'!$G$26,IF(BC87=5,'TUITION SCHED'!$H$26,""))))))</f>
        <v/>
      </c>
      <c r="BT87" s="443" t="str">
        <f>IF(BD87&lt;1,"",IF(BD87=1,'TUITION SCHED'!$D$27,IF(BD87=2,'TUITION SCHED'!$E$27,IF(BD87=3,'TUITION SCHED'!$F$27,IF(BD87=4,'TUITION SCHED'!$G$27,IF(BD87=5,'TUITION SCHED'!$H$27,""))))))</f>
        <v/>
      </c>
      <c r="BU87" s="443" t="str">
        <f>IF(BE87&lt;1,"",IF(BE87=1,'TUITION SCHED'!$D$28,IF(BE87=2,'TUITION SCHED'!$E$28,IF(BE87=3,'TUITION SCHED'!$F$28,IF(BE87=4,'TUITION SCHED'!$G$28,IF(BE87=5,'TUITION SCHED'!$H$28,""))))))</f>
        <v/>
      </c>
      <c r="BV87" s="440" t="str">
        <f>IF(BF87&lt;1,"",IF(BF87=1,'TUITION SCHED'!$D$29,IF(BF87=2,'TUITION SCHED'!$E$29,IF(BF87=3,'TUITION SCHED'!$F$29,IF(BF87=4,'TUITION SCHED'!$G$29,IF(BF87=5,'TUITION SCHED'!$H$29,""))))))</f>
        <v/>
      </c>
      <c r="BW87" s="124"/>
      <c r="BX87" s="507"/>
      <c r="BY87" s="145" t="str">
        <f>IF(AH87="y",IF(SUM(J87:O87)&gt;0,'TUITION SCHED'!$H$58+IF(SUM(J87:O87)&gt;1,((SUM(J87:O87)-1))*'TUITION SCHED'!$H$60)+SUM(B87:I87)*'TUITION SCHED'!$H$59,""),"")</f>
        <v/>
      </c>
      <c r="BZ87" s="443" t="str">
        <f>IF(AH87="y",IF(SUM(B87:I87)&gt;0,'TUITION SCHED'!$H$57+IF(SUM(B87:I87)&gt;1,((SUM(B87:I87)-1))*'TUITION SCHED'!$H$59),""),"")</f>
        <v/>
      </c>
      <c r="CA87" s="443" t="str">
        <f t="shared" si="12"/>
        <v/>
      </c>
    </row>
    <row r="88" spans="1:79">
      <c r="A88" s="480"/>
      <c r="B88" s="463"/>
      <c r="C88" s="463"/>
      <c r="D88" s="463"/>
      <c r="E88" s="463"/>
      <c r="F88" s="463"/>
      <c r="G88" s="463"/>
      <c r="H88" s="463"/>
      <c r="I88" s="463"/>
      <c r="J88" s="463"/>
      <c r="K88" s="463"/>
      <c r="L88" s="463"/>
      <c r="M88" s="463"/>
      <c r="N88" s="463"/>
      <c r="O88" s="463"/>
      <c r="P88" s="443">
        <f t="shared" si="0"/>
        <v>0</v>
      </c>
      <c r="Q88" s="480"/>
      <c r="R88" s="480"/>
      <c r="S88" s="456">
        <f>IF(U88&gt;0,U88,IF(Q88=1,'TUITION SCHED'!D$30,IF(Q88=2,'TUITION SCHED'!E$30,IF(Q88=3,'TUITION SCHED'!F$30,IF(Q88=4,'TUITION SCHED'!G$30,IF(Q88=5,'TUITION SCHED'!H$30,IF(R88&gt;0,R88*'TUITION SCHED'!$D$31,SUM(BI88:BV88))))))))</f>
        <v>0</v>
      </c>
      <c r="T88" s="457" t="str">
        <f t="shared" si="1"/>
        <v/>
      </c>
      <c r="U88" s="480"/>
      <c r="V88" s="480"/>
      <c r="W88" s="575" t="str">
        <f>IF(V88="y",S88*'DATA INPUT'!$B$20,"")</f>
        <v/>
      </c>
      <c r="X88" s="483"/>
      <c r="Y88" s="443" t="str">
        <f>IF(A88="","",IF(X88="y",'DATA INPUT'!$B$26,'DATA INPUT'!$B$27))</f>
        <v/>
      </c>
      <c r="Z88" s="458">
        <f>IF(Q88=0,(P88-B88*0.5)*'DATA INPUT'!$B$28,"")</f>
        <v>0</v>
      </c>
      <c r="AA88" s="480"/>
      <c r="AB88" s="480"/>
      <c r="AC88" s="480"/>
      <c r="AD88" s="480"/>
      <c r="AE88" s="443" t="str">
        <f>IF((AB88+AC88+AD88)=0,"",(AB88*'DATA INPUT'!$D$59)+(AC88*'DATA INPUT'!$D$61)+(AD88*'DATA INPUT'!$D$66))</f>
        <v/>
      </c>
      <c r="AF88" s="480"/>
      <c r="AG88" s="480"/>
      <c r="AH88" s="483"/>
      <c r="AI88" s="443" t="str">
        <f t="shared" si="2"/>
        <v/>
      </c>
      <c r="AJ88" s="443" t="str">
        <f t="shared" si="3"/>
        <v/>
      </c>
      <c r="AK88" s="443" t="str">
        <f t="shared" si="4"/>
        <v/>
      </c>
      <c r="AL88" s="443" t="str">
        <f t="shared" si="5"/>
        <v/>
      </c>
      <c r="AM88" s="443" t="str">
        <f t="shared" si="6"/>
        <v/>
      </c>
      <c r="AN88" s="443" t="str">
        <f t="shared" si="7"/>
        <v/>
      </c>
      <c r="AO88" s="443" t="str">
        <f t="shared" si="8"/>
        <v/>
      </c>
      <c r="AP88" s="443" t="str">
        <f t="shared" si="9"/>
        <v/>
      </c>
      <c r="AQ88" s="440" t="str">
        <f>IF(AH88="y",IF(MAX(BY88:BZ88)&lt;'TUITION SCHED'!$H$61,MAX(BY88:BZ88),'TUITION SCHED'!$H$61),"")</f>
        <v/>
      </c>
      <c r="AR88" s="459"/>
      <c r="AS88" s="443" t="str">
        <f>IF(SUM(AT88:$BF88)&gt;0,"",IF(B88&gt;0,$P88,""))</f>
        <v/>
      </c>
      <c r="AT88" s="443" t="str">
        <f>IF(SUM(AU88:$BF88)&gt;0,"",IF(C88&gt;0,$P88,""))</f>
        <v/>
      </c>
      <c r="AU88" s="443" t="str">
        <f>IF(SUM(AV88:$BF88)&gt;0,"",IF(D88&gt;0,$P88,""))</f>
        <v/>
      </c>
      <c r="AV88" s="443" t="str">
        <f>IF(SUM(AW88:$BF88)&gt;0,"",IF(E88&gt;0,$P88,""))</f>
        <v/>
      </c>
      <c r="AW88" s="443" t="str">
        <f>IF(SUM(AX88:$BF88)&gt;0,"",IF(F88&gt;0,$P88,""))</f>
        <v/>
      </c>
      <c r="AX88" s="443" t="str">
        <f>IF(SUM(AY88:$BF88)&gt;0,"",IF(G88&gt;0,$P88,""))</f>
        <v/>
      </c>
      <c r="AY88" s="443" t="str">
        <f>IF(SUM(AZ88:$BF88)&gt;0,"",IF(H88&gt;0,$P88,""))</f>
        <v/>
      </c>
      <c r="AZ88" s="443" t="str">
        <f>IF(SUM(BA88:$BF88)&gt;0,"",IF(I88&gt;0,$P88,""))</f>
        <v/>
      </c>
      <c r="BA88" s="443" t="str">
        <f>IF(SUM(BB88:$BF88)&gt;0,"",IF(J88&gt;0,$P88,""))</f>
        <v/>
      </c>
      <c r="BB88" s="443" t="str">
        <f>IF(SUM(BC88:$BF88)&gt;0,"",IF(K88&gt;0,$P88,""))</f>
        <v/>
      </c>
      <c r="BC88" s="443" t="str">
        <f>IF(SUM(BD88:$BF88)&gt;0,"",IF(L88&gt;0,$P88,""))</f>
        <v/>
      </c>
      <c r="BD88" s="443" t="str">
        <f>IF(SUM(BE88:$BF88)&gt;0,"",IF(M88&gt;0,$P88,""))</f>
        <v/>
      </c>
      <c r="BE88" s="443" t="str">
        <f t="shared" si="10"/>
        <v/>
      </c>
      <c r="BF88" s="440" t="str">
        <f t="shared" si="11"/>
        <v/>
      </c>
      <c r="BG88" s="124"/>
      <c r="BH88" s="507"/>
      <c r="BI88" s="145" t="str">
        <f>IF(AS88&lt;1,"",IF(AS88=1,'TUITION SCHED'!$D$16,IF(AS88=2,'TUITION SCHED'!$E$16,IF(AS88=3,'TUITION SCHED'!$F$16,IF(AS88=4,'TUITION SCHED'!$G$16,IF(AS88=5,'TUITION SCHED'!$H$16,""))))))</f>
        <v/>
      </c>
      <c r="BJ88" s="443" t="str">
        <f>IF(AT88&lt;1,"",IF(AT88=1,'TUITION SCHED'!$D$17,IF(AT88=2,'TUITION SCHED'!$E$17,IF(AT88=3,'TUITION SCHED'!$F$17,IF(AT88=4,'TUITION SCHED'!$G$17,IF(AT88=5,'TUITION SCHED'!$H$18,""))))))</f>
        <v/>
      </c>
      <c r="BK88" s="443" t="str">
        <f>IF(AU88&lt;1,"",IF(AU88=1,'TUITION SCHED'!$D$18,IF(AU88=2,'TUITION SCHED'!$E$18,IF(AU88=3,'TUITION SCHED'!$F$18,IF(AU88=4,'TUITION SCHED'!$G$18,IF(AU88=5,'TUITION SCHED'!$H$18,""))))))</f>
        <v/>
      </c>
      <c r="BL88" s="443" t="str">
        <f>IF(AV88&lt;1,"",IF(AV88=1,'TUITION SCHED'!$D$19,IF(AV88=2,'TUITION SCHED'!$E$19,IF(AV88=3,'TUITION SCHED'!$F$19,IF(AV88=4,'TUITION SCHED'!$G$19,IF(AV88=5,'TUITION SCHED'!$H$19,""))))))</f>
        <v/>
      </c>
      <c r="BM88" s="443" t="str">
        <f>IF(AW88&lt;1,"",IF(AW88=1,'TUITION SCHED'!$D$20,IF(AW88=2,'TUITION SCHED'!$E$20,IF(AW88=3,'TUITION SCHED'!$F$20,IF(AW88=4,'TUITION SCHED'!$G$20,IF(AW88=5,'TUITION SCHED'!$H$20,""))))))</f>
        <v/>
      </c>
      <c r="BN88" s="443" t="str">
        <f>IF(AX88&lt;1,"",IF(AX88=1,'TUITION SCHED'!$D$21,IF(AX88=2,'TUITION SCHED'!$E$21,IF(AX88=3,'TUITION SCHED'!$F$21,IF(AX88=4,'TUITION SCHED'!$G$21,IF(AX88=5,'TUITION SCHED'!$H$21,""))))))</f>
        <v/>
      </c>
      <c r="BO88" s="443" t="str">
        <f>IF(AY88&lt;1,"",IF(AY88=1,'TUITION SCHED'!$D$22,IF(AY88=2,'TUITION SCHED'!$E$22,IF(AY88=3,'TUITION SCHED'!$F$22,IF(AY88=4,'TUITION SCHED'!$G$22,IF(AY88=5,'TUITION SCHED'!$H$22,""))))))</f>
        <v/>
      </c>
      <c r="BP88" s="443" t="str">
        <f>IF(AZ88&lt;1,"",IF(AZ88=1,'TUITION SCHED'!$D$23,IF(AZ88=2,'TUITION SCHED'!$E$23,IF(AZ88=3,'TUITION SCHED'!$F$23,IF(AZ88=4,'TUITION SCHED'!$G$23,IF(AZ88=5,'TUITION SCHED'!$H$23,""))))))</f>
        <v/>
      </c>
      <c r="BQ88" s="443" t="str">
        <f>IF(BA88&lt;1,"",IF(BA88=1,'TUITION SCHED'!$D$24,IF(BA88=2,'TUITION SCHED'!$E$24,IF(BA88=3,'TUITION SCHED'!$F$24,IF(BA88=4,'TUITION SCHED'!$G$24,IF(BA88=5,'TUITION SCHED'!$H$24,""))))))</f>
        <v/>
      </c>
      <c r="BR88" s="443" t="str">
        <f>IF(BB88&lt;1,"",IF(BB88=1,'TUITION SCHED'!$D$25,IF(BB88=2,'TUITION SCHED'!$E$25,IF(BB88=3,'TUITION SCHED'!$F$25,IF(BB88=4,'TUITION SCHED'!$G$25,IF(BB88=5,'TUITION SCHED'!$H$25,""))))))</f>
        <v/>
      </c>
      <c r="BS88" s="443" t="str">
        <f>IF(BC88&lt;1,"",IF(BC88=1,'TUITION SCHED'!$D$26,IF(BC88=2,'TUITION SCHED'!$E$26,IF(BC88=3,'TUITION SCHED'!$F$26,IF(BC88=4,'TUITION SCHED'!$G$26,IF(BC88=5,'TUITION SCHED'!$H$26,""))))))</f>
        <v/>
      </c>
      <c r="BT88" s="443" t="str">
        <f>IF(BD88&lt;1,"",IF(BD88=1,'TUITION SCHED'!$D$27,IF(BD88=2,'TUITION SCHED'!$E$27,IF(BD88=3,'TUITION SCHED'!$F$27,IF(BD88=4,'TUITION SCHED'!$G$27,IF(BD88=5,'TUITION SCHED'!$H$27,""))))))</f>
        <v/>
      </c>
      <c r="BU88" s="443" t="str">
        <f>IF(BE88&lt;1,"",IF(BE88=1,'TUITION SCHED'!$D$28,IF(BE88=2,'TUITION SCHED'!$E$28,IF(BE88=3,'TUITION SCHED'!$F$28,IF(BE88=4,'TUITION SCHED'!$G$28,IF(BE88=5,'TUITION SCHED'!$H$28,""))))))</f>
        <v/>
      </c>
      <c r="BV88" s="440" t="str">
        <f>IF(BF88&lt;1,"",IF(BF88=1,'TUITION SCHED'!$D$29,IF(BF88=2,'TUITION SCHED'!$E$29,IF(BF88=3,'TUITION SCHED'!$F$29,IF(BF88=4,'TUITION SCHED'!$G$29,IF(BF88=5,'TUITION SCHED'!$H$29,""))))))</f>
        <v/>
      </c>
      <c r="BW88" s="124"/>
      <c r="BX88" s="507"/>
      <c r="BY88" s="145" t="str">
        <f>IF(AH88="y",IF(SUM(J88:O88)&gt;0,'TUITION SCHED'!$H$58+IF(SUM(J88:O88)&gt;1,((SUM(J88:O88)-1))*'TUITION SCHED'!$H$60)+SUM(B88:I88)*'TUITION SCHED'!$H$59,""),"")</f>
        <v/>
      </c>
      <c r="BZ88" s="443" t="str">
        <f>IF(AH88="y",IF(SUM(B88:I88)&gt;0,'TUITION SCHED'!$H$57+IF(SUM(B88:I88)&gt;1,((SUM(B88:I88)-1))*'TUITION SCHED'!$H$59),""),"")</f>
        <v/>
      </c>
      <c r="CA88" s="443" t="str">
        <f t="shared" si="12"/>
        <v/>
      </c>
    </row>
    <row r="89" spans="1:79">
      <c r="A89" s="480"/>
      <c r="B89" s="463"/>
      <c r="C89" s="463"/>
      <c r="D89" s="463"/>
      <c r="E89" s="463"/>
      <c r="F89" s="463"/>
      <c r="G89" s="463"/>
      <c r="H89" s="463"/>
      <c r="I89" s="463"/>
      <c r="J89" s="463"/>
      <c r="K89" s="463"/>
      <c r="L89" s="463"/>
      <c r="M89" s="463"/>
      <c r="N89" s="463"/>
      <c r="O89" s="463"/>
      <c r="P89" s="443">
        <f t="shared" si="0"/>
        <v>0</v>
      </c>
      <c r="Q89" s="480"/>
      <c r="R89" s="480"/>
      <c r="S89" s="456">
        <f>IF(U89&gt;0,U89,IF(Q89=1,'TUITION SCHED'!D$30,IF(Q89=2,'TUITION SCHED'!E$30,IF(Q89=3,'TUITION SCHED'!F$30,IF(Q89=4,'TUITION SCHED'!G$30,IF(Q89=5,'TUITION SCHED'!H$30,IF(R89&gt;0,R89*'TUITION SCHED'!$D$31,SUM(BI89:BV89))))))))</f>
        <v>0</v>
      </c>
      <c r="T89" s="457" t="str">
        <f t="shared" si="1"/>
        <v/>
      </c>
      <c r="U89" s="480"/>
      <c r="V89" s="480"/>
      <c r="W89" s="575" t="str">
        <f>IF(V89="y",S89*'DATA INPUT'!$B$20,"")</f>
        <v/>
      </c>
      <c r="X89" s="483"/>
      <c r="Y89" s="443" t="str">
        <f>IF(A89="","",IF(X89="y",'DATA INPUT'!$B$26,'DATA INPUT'!$B$27))</f>
        <v/>
      </c>
      <c r="Z89" s="458">
        <f>IF(Q89=0,(P89-B89*0.5)*'DATA INPUT'!$B$28,"")</f>
        <v>0</v>
      </c>
      <c r="AA89" s="480"/>
      <c r="AB89" s="480"/>
      <c r="AC89" s="480"/>
      <c r="AD89" s="480"/>
      <c r="AE89" s="443" t="str">
        <f>IF((AB89+AC89+AD89)=0,"",(AB89*'DATA INPUT'!$D$59)+(AC89*'DATA INPUT'!$D$61)+(AD89*'DATA INPUT'!$D$66))</f>
        <v/>
      </c>
      <c r="AF89" s="480"/>
      <c r="AG89" s="480"/>
      <c r="AH89" s="483"/>
      <c r="AI89" s="443" t="str">
        <f t="shared" si="2"/>
        <v/>
      </c>
      <c r="AJ89" s="443" t="str">
        <f t="shared" si="3"/>
        <v/>
      </c>
      <c r="AK89" s="443" t="str">
        <f t="shared" si="4"/>
        <v/>
      </c>
      <c r="AL89" s="443" t="str">
        <f t="shared" si="5"/>
        <v/>
      </c>
      <c r="AM89" s="443" t="str">
        <f t="shared" si="6"/>
        <v/>
      </c>
      <c r="AN89" s="443" t="str">
        <f t="shared" si="7"/>
        <v/>
      </c>
      <c r="AO89" s="443" t="str">
        <f t="shared" si="8"/>
        <v/>
      </c>
      <c r="AP89" s="443" t="str">
        <f t="shared" si="9"/>
        <v/>
      </c>
      <c r="AQ89" s="440" t="str">
        <f>IF(AH89="y",IF(MAX(BY89:BZ89)&lt;'TUITION SCHED'!$H$61,MAX(BY89:BZ89),'TUITION SCHED'!$H$61),"")</f>
        <v/>
      </c>
      <c r="AR89" s="459"/>
      <c r="AS89" s="443" t="str">
        <f>IF(SUM(AT89:$BF89)&gt;0,"",IF(B89&gt;0,$P89,""))</f>
        <v/>
      </c>
      <c r="AT89" s="443" t="str">
        <f>IF(SUM(AU89:$BF89)&gt;0,"",IF(C89&gt;0,$P89,""))</f>
        <v/>
      </c>
      <c r="AU89" s="443" t="str">
        <f>IF(SUM(AV89:$BF89)&gt;0,"",IF(D89&gt;0,$P89,""))</f>
        <v/>
      </c>
      <c r="AV89" s="443" t="str">
        <f>IF(SUM(AW89:$BF89)&gt;0,"",IF(E89&gt;0,$P89,""))</f>
        <v/>
      </c>
      <c r="AW89" s="443" t="str">
        <f>IF(SUM(AX89:$BF89)&gt;0,"",IF(F89&gt;0,$P89,""))</f>
        <v/>
      </c>
      <c r="AX89" s="443" t="str">
        <f>IF(SUM(AY89:$BF89)&gt;0,"",IF(G89&gt;0,$P89,""))</f>
        <v/>
      </c>
      <c r="AY89" s="443" t="str">
        <f>IF(SUM(AZ89:$BF89)&gt;0,"",IF(H89&gt;0,$P89,""))</f>
        <v/>
      </c>
      <c r="AZ89" s="443" t="str">
        <f>IF(SUM(BA89:$BF89)&gt;0,"",IF(I89&gt;0,$P89,""))</f>
        <v/>
      </c>
      <c r="BA89" s="443" t="str">
        <f>IF(SUM(BB89:$BF89)&gt;0,"",IF(J89&gt;0,$P89,""))</f>
        <v/>
      </c>
      <c r="BB89" s="443" t="str">
        <f>IF(SUM(BC89:$BF89)&gt;0,"",IF(K89&gt;0,$P89,""))</f>
        <v/>
      </c>
      <c r="BC89" s="443" t="str">
        <f>IF(SUM(BD89:$BF89)&gt;0,"",IF(L89&gt;0,$P89,""))</f>
        <v/>
      </c>
      <c r="BD89" s="443" t="str">
        <f>IF(SUM(BE89:$BF89)&gt;0,"",IF(M89&gt;0,$P89,""))</f>
        <v/>
      </c>
      <c r="BE89" s="443" t="str">
        <f t="shared" si="10"/>
        <v/>
      </c>
      <c r="BF89" s="440" t="str">
        <f t="shared" si="11"/>
        <v/>
      </c>
      <c r="BG89" s="124"/>
      <c r="BH89" s="507"/>
      <c r="BI89" s="145" t="str">
        <f>IF(AS89&lt;1,"",IF(AS89=1,'TUITION SCHED'!$D$16,IF(AS89=2,'TUITION SCHED'!$E$16,IF(AS89=3,'TUITION SCHED'!$F$16,IF(AS89=4,'TUITION SCHED'!$G$16,IF(AS89=5,'TUITION SCHED'!$H$16,""))))))</f>
        <v/>
      </c>
      <c r="BJ89" s="443" t="str">
        <f>IF(AT89&lt;1,"",IF(AT89=1,'TUITION SCHED'!$D$17,IF(AT89=2,'TUITION SCHED'!$E$17,IF(AT89=3,'TUITION SCHED'!$F$17,IF(AT89=4,'TUITION SCHED'!$G$17,IF(AT89=5,'TUITION SCHED'!$H$18,""))))))</f>
        <v/>
      </c>
      <c r="BK89" s="443" t="str">
        <f>IF(AU89&lt;1,"",IF(AU89=1,'TUITION SCHED'!$D$18,IF(AU89=2,'TUITION SCHED'!$E$18,IF(AU89=3,'TUITION SCHED'!$F$18,IF(AU89=4,'TUITION SCHED'!$G$18,IF(AU89=5,'TUITION SCHED'!$H$18,""))))))</f>
        <v/>
      </c>
      <c r="BL89" s="443" t="str">
        <f>IF(AV89&lt;1,"",IF(AV89=1,'TUITION SCHED'!$D$19,IF(AV89=2,'TUITION SCHED'!$E$19,IF(AV89=3,'TUITION SCHED'!$F$19,IF(AV89=4,'TUITION SCHED'!$G$19,IF(AV89=5,'TUITION SCHED'!$H$19,""))))))</f>
        <v/>
      </c>
      <c r="BM89" s="443" t="str">
        <f>IF(AW89&lt;1,"",IF(AW89=1,'TUITION SCHED'!$D$20,IF(AW89=2,'TUITION SCHED'!$E$20,IF(AW89=3,'TUITION SCHED'!$F$20,IF(AW89=4,'TUITION SCHED'!$G$20,IF(AW89=5,'TUITION SCHED'!$H$20,""))))))</f>
        <v/>
      </c>
      <c r="BN89" s="443" t="str">
        <f>IF(AX89&lt;1,"",IF(AX89=1,'TUITION SCHED'!$D$21,IF(AX89=2,'TUITION SCHED'!$E$21,IF(AX89=3,'TUITION SCHED'!$F$21,IF(AX89=4,'TUITION SCHED'!$G$21,IF(AX89=5,'TUITION SCHED'!$H$21,""))))))</f>
        <v/>
      </c>
      <c r="BO89" s="443" t="str">
        <f>IF(AY89&lt;1,"",IF(AY89=1,'TUITION SCHED'!$D$22,IF(AY89=2,'TUITION SCHED'!$E$22,IF(AY89=3,'TUITION SCHED'!$F$22,IF(AY89=4,'TUITION SCHED'!$G$22,IF(AY89=5,'TUITION SCHED'!$H$22,""))))))</f>
        <v/>
      </c>
      <c r="BP89" s="443" t="str">
        <f>IF(AZ89&lt;1,"",IF(AZ89=1,'TUITION SCHED'!$D$23,IF(AZ89=2,'TUITION SCHED'!$E$23,IF(AZ89=3,'TUITION SCHED'!$F$23,IF(AZ89=4,'TUITION SCHED'!$G$23,IF(AZ89=5,'TUITION SCHED'!$H$23,""))))))</f>
        <v/>
      </c>
      <c r="BQ89" s="443" t="str">
        <f>IF(BA89&lt;1,"",IF(BA89=1,'TUITION SCHED'!$D$24,IF(BA89=2,'TUITION SCHED'!$E$24,IF(BA89=3,'TUITION SCHED'!$F$24,IF(BA89=4,'TUITION SCHED'!$G$24,IF(BA89=5,'TUITION SCHED'!$H$24,""))))))</f>
        <v/>
      </c>
      <c r="BR89" s="443" t="str">
        <f>IF(BB89&lt;1,"",IF(BB89=1,'TUITION SCHED'!$D$25,IF(BB89=2,'TUITION SCHED'!$E$25,IF(BB89=3,'TUITION SCHED'!$F$25,IF(BB89=4,'TUITION SCHED'!$G$25,IF(BB89=5,'TUITION SCHED'!$H$25,""))))))</f>
        <v/>
      </c>
      <c r="BS89" s="443" t="str">
        <f>IF(BC89&lt;1,"",IF(BC89=1,'TUITION SCHED'!$D$26,IF(BC89=2,'TUITION SCHED'!$E$26,IF(BC89=3,'TUITION SCHED'!$F$26,IF(BC89=4,'TUITION SCHED'!$G$26,IF(BC89=5,'TUITION SCHED'!$H$26,""))))))</f>
        <v/>
      </c>
      <c r="BT89" s="443" t="str">
        <f>IF(BD89&lt;1,"",IF(BD89=1,'TUITION SCHED'!$D$27,IF(BD89=2,'TUITION SCHED'!$E$27,IF(BD89=3,'TUITION SCHED'!$F$27,IF(BD89=4,'TUITION SCHED'!$G$27,IF(BD89=5,'TUITION SCHED'!$H$27,""))))))</f>
        <v/>
      </c>
      <c r="BU89" s="443" t="str">
        <f>IF(BE89&lt;1,"",IF(BE89=1,'TUITION SCHED'!$D$28,IF(BE89=2,'TUITION SCHED'!$E$28,IF(BE89=3,'TUITION SCHED'!$F$28,IF(BE89=4,'TUITION SCHED'!$G$28,IF(BE89=5,'TUITION SCHED'!$H$28,""))))))</f>
        <v/>
      </c>
      <c r="BV89" s="440" t="str">
        <f>IF(BF89&lt;1,"",IF(BF89=1,'TUITION SCHED'!$D$29,IF(BF89=2,'TUITION SCHED'!$E$29,IF(BF89=3,'TUITION SCHED'!$F$29,IF(BF89=4,'TUITION SCHED'!$G$29,IF(BF89=5,'TUITION SCHED'!$H$29,""))))))</f>
        <v/>
      </c>
      <c r="BW89" s="124"/>
      <c r="BX89" s="507"/>
      <c r="BY89" s="145" t="str">
        <f>IF(AH89="y",IF(SUM(J89:O89)&gt;0,'TUITION SCHED'!$H$58+IF(SUM(J89:O89)&gt;1,((SUM(J89:O89)-1))*'TUITION SCHED'!$H$60)+SUM(B89:I89)*'TUITION SCHED'!$H$59,""),"")</f>
        <v/>
      </c>
      <c r="BZ89" s="443" t="str">
        <f>IF(AH89="y",IF(SUM(B89:I89)&gt;0,'TUITION SCHED'!$H$57+IF(SUM(B89:I89)&gt;1,((SUM(B89:I89)-1))*'TUITION SCHED'!$H$59),""),"")</f>
        <v/>
      </c>
      <c r="CA89" s="443" t="str">
        <f t="shared" si="12"/>
        <v/>
      </c>
    </row>
    <row r="90" spans="1:79">
      <c r="A90" s="480"/>
      <c r="B90" s="463"/>
      <c r="C90" s="463"/>
      <c r="D90" s="463"/>
      <c r="E90" s="463"/>
      <c r="F90" s="463"/>
      <c r="G90" s="463"/>
      <c r="H90" s="463"/>
      <c r="I90" s="463"/>
      <c r="J90" s="463"/>
      <c r="K90" s="463"/>
      <c r="L90" s="463"/>
      <c r="M90" s="463"/>
      <c r="N90" s="463"/>
      <c r="O90" s="463"/>
      <c r="P90" s="443">
        <f t="shared" si="0"/>
        <v>0</v>
      </c>
      <c r="Q90" s="480"/>
      <c r="R90" s="480"/>
      <c r="S90" s="456">
        <f>IF(U90&gt;0,U90,IF(Q90=1,'TUITION SCHED'!D$30,IF(Q90=2,'TUITION SCHED'!E$30,IF(Q90=3,'TUITION SCHED'!F$30,IF(Q90=4,'TUITION SCHED'!G$30,IF(Q90=5,'TUITION SCHED'!H$30,IF(R90&gt;0,R90*'TUITION SCHED'!$D$31,SUM(BI90:BV90))))))))</f>
        <v>0</v>
      </c>
      <c r="T90" s="457" t="str">
        <f t="shared" si="1"/>
        <v/>
      </c>
      <c r="U90" s="480"/>
      <c r="V90" s="480"/>
      <c r="W90" s="575" t="str">
        <f>IF(V90="y",S90*'DATA INPUT'!$B$20,"")</f>
        <v/>
      </c>
      <c r="X90" s="483"/>
      <c r="Y90" s="443" t="str">
        <f>IF(A90="","",IF(X90="y",'DATA INPUT'!$B$26,'DATA INPUT'!$B$27))</f>
        <v/>
      </c>
      <c r="Z90" s="458">
        <f>IF(Q90=0,(P90-B90*0.5)*'DATA INPUT'!$B$28,"")</f>
        <v>0</v>
      </c>
      <c r="AA90" s="480"/>
      <c r="AB90" s="480"/>
      <c r="AC90" s="480"/>
      <c r="AD90" s="480"/>
      <c r="AE90" s="443" t="str">
        <f>IF((AB90+AC90+AD90)=0,"",(AB90*'DATA INPUT'!$D$59)+(AC90*'DATA INPUT'!$D$61)+(AD90*'DATA INPUT'!$D$66))</f>
        <v/>
      </c>
      <c r="AF90" s="480"/>
      <c r="AG90" s="480"/>
      <c r="AH90" s="483"/>
      <c r="AI90" s="443" t="str">
        <f t="shared" si="2"/>
        <v/>
      </c>
      <c r="AJ90" s="443" t="str">
        <f t="shared" si="3"/>
        <v/>
      </c>
      <c r="AK90" s="443" t="str">
        <f t="shared" si="4"/>
        <v/>
      </c>
      <c r="AL90" s="443" t="str">
        <f t="shared" si="5"/>
        <v/>
      </c>
      <c r="AM90" s="443" t="str">
        <f t="shared" si="6"/>
        <v/>
      </c>
      <c r="AN90" s="443" t="str">
        <f t="shared" si="7"/>
        <v/>
      </c>
      <c r="AO90" s="443" t="str">
        <f t="shared" si="8"/>
        <v/>
      </c>
      <c r="AP90" s="443" t="str">
        <f t="shared" si="9"/>
        <v/>
      </c>
      <c r="AQ90" s="440" t="str">
        <f>IF(AH90="y",IF(MAX(BY90:BZ90)&lt;'TUITION SCHED'!$H$61,MAX(BY90:BZ90),'TUITION SCHED'!$H$61),"")</f>
        <v/>
      </c>
      <c r="AR90" s="459"/>
      <c r="AS90" s="443" t="str">
        <f>IF(SUM(AT90:$BF90)&gt;0,"",IF(B90&gt;0,$P90,""))</f>
        <v/>
      </c>
      <c r="AT90" s="443" t="str">
        <f>IF(SUM(AU90:$BF90)&gt;0,"",IF(C90&gt;0,$P90,""))</f>
        <v/>
      </c>
      <c r="AU90" s="443" t="str">
        <f>IF(SUM(AV90:$BF90)&gt;0,"",IF(D90&gt;0,$P90,""))</f>
        <v/>
      </c>
      <c r="AV90" s="443" t="str">
        <f>IF(SUM(AW90:$BF90)&gt;0,"",IF(E90&gt;0,$P90,""))</f>
        <v/>
      </c>
      <c r="AW90" s="443" t="str">
        <f>IF(SUM(AX90:$BF90)&gt;0,"",IF(F90&gt;0,$P90,""))</f>
        <v/>
      </c>
      <c r="AX90" s="443" t="str">
        <f>IF(SUM(AY90:$BF90)&gt;0,"",IF(G90&gt;0,$P90,""))</f>
        <v/>
      </c>
      <c r="AY90" s="443" t="str">
        <f>IF(SUM(AZ90:$BF90)&gt;0,"",IF(H90&gt;0,$P90,""))</f>
        <v/>
      </c>
      <c r="AZ90" s="443" t="str">
        <f>IF(SUM(BA90:$BF90)&gt;0,"",IF(I90&gt;0,$P90,""))</f>
        <v/>
      </c>
      <c r="BA90" s="443" t="str">
        <f>IF(SUM(BB90:$BF90)&gt;0,"",IF(J90&gt;0,$P90,""))</f>
        <v/>
      </c>
      <c r="BB90" s="443" t="str">
        <f>IF(SUM(BC90:$BF90)&gt;0,"",IF(K90&gt;0,$P90,""))</f>
        <v/>
      </c>
      <c r="BC90" s="443" t="str">
        <f>IF(SUM(BD90:$BF90)&gt;0,"",IF(L90&gt;0,$P90,""))</f>
        <v/>
      </c>
      <c r="BD90" s="443" t="str">
        <f>IF(SUM(BE90:$BF90)&gt;0,"",IF(M90&gt;0,$P90,""))</f>
        <v/>
      </c>
      <c r="BE90" s="443" t="str">
        <f t="shared" si="10"/>
        <v/>
      </c>
      <c r="BF90" s="440" t="str">
        <f t="shared" si="11"/>
        <v/>
      </c>
      <c r="BG90" s="124"/>
      <c r="BH90" s="507"/>
      <c r="BI90" s="145" t="str">
        <f>IF(AS90&lt;1,"",IF(AS90=1,'TUITION SCHED'!$D$16,IF(AS90=2,'TUITION SCHED'!$E$16,IF(AS90=3,'TUITION SCHED'!$F$16,IF(AS90=4,'TUITION SCHED'!$G$16,IF(AS90=5,'TUITION SCHED'!$H$16,""))))))</f>
        <v/>
      </c>
      <c r="BJ90" s="443" t="str">
        <f>IF(AT90&lt;1,"",IF(AT90=1,'TUITION SCHED'!$D$17,IF(AT90=2,'TUITION SCHED'!$E$17,IF(AT90=3,'TUITION SCHED'!$F$17,IF(AT90=4,'TUITION SCHED'!$G$17,IF(AT90=5,'TUITION SCHED'!$H$18,""))))))</f>
        <v/>
      </c>
      <c r="BK90" s="443" t="str">
        <f>IF(AU90&lt;1,"",IF(AU90=1,'TUITION SCHED'!$D$18,IF(AU90=2,'TUITION SCHED'!$E$18,IF(AU90=3,'TUITION SCHED'!$F$18,IF(AU90=4,'TUITION SCHED'!$G$18,IF(AU90=5,'TUITION SCHED'!$H$18,""))))))</f>
        <v/>
      </c>
      <c r="BL90" s="443" t="str">
        <f>IF(AV90&lt;1,"",IF(AV90=1,'TUITION SCHED'!$D$19,IF(AV90=2,'TUITION SCHED'!$E$19,IF(AV90=3,'TUITION SCHED'!$F$19,IF(AV90=4,'TUITION SCHED'!$G$19,IF(AV90=5,'TUITION SCHED'!$H$19,""))))))</f>
        <v/>
      </c>
      <c r="BM90" s="443" t="str">
        <f>IF(AW90&lt;1,"",IF(AW90=1,'TUITION SCHED'!$D$20,IF(AW90=2,'TUITION SCHED'!$E$20,IF(AW90=3,'TUITION SCHED'!$F$20,IF(AW90=4,'TUITION SCHED'!$G$20,IF(AW90=5,'TUITION SCHED'!$H$20,""))))))</f>
        <v/>
      </c>
      <c r="BN90" s="443" t="str">
        <f>IF(AX90&lt;1,"",IF(AX90=1,'TUITION SCHED'!$D$21,IF(AX90=2,'TUITION SCHED'!$E$21,IF(AX90=3,'TUITION SCHED'!$F$21,IF(AX90=4,'TUITION SCHED'!$G$21,IF(AX90=5,'TUITION SCHED'!$H$21,""))))))</f>
        <v/>
      </c>
      <c r="BO90" s="443" t="str">
        <f>IF(AY90&lt;1,"",IF(AY90=1,'TUITION SCHED'!$D$22,IF(AY90=2,'TUITION SCHED'!$E$22,IF(AY90=3,'TUITION SCHED'!$F$22,IF(AY90=4,'TUITION SCHED'!$G$22,IF(AY90=5,'TUITION SCHED'!$H$22,""))))))</f>
        <v/>
      </c>
      <c r="BP90" s="443" t="str">
        <f>IF(AZ90&lt;1,"",IF(AZ90=1,'TUITION SCHED'!$D$23,IF(AZ90=2,'TUITION SCHED'!$E$23,IF(AZ90=3,'TUITION SCHED'!$F$23,IF(AZ90=4,'TUITION SCHED'!$G$23,IF(AZ90=5,'TUITION SCHED'!$H$23,""))))))</f>
        <v/>
      </c>
      <c r="BQ90" s="443" t="str">
        <f>IF(BA90&lt;1,"",IF(BA90=1,'TUITION SCHED'!$D$24,IF(BA90=2,'TUITION SCHED'!$E$24,IF(BA90=3,'TUITION SCHED'!$F$24,IF(BA90=4,'TUITION SCHED'!$G$24,IF(BA90=5,'TUITION SCHED'!$H$24,""))))))</f>
        <v/>
      </c>
      <c r="BR90" s="443" t="str">
        <f>IF(BB90&lt;1,"",IF(BB90=1,'TUITION SCHED'!$D$25,IF(BB90=2,'TUITION SCHED'!$E$25,IF(BB90=3,'TUITION SCHED'!$F$25,IF(BB90=4,'TUITION SCHED'!$G$25,IF(BB90=5,'TUITION SCHED'!$H$25,""))))))</f>
        <v/>
      </c>
      <c r="BS90" s="443" t="str">
        <f>IF(BC90&lt;1,"",IF(BC90=1,'TUITION SCHED'!$D$26,IF(BC90=2,'TUITION SCHED'!$E$26,IF(BC90=3,'TUITION SCHED'!$F$26,IF(BC90=4,'TUITION SCHED'!$G$26,IF(BC90=5,'TUITION SCHED'!$H$26,""))))))</f>
        <v/>
      </c>
      <c r="BT90" s="443" t="str">
        <f>IF(BD90&lt;1,"",IF(BD90=1,'TUITION SCHED'!$D$27,IF(BD90=2,'TUITION SCHED'!$E$27,IF(BD90=3,'TUITION SCHED'!$F$27,IF(BD90=4,'TUITION SCHED'!$G$27,IF(BD90=5,'TUITION SCHED'!$H$27,""))))))</f>
        <v/>
      </c>
      <c r="BU90" s="443" t="str">
        <f>IF(BE90&lt;1,"",IF(BE90=1,'TUITION SCHED'!$D$28,IF(BE90=2,'TUITION SCHED'!$E$28,IF(BE90=3,'TUITION SCHED'!$F$28,IF(BE90=4,'TUITION SCHED'!$G$28,IF(BE90=5,'TUITION SCHED'!$H$28,""))))))</f>
        <v/>
      </c>
      <c r="BV90" s="440" t="str">
        <f>IF(BF90&lt;1,"",IF(BF90=1,'TUITION SCHED'!$D$29,IF(BF90=2,'TUITION SCHED'!$E$29,IF(BF90=3,'TUITION SCHED'!$F$29,IF(BF90=4,'TUITION SCHED'!$G$29,IF(BF90=5,'TUITION SCHED'!$H$29,""))))))</f>
        <v/>
      </c>
      <c r="BW90" s="124"/>
      <c r="BX90" s="507"/>
      <c r="BY90" s="145" t="str">
        <f>IF(AH90="y",IF(SUM(J90:O90)&gt;0,'TUITION SCHED'!$H$58+IF(SUM(J90:O90)&gt;1,((SUM(J90:O90)-1))*'TUITION SCHED'!$H$60)+SUM(B90:I90)*'TUITION SCHED'!$H$59,""),"")</f>
        <v/>
      </c>
      <c r="BZ90" s="443" t="str">
        <f>IF(AH90="y",IF(SUM(B90:I90)&gt;0,'TUITION SCHED'!$H$57+IF(SUM(B90:I90)&gt;1,((SUM(B90:I90)-1))*'TUITION SCHED'!$H$59),""),"")</f>
        <v/>
      </c>
      <c r="CA90" s="443" t="str">
        <f t="shared" si="12"/>
        <v/>
      </c>
    </row>
    <row r="91" spans="1:79">
      <c r="A91" s="480"/>
      <c r="B91" s="463"/>
      <c r="C91" s="463"/>
      <c r="D91" s="463"/>
      <c r="E91" s="463"/>
      <c r="F91" s="463"/>
      <c r="G91" s="463"/>
      <c r="H91" s="463"/>
      <c r="I91" s="463"/>
      <c r="J91" s="463"/>
      <c r="K91" s="463"/>
      <c r="L91" s="463"/>
      <c r="M91" s="463"/>
      <c r="N91" s="463"/>
      <c r="O91" s="463"/>
      <c r="P91" s="443">
        <f t="shared" si="0"/>
        <v>0</v>
      </c>
      <c r="Q91" s="480"/>
      <c r="R91" s="480"/>
      <c r="S91" s="456">
        <f>IF(U91&gt;0,U91,IF(Q91=1,'TUITION SCHED'!D$30,IF(Q91=2,'TUITION SCHED'!E$30,IF(Q91=3,'TUITION SCHED'!F$30,IF(Q91=4,'TUITION SCHED'!G$30,IF(Q91=5,'TUITION SCHED'!H$30,IF(R91&gt;0,R91*'TUITION SCHED'!$D$31,SUM(BI91:BV91))))))))</f>
        <v>0</v>
      </c>
      <c r="T91" s="457" t="str">
        <f t="shared" si="1"/>
        <v/>
      </c>
      <c r="U91" s="480"/>
      <c r="V91" s="480"/>
      <c r="W91" s="575" t="str">
        <f>IF(V91="y",S91*'DATA INPUT'!$B$20,"")</f>
        <v/>
      </c>
      <c r="X91" s="483"/>
      <c r="Y91" s="443" t="str">
        <f>IF(A91="","",IF(X91="y",'DATA INPUT'!$B$26,'DATA INPUT'!$B$27))</f>
        <v/>
      </c>
      <c r="Z91" s="458">
        <f>IF(Q91=0,(P91-B91*0.5)*'DATA INPUT'!$B$28,"")</f>
        <v>0</v>
      </c>
      <c r="AA91" s="480"/>
      <c r="AB91" s="480"/>
      <c r="AC91" s="480"/>
      <c r="AD91" s="480"/>
      <c r="AE91" s="443" t="str">
        <f>IF((AB91+AC91+AD91)=0,"",(AB91*'DATA INPUT'!$D$59)+(AC91*'DATA INPUT'!$D$61)+(AD91*'DATA INPUT'!$D$66))</f>
        <v/>
      </c>
      <c r="AF91" s="480"/>
      <c r="AG91" s="480"/>
      <c r="AH91" s="483"/>
      <c r="AI91" s="443" t="str">
        <f t="shared" si="2"/>
        <v/>
      </c>
      <c r="AJ91" s="443" t="str">
        <f t="shared" si="3"/>
        <v/>
      </c>
      <c r="AK91" s="443" t="str">
        <f t="shared" si="4"/>
        <v/>
      </c>
      <c r="AL91" s="443" t="str">
        <f t="shared" si="5"/>
        <v/>
      </c>
      <c r="AM91" s="443" t="str">
        <f t="shared" si="6"/>
        <v/>
      </c>
      <c r="AN91" s="443" t="str">
        <f t="shared" si="7"/>
        <v/>
      </c>
      <c r="AO91" s="443" t="str">
        <f t="shared" si="8"/>
        <v/>
      </c>
      <c r="AP91" s="443" t="str">
        <f t="shared" si="9"/>
        <v/>
      </c>
      <c r="AQ91" s="440" t="str">
        <f>IF(AH91="y",IF(MAX(BY91:BZ91)&lt;'TUITION SCHED'!$H$61,MAX(BY91:BZ91),'TUITION SCHED'!$H$61),"")</f>
        <v/>
      </c>
      <c r="AR91" s="459"/>
      <c r="AS91" s="443" t="str">
        <f>IF(SUM(AT91:$BF91)&gt;0,"",IF(B91&gt;0,$P91,""))</f>
        <v/>
      </c>
      <c r="AT91" s="443" t="str">
        <f>IF(SUM(AU91:$BF91)&gt;0,"",IF(C91&gt;0,$P91,""))</f>
        <v/>
      </c>
      <c r="AU91" s="443" t="str">
        <f>IF(SUM(AV91:$BF91)&gt;0,"",IF(D91&gt;0,$P91,""))</f>
        <v/>
      </c>
      <c r="AV91" s="443" t="str">
        <f>IF(SUM(AW91:$BF91)&gt;0,"",IF(E91&gt;0,$P91,""))</f>
        <v/>
      </c>
      <c r="AW91" s="443" t="str">
        <f>IF(SUM(AX91:$BF91)&gt;0,"",IF(F91&gt;0,$P91,""))</f>
        <v/>
      </c>
      <c r="AX91" s="443" t="str">
        <f>IF(SUM(AY91:$BF91)&gt;0,"",IF(G91&gt;0,$P91,""))</f>
        <v/>
      </c>
      <c r="AY91" s="443" t="str">
        <f>IF(SUM(AZ91:$BF91)&gt;0,"",IF(H91&gt;0,$P91,""))</f>
        <v/>
      </c>
      <c r="AZ91" s="443" t="str">
        <f>IF(SUM(BA91:$BF91)&gt;0,"",IF(I91&gt;0,$P91,""))</f>
        <v/>
      </c>
      <c r="BA91" s="443" t="str">
        <f>IF(SUM(BB91:$BF91)&gt;0,"",IF(J91&gt;0,$P91,""))</f>
        <v/>
      </c>
      <c r="BB91" s="443" t="str">
        <f>IF(SUM(BC91:$BF91)&gt;0,"",IF(K91&gt;0,$P91,""))</f>
        <v/>
      </c>
      <c r="BC91" s="443" t="str">
        <f>IF(SUM(BD91:$BF91)&gt;0,"",IF(L91&gt;0,$P91,""))</f>
        <v/>
      </c>
      <c r="BD91" s="443" t="str">
        <f>IF(SUM(BE91:$BF91)&gt;0,"",IF(M91&gt;0,$P91,""))</f>
        <v/>
      </c>
      <c r="BE91" s="443" t="str">
        <f t="shared" si="10"/>
        <v/>
      </c>
      <c r="BF91" s="440" t="str">
        <f t="shared" si="11"/>
        <v/>
      </c>
      <c r="BG91" s="124"/>
      <c r="BH91" s="507"/>
      <c r="BI91" s="145" t="str">
        <f>IF(AS91&lt;1,"",IF(AS91=1,'TUITION SCHED'!$D$16,IF(AS91=2,'TUITION SCHED'!$E$16,IF(AS91=3,'TUITION SCHED'!$F$16,IF(AS91=4,'TUITION SCHED'!$G$16,IF(AS91=5,'TUITION SCHED'!$H$16,""))))))</f>
        <v/>
      </c>
      <c r="BJ91" s="443" t="str">
        <f>IF(AT91&lt;1,"",IF(AT91=1,'TUITION SCHED'!$D$17,IF(AT91=2,'TUITION SCHED'!$E$17,IF(AT91=3,'TUITION SCHED'!$F$17,IF(AT91=4,'TUITION SCHED'!$G$17,IF(AT91=5,'TUITION SCHED'!$H$18,""))))))</f>
        <v/>
      </c>
      <c r="BK91" s="443" t="str">
        <f>IF(AU91&lt;1,"",IF(AU91=1,'TUITION SCHED'!$D$18,IF(AU91=2,'TUITION SCHED'!$E$18,IF(AU91=3,'TUITION SCHED'!$F$18,IF(AU91=4,'TUITION SCHED'!$G$18,IF(AU91=5,'TUITION SCHED'!$H$18,""))))))</f>
        <v/>
      </c>
      <c r="BL91" s="443" t="str">
        <f>IF(AV91&lt;1,"",IF(AV91=1,'TUITION SCHED'!$D$19,IF(AV91=2,'TUITION SCHED'!$E$19,IF(AV91=3,'TUITION SCHED'!$F$19,IF(AV91=4,'TUITION SCHED'!$G$19,IF(AV91=5,'TUITION SCHED'!$H$19,""))))))</f>
        <v/>
      </c>
      <c r="BM91" s="443" t="str">
        <f>IF(AW91&lt;1,"",IF(AW91=1,'TUITION SCHED'!$D$20,IF(AW91=2,'TUITION SCHED'!$E$20,IF(AW91=3,'TUITION SCHED'!$F$20,IF(AW91=4,'TUITION SCHED'!$G$20,IF(AW91=5,'TUITION SCHED'!$H$20,""))))))</f>
        <v/>
      </c>
      <c r="BN91" s="443" t="str">
        <f>IF(AX91&lt;1,"",IF(AX91=1,'TUITION SCHED'!$D$21,IF(AX91=2,'TUITION SCHED'!$E$21,IF(AX91=3,'TUITION SCHED'!$F$21,IF(AX91=4,'TUITION SCHED'!$G$21,IF(AX91=5,'TUITION SCHED'!$H$21,""))))))</f>
        <v/>
      </c>
      <c r="BO91" s="443" t="str">
        <f>IF(AY91&lt;1,"",IF(AY91=1,'TUITION SCHED'!$D$22,IF(AY91=2,'TUITION SCHED'!$E$22,IF(AY91=3,'TUITION SCHED'!$F$22,IF(AY91=4,'TUITION SCHED'!$G$22,IF(AY91=5,'TUITION SCHED'!$H$22,""))))))</f>
        <v/>
      </c>
      <c r="BP91" s="443" t="str">
        <f>IF(AZ91&lt;1,"",IF(AZ91=1,'TUITION SCHED'!$D$23,IF(AZ91=2,'TUITION SCHED'!$E$23,IF(AZ91=3,'TUITION SCHED'!$F$23,IF(AZ91=4,'TUITION SCHED'!$G$23,IF(AZ91=5,'TUITION SCHED'!$H$23,""))))))</f>
        <v/>
      </c>
      <c r="BQ91" s="443" t="str">
        <f>IF(BA91&lt;1,"",IF(BA91=1,'TUITION SCHED'!$D$24,IF(BA91=2,'TUITION SCHED'!$E$24,IF(BA91=3,'TUITION SCHED'!$F$24,IF(BA91=4,'TUITION SCHED'!$G$24,IF(BA91=5,'TUITION SCHED'!$H$24,""))))))</f>
        <v/>
      </c>
      <c r="BR91" s="443" t="str">
        <f>IF(BB91&lt;1,"",IF(BB91=1,'TUITION SCHED'!$D$25,IF(BB91=2,'TUITION SCHED'!$E$25,IF(BB91=3,'TUITION SCHED'!$F$25,IF(BB91=4,'TUITION SCHED'!$G$25,IF(BB91=5,'TUITION SCHED'!$H$25,""))))))</f>
        <v/>
      </c>
      <c r="BS91" s="443" t="str">
        <f>IF(BC91&lt;1,"",IF(BC91=1,'TUITION SCHED'!$D$26,IF(BC91=2,'TUITION SCHED'!$E$26,IF(BC91=3,'TUITION SCHED'!$F$26,IF(BC91=4,'TUITION SCHED'!$G$26,IF(BC91=5,'TUITION SCHED'!$H$26,""))))))</f>
        <v/>
      </c>
      <c r="BT91" s="443" t="str">
        <f>IF(BD91&lt;1,"",IF(BD91=1,'TUITION SCHED'!$D$27,IF(BD91=2,'TUITION SCHED'!$E$27,IF(BD91=3,'TUITION SCHED'!$F$27,IF(BD91=4,'TUITION SCHED'!$G$27,IF(BD91=5,'TUITION SCHED'!$H$27,""))))))</f>
        <v/>
      </c>
      <c r="BU91" s="443" t="str">
        <f>IF(BE91&lt;1,"",IF(BE91=1,'TUITION SCHED'!$D$28,IF(BE91=2,'TUITION SCHED'!$E$28,IF(BE91=3,'TUITION SCHED'!$F$28,IF(BE91=4,'TUITION SCHED'!$G$28,IF(BE91=5,'TUITION SCHED'!$H$28,""))))))</f>
        <v/>
      </c>
      <c r="BV91" s="440" t="str">
        <f>IF(BF91&lt;1,"",IF(BF91=1,'TUITION SCHED'!$D$29,IF(BF91=2,'TUITION SCHED'!$E$29,IF(BF91=3,'TUITION SCHED'!$F$29,IF(BF91=4,'TUITION SCHED'!$G$29,IF(BF91=5,'TUITION SCHED'!$H$29,""))))))</f>
        <v/>
      </c>
      <c r="BW91" s="124"/>
      <c r="BX91" s="507"/>
      <c r="BY91" s="145" t="str">
        <f>IF(AH91="y",IF(SUM(J91:O91)&gt;0,'TUITION SCHED'!$H$58+IF(SUM(J91:O91)&gt;1,((SUM(J91:O91)-1))*'TUITION SCHED'!$H$60)+SUM(B91:I91)*'TUITION SCHED'!$H$59,""),"")</f>
        <v/>
      </c>
      <c r="BZ91" s="443" t="str">
        <f>IF(AH91="y",IF(SUM(B91:I91)&gt;0,'TUITION SCHED'!$H$57+IF(SUM(B91:I91)&gt;1,((SUM(B91:I91)-1))*'TUITION SCHED'!$H$59),""),"")</f>
        <v/>
      </c>
      <c r="CA91" s="443" t="str">
        <f t="shared" si="12"/>
        <v/>
      </c>
    </row>
    <row r="92" spans="1:79">
      <c r="A92" s="480"/>
      <c r="B92" s="463"/>
      <c r="C92" s="463"/>
      <c r="D92" s="463"/>
      <c r="E92" s="463"/>
      <c r="F92" s="463"/>
      <c r="G92" s="463"/>
      <c r="H92" s="463"/>
      <c r="I92" s="463"/>
      <c r="J92" s="463"/>
      <c r="K92" s="463"/>
      <c r="L92" s="463"/>
      <c r="M92" s="463"/>
      <c r="N92" s="463"/>
      <c r="O92" s="463"/>
      <c r="P92" s="443">
        <f t="shared" si="0"/>
        <v>0</v>
      </c>
      <c r="Q92" s="480"/>
      <c r="R92" s="480"/>
      <c r="S92" s="456">
        <f>IF(U92&gt;0,U92,IF(Q92=1,'TUITION SCHED'!D$30,IF(Q92=2,'TUITION SCHED'!E$30,IF(Q92=3,'TUITION SCHED'!F$30,IF(Q92=4,'TUITION SCHED'!G$30,IF(Q92=5,'TUITION SCHED'!H$30,IF(R92&gt;0,R92*'TUITION SCHED'!$D$31,SUM(BI92:BV92))))))))</f>
        <v>0</v>
      </c>
      <c r="T92" s="457" t="str">
        <f t="shared" si="1"/>
        <v/>
      </c>
      <c r="U92" s="480"/>
      <c r="V92" s="480"/>
      <c r="W92" s="575" t="str">
        <f>IF(V92="y",S92*'DATA INPUT'!$B$20,"")</f>
        <v/>
      </c>
      <c r="X92" s="483"/>
      <c r="Y92" s="443" t="str">
        <f>IF(A92="","",IF(X92="y",'DATA INPUT'!$B$26,'DATA INPUT'!$B$27))</f>
        <v/>
      </c>
      <c r="Z92" s="458">
        <f>IF(Q92=0,(P92-B92*0.5)*'DATA INPUT'!$B$28,"")</f>
        <v>0</v>
      </c>
      <c r="AA92" s="480"/>
      <c r="AB92" s="480"/>
      <c r="AC92" s="480"/>
      <c r="AD92" s="480"/>
      <c r="AE92" s="443" t="str">
        <f>IF((AB92+AC92+AD92)=0,"",(AB92*'DATA INPUT'!$D$59)+(AC92*'DATA INPUT'!$D$61)+(AD92*'DATA INPUT'!$D$66))</f>
        <v/>
      </c>
      <c r="AF92" s="480"/>
      <c r="AG92" s="480"/>
      <c r="AH92" s="483"/>
      <c r="AI92" s="443" t="str">
        <f t="shared" si="2"/>
        <v/>
      </c>
      <c r="AJ92" s="443" t="str">
        <f t="shared" si="3"/>
        <v/>
      </c>
      <c r="AK92" s="443" t="str">
        <f t="shared" si="4"/>
        <v/>
      </c>
      <c r="AL92" s="443" t="str">
        <f t="shared" si="5"/>
        <v/>
      </c>
      <c r="AM92" s="443" t="str">
        <f t="shared" si="6"/>
        <v/>
      </c>
      <c r="AN92" s="443" t="str">
        <f t="shared" si="7"/>
        <v/>
      </c>
      <c r="AO92" s="443" t="str">
        <f t="shared" si="8"/>
        <v/>
      </c>
      <c r="AP92" s="443" t="str">
        <f t="shared" si="9"/>
        <v/>
      </c>
      <c r="AQ92" s="440" t="str">
        <f>IF(AH92="y",IF(MAX(BY92:BZ92)&lt;'TUITION SCHED'!$H$61,MAX(BY92:BZ92),'TUITION SCHED'!$H$61),"")</f>
        <v/>
      </c>
      <c r="AR92" s="459"/>
      <c r="AS92" s="443" t="str">
        <f>IF(SUM(AT92:$BF92)&gt;0,"",IF(B92&gt;0,$P92,""))</f>
        <v/>
      </c>
      <c r="AT92" s="443" t="str">
        <f>IF(SUM(AU92:$BF92)&gt;0,"",IF(C92&gt;0,$P92,""))</f>
        <v/>
      </c>
      <c r="AU92" s="443" t="str">
        <f>IF(SUM(AV92:$BF92)&gt;0,"",IF(D92&gt;0,$P92,""))</f>
        <v/>
      </c>
      <c r="AV92" s="443" t="str">
        <f>IF(SUM(AW92:$BF92)&gt;0,"",IF(E92&gt;0,$P92,""))</f>
        <v/>
      </c>
      <c r="AW92" s="443" t="str">
        <f>IF(SUM(AX92:$BF92)&gt;0,"",IF(F92&gt;0,$P92,""))</f>
        <v/>
      </c>
      <c r="AX92" s="443" t="str">
        <f>IF(SUM(AY92:$BF92)&gt;0,"",IF(G92&gt;0,$P92,""))</f>
        <v/>
      </c>
      <c r="AY92" s="443" t="str">
        <f>IF(SUM(AZ92:$BF92)&gt;0,"",IF(H92&gt;0,$P92,""))</f>
        <v/>
      </c>
      <c r="AZ92" s="443" t="str">
        <f>IF(SUM(BA92:$BF92)&gt;0,"",IF(I92&gt;0,$P92,""))</f>
        <v/>
      </c>
      <c r="BA92" s="443" t="str">
        <f>IF(SUM(BB92:$BF92)&gt;0,"",IF(J92&gt;0,$P92,""))</f>
        <v/>
      </c>
      <c r="BB92" s="443" t="str">
        <f>IF(SUM(BC92:$BF92)&gt;0,"",IF(K92&gt;0,$P92,""))</f>
        <v/>
      </c>
      <c r="BC92" s="443" t="str">
        <f>IF(SUM(BD92:$BF92)&gt;0,"",IF(L92&gt;0,$P92,""))</f>
        <v/>
      </c>
      <c r="BD92" s="443" t="str">
        <f>IF(SUM(BE92:$BF92)&gt;0,"",IF(M92&gt;0,$P92,""))</f>
        <v/>
      </c>
      <c r="BE92" s="443" t="str">
        <f t="shared" si="10"/>
        <v/>
      </c>
      <c r="BF92" s="440" t="str">
        <f t="shared" si="11"/>
        <v/>
      </c>
      <c r="BG92" s="124"/>
      <c r="BH92" s="507"/>
      <c r="BI92" s="145" t="str">
        <f>IF(AS92&lt;1,"",IF(AS92=1,'TUITION SCHED'!$D$16,IF(AS92=2,'TUITION SCHED'!$E$16,IF(AS92=3,'TUITION SCHED'!$F$16,IF(AS92=4,'TUITION SCHED'!$G$16,IF(AS92=5,'TUITION SCHED'!$H$16,""))))))</f>
        <v/>
      </c>
      <c r="BJ92" s="443" t="str">
        <f>IF(AT92&lt;1,"",IF(AT92=1,'TUITION SCHED'!$D$17,IF(AT92=2,'TUITION SCHED'!$E$17,IF(AT92=3,'TUITION SCHED'!$F$17,IF(AT92=4,'TUITION SCHED'!$G$17,IF(AT92=5,'TUITION SCHED'!$H$18,""))))))</f>
        <v/>
      </c>
      <c r="BK92" s="443" t="str">
        <f>IF(AU92&lt;1,"",IF(AU92=1,'TUITION SCHED'!$D$18,IF(AU92=2,'TUITION SCHED'!$E$18,IF(AU92=3,'TUITION SCHED'!$F$18,IF(AU92=4,'TUITION SCHED'!$G$18,IF(AU92=5,'TUITION SCHED'!$H$18,""))))))</f>
        <v/>
      </c>
      <c r="BL92" s="443" t="str">
        <f>IF(AV92&lt;1,"",IF(AV92=1,'TUITION SCHED'!$D$19,IF(AV92=2,'TUITION SCHED'!$E$19,IF(AV92=3,'TUITION SCHED'!$F$19,IF(AV92=4,'TUITION SCHED'!$G$19,IF(AV92=5,'TUITION SCHED'!$H$19,""))))))</f>
        <v/>
      </c>
      <c r="BM92" s="443" t="str">
        <f>IF(AW92&lt;1,"",IF(AW92=1,'TUITION SCHED'!$D$20,IF(AW92=2,'TUITION SCHED'!$E$20,IF(AW92=3,'TUITION SCHED'!$F$20,IF(AW92=4,'TUITION SCHED'!$G$20,IF(AW92=5,'TUITION SCHED'!$H$20,""))))))</f>
        <v/>
      </c>
      <c r="BN92" s="443" t="str">
        <f>IF(AX92&lt;1,"",IF(AX92=1,'TUITION SCHED'!$D$21,IF(AX92=2,'TUITION SCHED'!$E$21,IF(AX92=3,'TUITION SCHED'!$F$21,IF(AX92=4,'TUITION SCHED'!$G$21,IF(AX92=5,'TUITION SCHED'!$H$21,""))))))</f>
        <v/>
      </c>
      <c r="BO92" s="443" t="str">
        <f>IF(AY92&lt;1,"",IF(AY92=1,'TUITION SCHED'!$D$22,IF(AY92=2,'TUITION SCHED'!$E$22,IF(AY92=3,'TUITION SCHED'!$F$22,IF(AY92=4,'TUITION SCHED'!$G$22,IF(AY92=5,'TUITION SCHED'!$H$22,""))))))</f>
        <v/>
      </c>
      <c r="BP92" s="443" t="str">
        <f>IF(AZ92&lt;1,"",IF(AZ92=1,'TUITION SCHED'!$D$23,IF(AZ92=2,'TUITION SCHED'!$E$23,IF(AZ92=3,'TUITION SCHED'!$F$23,IF(AZ92=4,'TUITION SCHED'!$G$23,IF(AZ92=5,'TUITION SCHED'!$H$23,""))))))</f>
        <v/>
      </c>
      <c r="BQ92" s="443" t="str">
        <f>IF(BA92&lt;1,"",IF(BA92=1,'TUITION SCHED'!$D$24,IF(BA92=2,'TUITION SCHED'!$E$24,IF(BA92=3,'TUITION SCHED'!$F$24,IF(BA92=4,'TUITION SCHED'!$G$24,IF(BA92=5,'TUITION SCHED'!$H$24,""))))))</f>
        <v/>
      </c>
      <c r="BR92" s="443" t="str">
        <f>IF(BB92&lt;1,"",IF(BB92=1,'TUITION SCHED'!$D$25,IF(BB92=2,'TUITION SCHED'!$E$25,IF(BB92=3,'TUITION SCHED'!$F$25,IF(BB92=4,'TUITION SCHED'!$G$25,IF(BB92=5,'TUITION SCHED'!$H$25,""))))))</f>
        <v/>
      </c>
      <c r="BS92" s="443" t="str">
        <f>IF(BC92&lt;1,"",IF(BC92=1,'TUITION SCHED'!$D$26,IF(BC92=2,'TUITION SCHED'!$E$26,IF(BC92=3,'TUITION SCHED'!$F$26,IF(BC92=4,'TUITION SCHED'!$G$26,IF(BC92=5,'TUITION SCHED'!$H$26,""))))))</f>
        <v/>
      </c>
      <c r="BT92" s="443" t="str">
        <f>IF(BD92&lt;1,"",IF(BD92=1,'TUITION SCHED'!$D$27,IF(BD92=2,'TUITION SCHED'!$E$27,IF(BD92=3,'TUITION SCHED'!$F$27,IF(BD92=4,'TUITION SCHED'!$G$27,IF(BD92=5,'TUITION SCHED'!$H$27,""))))))</f>
        <v/>
      </c>
      <c r="BU92" s="443" t="str">
        <f>IF(BE92&lt;1,"",IF(BE92=1,'TUITION SCHED'!$D$28,IF(BE92=2,'TUITION SCHED'!$E$28,IF(BE92=3,'TUITION SCHED'!$F$28,IF(BE92=4,'TUITION SCHED'!$G$28,IF(BE92=5,'TUITION SCHED'!$H$28,""))))))</f>
        <v/>
      </c>
      <c r="BV92" s="440" t="str">
        <f>IF(BF92&lt;1,"",IF(BF92=1,'TUITION SCHED'!$D$29,IF(BF92=2,'TUITION SCHED'!$E$29,IF(BF92=3,'TUITION SCHED'!$F$29,IF(BF92=4,'TUITION SCHED'!$G$29,IF(BF92=5,'TUITION SCHED'!$H$29,""))))))</f>
        <v/>
      </c>
      <c r="BW92" s="124"/>
      <c r="BX92" s="507"/>
      <c r="BY92" s="145" t="str">
        <f>IF(AH92="y",IF(SUM(J92:O92)&gt;0,'TUITION SCHED'!$H$58+IF(SUM(J92:O92)&gt;1,((SUM(J92:O92)-1))*'TUITION SCHED'!$H$60)+SUM(B92:I92)*'TUITION SCHED'!$H$59,""),"")</f>
        <v/>
      </c>
      <c r="BZ92" s="443" t="str">
        <f>IF(AH92="y",IF(SUM(B92:I92)&gt;0,'TUITION SCHED'!$H$57+IF(SUM(B92:I92)&gt;1,((SUM(B92:I92)-1))*'TUITION SCHED'!$H$59),""),"")</f>
        <v/>
      </c>
      <c r="CA92" s="443" t="str">
        <f t="shared" si="12"/>
        <v/>
      </c>
    </row>
    <row r="93" spans="1:79">
      <c r="A93" s="480"/>
      <c r="B93" s="463"/>
      <c r="C93" s="463"/>
      <c r="D93" s="463"/>
      <c r="E93" s="463"/>
      <c r="F93" s="463"/>
      <c r="G93" s="463"/>
      <c r="H93" s="463"/>
      <c r="I93" s="463"/>
      <c r="J93" s="463"/>
      <c r="K93" s="463"/>
      <c r="L93" s="463"/>
      <c r="M93" s="463"/>
      <c r="N93" s="463"/>
      <c r="O93" s="463"/>
      <c r="P93" s="443">
        <f t="shared" si="0"/>
        <v>0</v>
      </c>
      <c r="Q93" s="480"/>
      <c r="R93" s="480"/>
      <c r="S93" s="456">
        <f>IF(U93&gt;0,U93,IF(Q93=1,'TUITION SCHED'!D$30,IF(Q93=2,'TUITION SCHED'!E$30,IF(Q93=3,'TUITION SCHED'!F$30,IF(Q93=4,'TUITION SCHED'!G$30,IF(Q93=5,'TUITION SCHED'!H$30,IF(R93&gt;0,R93*'TUITION SCHED'!$D$31,SUM(BI93:BV93))))))))</f>
        <v>0</v>
      </c>
      <c r="T93" s="457" t="str">
        <f t="shared" si="1"/>
        <v/>
      </c>
      <c r="U93" s="480"/>
      <c r="V93" s="480"/>
      <c r="W93" s="575" t="str">
        <f>IF(V93="y",S93*'DATA INPUT'!$B$20,"")</f>
        <v/>
      </c>
      <c r="X93" s="483"/>
      <c r="Y93" s="443" t="str">
        <f>IF(A93="","",IF(X93="y",'DATA INPUT'!$B$26,'DATA INPUT'!$B$27))</f>
        <v/>
      </c>
      <c r="Z93" s="458">
        <f>IF(Q93=0,(P93-B93*0.5)*'DATA INPUT'!$B$28,"")</f>
        <v>0</v>
      </c>
      <c r="AA93" s="480"/>
      <c r="AB93" s="480"/>
      <c r="AC93" s="480"/>
      <c r="AD93" s="480"/>
      <c r="AE93" s="443" t="str">
        <f>IF((AB93+AC93+AD93)=0,"",(AB93*'DATA INPUT'!$D$59)+(AC93*'DATA INPUT'!$D$61)+(AD93*'DATA INPUT'!$D$66))</f>
        <v/>
      </c>
      <c r="AF93" s="480"/>
      <c r="AG93" s="480"/>
      <c r="AH93" s="483"/>
      <c r="AI93" s="443" t="str">
        <f t="shared" si="2"/>
        <v/>
      </c>
      <c r="AJ93" s="443" t="str">
        <f t="shared" si="3"/>
        <v/>
      </c>
      <c r="AK93" s="443" t="str">
        <f t="shared" si="4"/>
        <v/>
      </c>
      <c r="AL93" s="443" t="str">
        <f t="shared" si="5"/>
        <v/>
      </c>
      <c r="AM93" s="443" t="str">
        <f t="shared" si="6"/>
        <v/>
      </c>
      <c r="AN93" s="443" t="str">
        <f t="shared" si="7"/>
        <v/>
      </c>
      <c r="AO93" s="443" t="str">
        <f t="shared" si="8"/>
        <v/>
      </c>
      <c r="AP93" s="443" t="str">
        <f t="shared" si="9"/>
        <v/>
      </c>
      <c r="AQ93" s="440" t="str">
        <f>IF(AH93="y",IF(MAX(BY93:BZ93)&lt;'TUITION SCHED'!$H$61,MAX(BY93:BZ93),'TUITION SCHED'!$H$61),"")</f>
        <v/>
      </c>
      <c r="AR93" s="459"/>
      <c r="AS93" s="443" t="str">
        <f>IF(SUM(AT93:$BF93)&gt;0,"",IF(B93&gt;0,$P93,""))</f>
        <v/>
      </c>
      <c r="AT93" s="443" t="str">
        <f>IF(SUM(AU93:$BF93)&gt;0,"",IF(C93&gt;0,$P93,""))</f>
        <v/>
      </c>
      <c r="AU93" s="443" t="str">
        <f>IF(SUM(AV93:$BF93)&gt;0,"",IF(D93&gt;0,$P93,""))</f>
        <v/>
      </c>
      <c r="AV93" s="443" t="str">
        <f>IF(SUM(AW93:$BF93)&gt;0,"",IF(E93&gt;0,$P93,""))</f>
        <v/>
      </c>
      <c r="AW93" s="443" t="str">
        <f>IF(SUM(AX93:$BF93)&gt;0,"",IF(F93&gt;0,$P93,""))</f>
        <v/>
      </c>
      <c r="AX93" s="443" t="str">
        <f>IF(SUM(AY93:$BF93)&gt;0,"",IF(G93&gt;0,$P93,""))</f>
        <v/>
      </c>
      <c r="AY93" s="443" t="str">
        <f>IF(SUM(AZ93:$BF93)&gt;0,"",IF(H93&gt;0,$P93,""))</f>
        <v/>
      </c>
      <c r="AZ93" s="443" t="str">
        <f>IF(SUM(BA93:$BF93)&gt;0,"",IF(I93&gt;0,$P93,""))</f>
        <v/>
      </c>
      <c r="BA93" s="443" t="str">
        <f>IF(SUM(BB93:$BF93)&gt;0,"",IF(J93&gt;0,$P93,""))</f>
        <v/>
      </c>
      <c r="BB93" s="443" t="str">
        <f>IF(SUM(BC93:$BF93)&gt;0,"",IF(K93&gt;0,$P93,""))</f>
        <v/>
      </c>
      <c r="BC93" s="443" t="str">
        <f>IF(SUM(BD93:$BF93)&gt;0,"",IF(L93&gt;0,$P93,""))</f>
        <v/>
      </c>
      <c r="BD93" s="443" t="str">
        <f>IF(SUM(BE93:$BF93)&gt;0,"",IF(M93&gt;0,$P93,""))</f>
        <v/>
      </c>
      <c r="BE93" s="443" t="str">
        <f t="shared" si="10"/>
        <v/>
      </c>
      <c r="BF93" s="440" t="str">
        <f t="shared" si="11"/>
        <v/>
      </c>
      <c r="BG93" s="124"/>
      <c r="BH93" s="507"/>
      <c r="BI93" s="145" t="str">
        <f>IF(AS93&lt;1,"",IF(AS93=1,'TUITION SCHED'!$D$16,IF(AS93=2,'TUITION SCHED'!$E$16,IF(AS93=3,'TUITION SCHED'!$F$16,IF(AS93=4,'TUITION SCHED'!$G$16,IF(AS93=5,'TUITION SCHED'!$H$16,""))))))</f>
        <v/>
      </c>
      <c r="BJ93" s="443" t="str">
        <f>IF(AT93&lt;1,"",IF(AT93=1,'TUITION SCHED'!$D$17,IF(AT93=2,'TUITION SCHED'!$E$17,IF(AT93=3,'TUITION SCHED'!$F$17,IF(AT93=4,'TUITION SCHED'!$G$17,IF(AT93=5,'TUITION SCHED'!$H$18,""))))))</f>
        <v/>
      </c>
      <c r="BK93" s="443" t="str">
        <f>IF(AU93&lt;1,"",IF(AU93=1,'TUITION SCHED'!$D$18,IF(AU93=2,'TUITION SCHED'!$E$18,IF(AU93=3,'TUITION SCHED'!$F$18,IF(AU93=4,'TUITION SCHED'!$G$18,IF(AU93=5,'TUITION SCHED'!$H$18,""))))))</f>
        <v/>
      </c>
      <c r="BL93" s="443" t="str">
        <f>IF(AV93&lt;1,"",IF(AV93=1,'TUITION SCHED'!$D$19,IF(AV93=2,'TUITION SCHED'!$E$19,IF(AV93=3,'TUITION SCHED'!$F$19,IF(AV93=4,'TUITION SCHED'!$G$19,IF(AV93=5,'TUITION SCHED'!$H$19,""))))))</f>
        <v/>
      </c>
      <c r="BM93" s="443" t="str">
        <f>IF(AW93&lt;1,"",IF(AW93=1,'TUITION SCHED'!$D$20,IF(AW93=2,'TUITION SCHED'!$E$20,IF(AW93=3,'TUITION SCHED'!$F$20,IF(AW93=4,'TUITION SCHED'!$G$20,IF(AW93=5,'TUITION SCHED'!$H$20,""))))))</f>
        <v/>
      </c>
      <c r="BN93" s="443" t="str">
        <f>IF(AX93&lt;1,"",IF(AX93=1,'TUITION SCHED'!$D$21,IF(AX93=2,'TUITION SCHED'!$E$21,IF(AX93=3,'TUITION SCHED'!$F$21,IF(AX93=4,'TUITION SCHED'!$G$21,IF(AX93=5,'TUITION SCHED'!$H$21,""))))))</f>
        <v/>
      </c>
      <c r="BO93" s="443" t="str">
        <f>IF(AY93&lt;1,"",IF(AY93=1,'TUITION SCHED'!$D$22,IF(AY93=2,'TUITION SCHED'!$E$22,IF(AY93=3,'TUITION SCHED'!$F$22,IF(AY93=4,'TUITION SCHED'!$G$22,IF(AY93=5,'TUITION SCHED'!$H$22,""))))))</f>
        <v/>
      </c>
      <c r="BP93" s="443" t="str">
        <f>IF(AZ93&lt;1,"",IF(AZ93=1,'TUITION SCHED'!$D$23,IF(AZ93=2,'TUITION SCHED'!$E$23,IF(AZ93=3,'TUITION SCHED'!$F$23,IF(AZ93=4,'TUITION SCHED'!$G$23,IF(AZ93=5,'TUITION SCHED'!$H$23,""))))))</f>
        <v/>
      </c>
      <c r="BQ93" s="443" t="str">
        <f>IF(BA93&lt;1,"",IF(BA93=1,'TUITION SCHED'!$D$24,IF(BA93=2,'TUITION SCHED'!$E$24,IF(BA93=3,'TUITION SCHED'!$F$24,IF(BA93=4,'TUITION SCHED'!$G$24,IF(BA93=5,'TUITION SCHED'!$H$24,""))))))</f>
        <v/>
      </c>
      <c r="BR93" s="443" t="str">
        <f>IF(BB93&lt;1,"",IF(BB93=1,'TUITION SCHED'!$D$25,IF(BB93=2,'TUITION SCHED'!$E$25,IF(BB93=3,'TUITION SCHED'!$F$25,IF(BB93=4,'TUITION SCHED'!$G$25,IF(BB93=5,'TUITION SCHED'!$H$25,""))))))</f>
        <v/>
      </c>
      <c r="BS93" s="443" t="str">
        <f>IF(BC93&lt;1,"",IF(BC93=1,'TUITION SCHED'!$D$26,IF(BC93=2,'TUITION SCHED'!$E$26,IF(BC93=3,'TUITION SCHED'!$F$26,IF(BC93=4,'TUITION SCHED'!$G$26,IF(BC93=5,'TUITION SCHED'!$H$26,""))))))</f>
        <v/>
      </c>
      <c r="BT93" s="443" t="str">
        <f>IF(BD93&lt;1,"",IF(BD93=1,'TUITION SCHED'!$D$27,IF(BD93=2,'TUITION SCHED'!$E$27,IF(BD93=3,'TUITION SCHED'!$F$27,IF(BD93=4,'TUITION SCHED'!$G$27,IF(BD93=5,'TUITION SCHED'!$H$27,""))))))</f>
        <v/>
      </c>
      <c r="BU93" s="443" t="str">
        <f>IF(BE93&lt;1,"",IF(BE93=1,'TUITION SCHED'!$D$28,IF(BE93=2,'TUITION SCHED'!$E$28,IF(BE93=3,'TUITION SCHED'!$F$28,IF(BE93=4,'TUITION SCHED'!$G$28,IF(BE93=5,'TUITION SCHED'!$H$28,""))))))</f>
        <v/>
      </c>
      <c r="BV93" s="440" t="str">
        <f>IF(BF93&lt;1,"",IF(BF93=1,'TUITION SCHED'!$D$29,IF(BF93=2,'TUITION SCHED'!$E$29,IF(BF93=3,'TUITION SCHED'!$F$29,IF(BF93=4,'TUITION SCHED'!$G$29,IF(BF93=5,'TUITION SCHED'!$H$29,""))))))</f>
        <v/>
      </c>
      <c r="BW93" s="124"/>
      <c r="BX93" s="507"/>
      <c r="BY93" s="145" t="str">
        <f>IF(AH93="y",IF(SUM(J93:O93)&gt;0,'TUITION SCHED'!$H$58+IF(SUM(J93:O93)&gt;1,((SUM(J93:O93)-1))*'TUITION SCHED'!$H$60)+SUM(B93:I93)*'TUITION SCHED'!$H$59,""),"")</f>
        <v/>
      </c>
      <c r="BZ93" s="443" t="str">
        <f>IF(AH93="y",IF(SUM(B93:I93)&gt;0,'TUITION SCHED'!$H$57+IF(SUM(B93:I93)&gt;1,((SUM(B93:I93)-1))*'TUITION SCHED'!$H$59),""),"")</f>
        <v/>
      </c>
      <c r="CA93" s="443" t="str">
        <f t="shared" si="12"/>
        <v/>
      </c>
    </row>
    <row r="94" spans="1:79">
      <c r="A94" s="480"/>
      <c r="B94" s="463"/>
      <c r="C94" s="463"/>
      <c r="D94" s="463"/>
      <c r="E94" s="463"/>
      <c r="F94" s="463"/>
      <c r="G94" s="463"/>
      <c r="H94" s="463"/>
      <c r="I94" s="463"/>
      <c r="J94" s="463"/>
      <c r="K94" s="463"/>
      <c r="L94" s="463"/>
      <c r="M94" s="463"/>
      <c r="N94" s="463"/>
      <c r="O94" s="463"/>
      <c r="P94" s="443">
        <f t="shared" si="0"/>
        <v>0</v>
      </c>
      <c r="Q94" s="480"/>
      <c r="R94" s="480"/>
      <c r="S94" s="456">
        <f>IF(U94&gt;0,U94,IF(Q94=1,'TUITION SCHED'!D$30,IF(Q94=2,'TUITION SCHED'!E$30,IF(Q94=3,'TUITION SCHED'!F$30,IF(Q94=4,'TUITION SCHED'!G$30,IF(Q94=5,'TUITION SCHED'!H$30,IF(R94&gt;0,R94*'TUITION SCHED'!$D$31,SUM(BI94:BV94))))))))</f>
        <v>0</v>
      </c>
      <c r="T94" s="457" t="str">
        <f t="shared" si="1"/>
        <v/>
      </c>
      <c r="U94" s="480"/>
      <c r="V94" s="480"/>
      <c r="W94" s="575" t="str">
        <f>IF(V94="y",S94*'DATA INPUT'!$B$20,"")</f>
        <v/>
      </c>
      <c r="X94" s="483"/>
      <c r="Y94" s="443" t="str">
        <f>IF(A94="","",IF(X94="y",'DATA INPUT'!$B$26,'DATA INPUT'!$B$27))</f>
        <v/>
      </c>
      <c r="Z94" s="458">
        <f>IF(Q94=0,(P94-B94*0.5)*'DATA INPUT'!$B$28,"")</f>
        <v>0</v>
      </c>
      <c r="AA94" s="480"/>
      <c r="AB94" s="480"/>
      <c r="AC94" s="480"/>
      <c r="AD94" s="480"/>
      <c r="AE94" s="443" t="str">
        <f>IF((AB94+AC94+AD94)=0,"",(AB94*'DATA INPUT'!$D$59)+(AC94*'DATA INPUT'!$D$61)+(AD94*'DATA INPUT'!$D$66))</f>
        <v/>
      </c>
      <c r="AF94" s="480"/>
      <c r="AG94" s="480"/>
      <c r="AH94" s="483"/>
      <c r="AI94" s="443" t="str">
        <f t="shared" si="2"/>
        <v/>
      </c>
      <c r="AJ94" s="443" t="str">
        <f t="shared" si="3"/>
        <v/>
      </c>
      <c r="AK94" s="443" t="str">
        <f t="shared" si="4"/>
        <v/>
      </c>
      <c r="AL94" s="443" t="str">
        <f t="shared" si="5"/>
        <v/>
      </c>
      <c r="AM94" s="443" t="str">
        <f t="shared" si="6"/>
        <v/>
      </c>
      <c r="AN94" s="443" t="str">
        <f t="shared" si="7"/>
        <v/>
      </c>
      <c r="AO94" s="443" t="str">
        <f t="shared" si="8"/>
        <v/>
      </c>
      <c r="AP94" s="443" t="str">
        <f t="shared" si="9"/>
        <v/>
      </c>
      <c r="AQ94" s="440" t="str">
        <f>IF(AH94="y",IF(MAX(BY94:BZ94)&lt;'TUITION SCHED'!$H$61,MAX(BY94:BZ94),'TUITION SCHED'!$H$61),"")</f>
        <v/>
      </c>
      <c r="AR94" s="459"/>
      <c r="AS94" s="443" t="str">
        <f>IF(SUM(AT94:$BF94)&gt;0,"",IF(B94&gt;0,$P94,""))</f>
        <v/>
      </c>
      <c r="AT94" s="443" t="str">
        <f>IF(SUM(AU94:$BF94)&gt;0,"",IF(C94&gt;0,$P94,""))</f>
        <v/>
      </c>
      <c r="AU94" s="443" t="str">
        <f>IF(SUM(AV94:$BF94)&gt;0,"",IF(D94&gt;0,$P94,""))</f>
        <v/>
      </c>
      <c r="AV94" s="443" t="str">
        <f>IF(SUM(AW94:$BF94)&gt;0,"",IF(E94&gt;0,$P94,""))</f>
        <v/>
      </c>
      <c r="AW94" s="443" t="str">
        <f>IF(SUM(AX94:$BF94)&gt;0,"",IF(F94&gt;0,$P94,""))</f>
        <v/>
      </c>
      <c r="AX94" s="443" t="str">
        <f>IF(SUM(AY94:$BF94)&gt;0,"",IF(G94&gt;0,$P94,""))</f>
        <v/>
      </c>
      <c r="AY94" s="443" t="str">
        <f>IF(SUM(AZ94:$BF94)&gt;0,"",IF(H94&gt;0,$P94,""))</f>
        <v/>
      </c>
      <c r="AZ94" s="443" t="str">
        <f>IF(SUM(BA94:$BF94)&gt;0,"",IF(I94&gt;0,$P94,""))</f>
        <v/>
      </c>
      <c r="BA94" s="443" t="str">
        <f>IF(SUM(BB94:$BF94)&gt;0,"",IF(J94&gt;0,$P94,""))</f>
        <v/>
      </c>
      <c r="BB94" s="443" t="str">
        <f>IF(SUM(BC94:$BF94)&gt;0,"",IF(K94&gt;0,$P94,""))</f>
        <v/>
      </c>
      <c r="BC94" s="443" t="str">
        <f>IF(SUM(BD94:$BF94)&gt;0,"",IF(L94&gt;0,$P94,""))</f>
        <v/>
      </c>
      <c r="BD94" s="443" t="str">
        <f>IF(SUM(BE94:$BF94)&gt;0,"",IF(M94&gt;0,$P94,""))</f>
        <v/>
      </c>
      <c r="BE94" s="443" t="str">
        <f t="shared" si="10"/>
        <v/>
      </c>
      <c r="BF94" s="440" t="str">
        <f t="shared" si="11"/>
        <v/>
      </c>
      <c r="BG94" s="124"/>
      <c r="BH94" s="507"/>
      <c r="BI94" s="145" t="str">
        <f>IF(AS94&lt;1,"",IF(AS94=1,'TUITION SCHED'!$D$16,IF(AS94=2,'TUITION SCHED'!$E$16,IF(AS94=3,'TUITION SCHED'!$F$16,IF(AS94=4,'TUITION SCHED'!$G$16,IF(AS94=5,'TUITION SCHED'!$H$16,""))))))</f>
        <v/>
      </c>
      <c r="BJ94" s="443" t="str">
        <f>IF(AT94&lt;1,"",IF(AT94=1,'TUITION SCHED'!$D$17,IF(AT94=2,'TUITION SCHED'!$E$17,IF(AT94=3,'TUITION SCHED'!$F$17,IF(AT94=4,'TUITION SCHED'!$G$17,IF(AT94=5,'TUITION SCHED'!$H$18,""))))))</f>
        <v/>
      </c>
      <c r="BK94" s="443" t="str">
        <f>IF(AU94&lt;1,"",IF(AU94=1,'TUITION SCHED'!$D$18,IF(AU94=2,'TUITION SCHED'!$E$18,IF(AU94=3,'TUITION SCHED'!$F$18,IF(AU94=4,'TUITION SCHED'!$G$18,IF(AU94=5,'TUITION SCHED'!$H$18,""))))))</f>
        <v/>
      </c>
      <c r="BL94" s="443" t="str">
        <f>IF(AV94&lt;1,"",IF(AV94=1,'TUITION SCHED'!$D$19,IF(AV94=2,'TUITION SCHED'!$E$19,IF(AV94=3,'TUITION SCHED'!$F$19,IF(AV94=4,'TUITION SCHED'!$G$19,IF(AV94=5,'TUITION SCHED'!$H$19,""))))))</f>
        <v/>
      </c>
      <c r="BM94" s="443" t="str">
        <f>IF(AW94&lt;1,"",IF(AW94=1,'TUITION SCHED'!$D$20,IF(AW94=2,'TUITION SCHED'!$E$20,IF(AW94=3,'TUITION SCHED'!$F$20,IF(AW94=4,'TUITION SCHED'!$G$20,IF(AW94=5,'TUITION SCHED'!$H$20,""))))))</f>
        <v/>
      </c>
      <c r="BN94" s="443" t="str">
        <f>IF(AX94&lt;1,"",IF(AX94=1,'TUITION SCHED'!$D$21,IF(AX94=2,'TUITION SCHED'!$E$21,IF(AX94=3,'TUITION SCHED'!$F$21,IF(AX94=4,'TUITION SCHED'!$G$21,IF(AX94=5,'TUITION SCHED'!$H$21,""))))))</f>
        <v/>
      </c>
      <c r="BO94" s="443" t="str">
        <f>IF(AY94&lt;1,"",IF(AY94=1,'TUITION SCHED'!$D$22,IF(AY94=2,'TUITION SCHED'!$E$22,IF(AY94=3,'TUITION SCHED'!$F$22,IF(AY94=4,'TUITION SCHED'!$G$22,IF(AY94=5,'TUITION SCHED'!$H$22,""))))))</f>
        <v/>
      </c>
      <c r="BP94" s="443" t="str">
        <f>IF(AZ94&lt;1,"",IF(AZ94=1,'TUITION SCHED'!$D$23,IF(AZ94=2,'TUITION SCHED'!$E$23,IF(AZ94=3,'TUITION SCHED'!$F$23,IF(AZ94=4,'TUITION SCHED'!$G$23,IF(AZ94=5,'TUITION SCHED'!$H$23,""))))))</f>
        <v/>
      </c>
      <c r="BQ94" s="443" t="str">
        <f>IF(BA94&lt;1,"",IF(BA94=1,'TUITION SCHED'!$D$24,IF(BA94=2,'TUITION SCHED'!$E$24,IF(BA94=3,'TUITION SCHED'!$F$24,IF(BA94=4,'TUITION SCHED'!$G$24,IF(BA94=5,'TUITION SCHED'!$H$24,""))))))</f>
        <v/>
      </c>
      <c r="BR94" s="443" t="str">
        <f>IF(BB94&lt;1,"",IF(BB94=1,'TUITION SCHED'!$D$25,IF(BB94=2,'TUITION SCHED'!$E$25,IF(BB94=3,'TUITION SCHED'!$F$25,IF(BB94=4,'TUITION SCHED'!$G$25,IF(BB94=5,'TUITION SCHED'!$H$25,""))))))</f>
        <v/>
      </c>
      <c r="BS94" s="443" t="str">
        <f>IF(BC94&lt;1,"",IF(BC94=1,'TUITION SCHED'!$D$26,IF(BC94=2,'TUITION SCHED'!$E$26,IF(BC94=3,'TUITION SCHED'!$F$26,IF(BC94=4,'TUITION SCHED'!$G$26,IF(BC94=5,'TUITION SCHED'!$H$26,""))))))</f>
        <v/>
      </c>
      <c r="BT94" s="443" t="str">
        <f>IF(BD94&lt;1,"",IF(BD94=1,'TUITION SCHED'!$D$27,IF(BD94=2,'TUITION SCHED'!$E$27,IF(BD94=3,'TUITION SCHED'!$F$27,IF(BD94=4,'TUITION SCHED'!$G$27,IF(BD94=5,'TUITION SCHED'!$H$27,""))))))</f>
        <v/>
      </c>
      <c r="BU94" s="443" t="str">
        <f>IF(BE94&lt;1,"",IF(BE94=1,'TUITION SCHED'!$D$28,IF(BE94=2,'TUITION SCHED'!$E$28,IF(BE94=3,'TUITION SCHED'!$F$28,IF(BE94=4,'TUITION SCHED'!$G$28,IF(BE94=5,'TUITION SCHED'!$H$28,""))))))</f>
        <v/>
      </c>
      <c r="BV94" s="440" t="str">
        <f>IF(BF94&lt;1,"",IF(BF94=1,'TUITION SCHED'!$D$29,IF(BF94=2,'TUITION SCHED'!$E$29,IF(BF94=3,'TUITION SCHED'!$F$29,IF(BF94=4,'TUITION SCHED'!$G$29,IF(BF94=5,'TUITION SCHED'!$H$29,""))))))</f>
        <v/>
      </c>
      <c r="BW94" s="124"/>
      <c r="BX94" s="507"/>
      <c r="BY94" s="145" t="str">
        <f>IF(AH94="y",IF(SUM(J94:O94)&gt;0,'TUITION SCHED'!$H$58+IF(SUM(J94:O94)&gt;1,((SUM(J94:O94)-1))*'TUITION SCHED'!$H$60)+SUM(B94:I94)*'TUITION SCHED'!$H$59,""),"")</f>
        <v/>
      </c>
      <c r="BZ94" s="443" t="str">
        <f>IF(AH94="y",IF(SUM(B94:I94)&gt;0,'TUITION SCHED'!$H$57+IF(SUM(B94:I94)&gt;1,((SUM(B94:I94)-1))*'TUITION SCHED'!$H$59),""),"")</f>
        <v/>
      </c>
      <c r="CA94" s="443" t="str">
        <f t="shared" si="12"/>
        <v/>
      </c>
    </row>
    <row r="95" spans="1:79">
      <c r="A95" s="480"/>
      <c r="B95" s="463"/>
      <c r="C95" s="463"/>
      <c r="D95" s="463"/>
      <c r="E95" s="463"/>
      <c r="F95" s="463"/>
      <c r="G95" s="463"/>
      <c r="H95" s="463"/>
      <c r="I95" s="463"/>
      <c r="J95" s="463"/>
      <c r="K95" s="463"/>
      <c r="L95" s="463"/>
      <c r="M95" s="463"/>
      <c r="N95" s="463"/>
      <c r="O95" s="463"/>
      <c r="P95" s="443">
        <f t="shared" si="0"/>
        <v>0</v>
      </c>
      <c r="Q95" s="480"/>
      <c r="R95" s="480"/>
      <c r="S95" s="456">
        <f>IF(U95&gt;0,U95,IF(Q95=1,'TUITION SCHED'!D$30,IF(Q95=2,'TUITION SCHED'!E$30,IF(Q95=3,'TUITION SCHED'!F$30,IF(Q95=4,'TUITION SCHED'!G$30,IF(Q95=5,'TUITION SCHED'!H$30,IF(R95&gt;0,R95*'TUITION SCHED'!$D$31,SUM(BI95:BV95))))))))</f>
        <v>0</v>
      </c>
      <c r="T95" s="457" t="str">
        <f t="shared" si="1"/>
        <v/>
      </c>
      <c r="U95" s="480"/>
      <c r="V95" s="480"/>
      <c r="W95" s="575" t="str">
        <f>IF(V95="y",S95*'DATA INPUT'!$B$20,"")</f>
        <v/>
      </c>
      <c r="X95" s="483"/>
      <c r="Y95" s="443" t="str">
        <f>IF(A95="","",IF(X95="y",'DATA INPUT'!$B$26,'DATA INPUT'!$B$27))</f>
        <v/>
      </c>
      <c r="Z95" s="458">
        <f>IF(Q95=0,(P95-B95*0.5)*'DATA INPUT'!$B$28,"")</f>
        <v>0</v>
      </c>
      <c r="AA95" s="480"/>
      <c r="AB95" s="480"/>
      <c r="AC95" s="480"/>
      <c r="AD95" s="480"/>
      <c r="AE95" s="443" t="str">
        <f>IF((AB95+AC95+AD95)=0,"",(AB95*'DATA INPUT'!$D$59)+(AC95*'DATA INPUT'!$D$61)+(AD95*'DATA INPUT'!$D$66))</f>
        <v/>
      </c>
      <c r="AF95" s="480"/>
      <c r="AG95" s="480"/>
      <c r="AH95" s="483"/>
      <c r="AI95" s="443" t="str">
        <f t="shared" si="2"/>
        <v/>
      </c>
      <c r="AJ95" s="443" t="str">
        <f t="shared" si="3"/>
        <v/>
      </c>
      <c r="AK95" s="443" t="str">
        <f t="shared" si="4"/>
        <v/>
      </c>
      <c r="AL95" s="443" t="str">
        <f t="shared" si="5"/>
        <v/>
      </c>
      <c r="AM95" s="443" t="str">
        <f t="shared" si="6"/>
        <v/>
      </c>
      <c r="AN95" s="443" t="str">
        <f t="shared" si="7"/>
        <v/>
      </c>
      <c r="AO95" s="443" t="str">
        <f t="shared" si="8"/>
        <v/>
      </c>
      <c r="AP95" s="443" t="str">
        <f t="shared" si="9"/>
        <v/>
      </c>
      <c r="AQ95" s="440" t="str">
        <f>IF(AH95="y",IF(MAX(BY95:BZ95)&lt;'TUITION SCHED'!$H$61,MAX(BY95:BZ95),'TUITION SCHED'!$H$61),"")</f>
        <v/>
      </c>
      <c r="AR95" s="459"/>
      <c r="AS95" s="443" t="str">
        <f>IF(SUM(AT95:$BF95)&gt;0,"",IF(B95&gt;0,$P95,""))</f>
        <v/>
      </c>
      <c r="AT95" s="443" t="str">
        <f>IF(SUM(AU95:$BF95)&gt;0,"",IF(C95&gt;0,$P95,""))</f>
        <v/>
      </c>
      <c r="AU95" s="443" t="str">
        <f>IF(SUM(AV95:$BF95)&gt;0,"",IF(D95&gt;0,$P95,""))</f>
        <v/>
      </c>
      <c r="AV95" s="443" t="str">
        <f>IF(SUM(AW95:$BF95)&gt;0,"",IF(E95&gt;0,$P95,""))</f>
        <v/>
      </c>
      <c r="AW95" s="443" t="str">
        <f>IF(SUM(AX95:$BF95)&gt;0,"",IF(F95&gt;0,$P95,""))</f>
        <v/>
      </c>
      <c r="AX95" s="443" t="str">
        <f>IF(SUM(AY95:$BF95)&gt;0,"",IF(G95&gt;0,$P95,""))</f>
        <v/>
      </c>
      <c r="AY95" s="443" t="str">
        <f>IF(SUM(AZ95:$BF95)&gt;0,"",IF(H95&gt;0,$P95,""))</f>
        <v/>
      </c>
      <c r="AZ95" s="443" t="str">
        <f>IF(SUM(BA95:$BF95)&gt;0,"",IF(I95&gt;0,$P95,""))</f>
        <v/>
      </c>
      <c r="BA95" s="443" t="str">
        <f>IF(SUM(BB95:$BF95)&gt;0,"",IF(J95&gt;0,$P95,""))</f>
        <v/>
      </c>
      <c r="BB95" s="443" t="str">
        <f>IF(SUM(BC95:$BF95)&gt;0,"",IF(K95&gt;0,$P95,""))</f>
        <v/>
      </c>
      <c r="BC95" s="443" t="str">
        <f>IF(SUM(BD95:$BF95)&gt;0,"",IF(L95&gt;0,$P95,""))</f>
        <v/>
      </c>
      <c r="BD95" s="443" t="str">
        <f>IF(SUM(BE95:$BF95)&gt;0,"",IF(M95&gt;0,$P95,""))</f>
        <v/>
      </c>
      <c r="BE95" s="443" t="str">
        <f t="shared" si="10"/>
        <v/>
      </c>
      <c r="BF95" s="440" t="str">
        <f t="shared" si="11"/>
        <v/>
      </c>
      <c r="BG95" s="124"/>
      <c r="BH95" s="507"/>
      <c r="BI95" s="145" t="str">
        <f>IF(AS95&lt;1,"",IF(AS95=1,'TUITION SCHED'!$D$16,IF(AS95=2,'TUITION SCHED'!$E$16,IF(AS95=3,'TUITION SCHED'!$F$16,IF(AS95=4,'TUITION SCHED'!$G$16,IF(AS95=5,'TUITION SCHED'!$H$16,""))))))</f>
        <v/>
      </c>
      <c r="BJ95" s="443" t="str">
        <f>IF(AT95&lt;1,"",IF(AT95=1,'TUITION SCHED'!$D$17,IF(AT95=2,'TUITION SCHED'!$E$17,IF(AT95=3,'TUITION SCHED'!$F$17,IF(AT95=4,'TUITION SCHED'!$G$17,IF(AT95=5,'TUITION SCHED'!$H$18,""))))))</f>
        <v/>
      </c>
      <c r="BK95" s="443" t="str">
        <f>IF(AU95&lt;1,"",IF(AU95=1,'TUITION SCHED'!$D$18,IF(AU95=2,'TUITION SCHED'!$E$18,IF(AU95=3,'TUITION SCHED'!$F$18,IF(AU95=4,'TUITION SCHED'!$G$18,IF(AU95=5,'TUITION SCHED'!$H$18,""))))))</f>
        <v/>
      </c>
      <c r="BL95" s="443" t="str">
        <f>IF(AV95&lt;1,"",IF(AV95=1,'TUITION SCHED'!$D$19,IF(AV95=2,'TUITION SCHED'!$E$19,IF(AV95=3,'TUITION SCHED'!$F$19,IF(AV95=4,'TUITION SCHED'!$G$19,IF(AV95=5,'TUITION SCHED'!$H$19,""))))))</f>
        <v/>
      </c>
      <c r="BM95" s="443" t="str">
        <f>IF(AW95&lt;1,"",IF(AW95=1,'TUITION SCHED'!$D$20,IF(AW95=2,'TUITION SCHED'!$E$20,IF(AW95=3,'TUITION SCHED'!$F$20,IF(AW95=4,'TUITION SCHED'!$G$20,IF(AW95=5,'TUITION SCHED'!$H$20,""))))))</f>
        <v/>
      </c>
      <c r="BN95" s="443" t="str">
        <f>IF(AX95&lt;1,"",IF(AX95=1,'TUITION SCHED'!$D$21,IF(AX95=2,'TUITION SCHED'!$E$21,IF(AX95=3,'TUITION SCHED'!$F$21,IF(AX95=4,'TUITION SCHED'!$G$21,IF(AX95=5,'TUITION SCHED'!$H$21,""))))))</f>
        <v/>
      </c>
      <c r="BO95" s="443" t="str">
        <f>IF(AY95&lt;1,"",IF(AY95=1,'TUITION SCHED'!$D$22,IF(AY95=2,'TUITION SCHED'!$E$22,IF(AY95=3,'TUITION SCHED'!$F$22,IF(AY95=4,'TUITION SCHED'!$G$22,IF(AY95=5,'TUITION SCHED'!$H$22,""))))))</f>
        <v/>
      </c>
      <c r="BP95" s="443" t="str">
        <f>IF(AZ95&lt;1,"",IF(AZ95=1,'TUITION SCHED'!$D$23,IF(AZ95=2,'TUITION SCHED'!$E$23,IF(AZ95=3,'TUITION SCHED'!$F$23,IF(AZ95=4,'TUITION SCHED'!$G$23,IF(AZ95=5,'TUITION SCHED'!$H$23,""))))))</f>
        <v/>
      </c>
      <c r="BQ95" s="443" t="str">
        <f>IF(BA95&lt;1,"",IF(BA95=1,'TUITION SCHED'!$D$24,IF(BA95=2,'TUITION SCHED'!$E$24,IF(BA95=3,'TUITION SCHED'!$F$24,IF(BA95=4,'TUITION SCHED'!$G$24,IF(BA95=5,'TUITION SCHED'!$H$24,""))))))</f>
        <v/>
      </c>
      <c r="BR95" s="443" t="str">
        <f>IF(BB95&lt;1,"",IF(BB95=1,'TUITION SCHED'!$D$25,IF(BB95=2,'TUITION SCHED'!$E$25,IF(BB95=3,'TUITION SCHED'!$F$25,IF(BB95=4,'TUITION SCHED'!$G$25,IF(BB95=5,'TUITION SCHED'!$H$25,""))))))</f>
        <v/>
      </c>
      <c r="BS95" s="443" t="str">
        <f>IF(BC95&lt;1,"",IF(BC95=1,'TUITION SCHED'!$D$26,IF(BC95=2,'TUITION SCHED'!$E$26,IF(BC95=3,'TUITION SCHED'!$F$26,IF(BC95=4,'TUITION SCHED'!$G$26,IF(BC95=5,'TUITION SCHED'!$H$26,""))))))</f>
        <v/>
      </c>
      <c r="BT95" s="443" t="str">
        <f>IF(BD95&lt;1,"",IF(BD95=1,'TUITION SCHED'!$D$27,IF(BD95=2,'TUITION SCHED'!$E$27,IF(BD95=3,'TUITION SCHED'!$F$27,IF(BD95=4,'TUITION SCHED'!$G$27,IF(BD95=5,'TUITION SCHED'!$H$27,""))))))</f>
        <v/>
      </c>
      <c r="BU95" s="443" t="str">
        <f>IF(BE95&lt;1,"",IF(BE95=1,'TUITION SCHED'!$D$28,IF(BE95=2,'TUITION SCHED'!$E$28,IF(BE95=3,'TUITION SCHED'!$F$28,IF(BE95=4,'TUITION SCHED'!$G$28,IF(BE95=5,'TUITION SCHED'!$H$28,""))))))</f>
        <v/>
      </c>
      <c r="BV95" s="440" t="str">
        <f>IF(BF95&lt;1,"",IF(BF95=1,'TUITION SCHED'!$D$29,IF(BF95=2,'TUITION SCHED'!$E$29,IF(BF95=3,'TUITION SCHED'!$F$29,IF(BF95=4,'TUITION SCHED'!$G$29,IF(BF95=5,'TUITION SCHED'!$H$29,""))))))</f>
        <v/>
      </c>
      <c r="BW95" s="124"/>
      <c r="BX95" s="507"/>
      <c r="BY95" s="145" t="str">
        <f>IF(AH95="y",IF(SUM(J95:O95)&gt;0,'TUITION SCHED'!$H$58+IF(SUM(J95:O95)&gt;1,((SUM(J95:O95)-1))*'TUITION SCHED'!$H$60)+SUM(B95:I95)*'TUITION SCHED'!$H$59,""),"")</f>
        <v/>
      </c>
      <c r="BZ95" s="443" t="str">
        <f>IF(AH95="y",IF(SUM(B95:I95)&gt;0,'TUITION SCHED'!$H$57+IF(SUM(B95:I95)&gt;1,((SUM(B95:I95)-1))*'TUITION SCHED'!$H$59),""),"")</f>
        <v/>
      </c>
      <c r="CA95" s="443" t="str">
        <f t="shared" si="12"/>
        <v/>
      </c>
    </row>
    <row r="96" spans="1:79">
      <c r="A96" s="480"/>
      <c r="B96" s="463"/>
      <c r="C96" s="463"/>
      <c r="D96" s="463"/>
      <c r="E96" s="463"/>
      <c r="F96" s="463"/>
      <c r="G96" s="463"/>
      <c r="H96" s="465"/>
      <c r="I96" s="463"/>
      <c r="J96" s="463"/>
      <c r="K96" s="463"/>
      <c r="L96" s="463"/>
      <c r="M96" s="463"/>
      <c r="N96" s="463"/>
      <c r="O96" s="463"/>
      <c r="P96" s="443">
        <f t="shared" si="0"/>
        <v>0</v>
      </c>
      <c r="Q96" s="480"/>
      <c r="R96" s="480"/>
      <c r="S96" s="456">
        <f>IF(U96&gt;0,U96,IF(Q96=1,'TUITION SCHED'!D$30,IF(Q96=2,'TUITION SCHED'!E$30,IF(Q96=3,'TUITION SCHED'!F$30,IF(Q96=4,'TUITION SCHED'!G$30,IF(Q96=5,'TUITION SCHED'!H$30,IF(R96&gt;0,R96*'TUITION SCHED'!$D$31,SUM(BI96:BV96))))))))</f>
        <v>0</v>
      </c>
      <c r="T96" s="457" t="str">
        <f t="shared" si="1"/>
        <v/>
      </c>
      <c r="U96" s="480"/>
      <c r="V96" s="480"/>
      <c r="W96" s="575" t="str">
        <f>IF(V96="y",S96*'DATA INPUT'!$B$20,"")</f>
        <v/>
      </c>
      <c r="X96" s="483"/>
      <c r="Y96" s="443" t="str">
        <f>IF(A96="","",IF(X96="y",'DATA INPUT'!$B$26,'DATA INPUT'!$B$27))</f>
        <v/>
      </c>
      <c r="Z96" s="458">
        <f>IF(Q96=0,(P96-B96*0.5)*'DATA INPUT'!$B$28,"")</f>
        <v>0</v>
      </c>
      <c r="AA96" s="480"/>
      <c r="AB96" s="480"/>
      <c r="AC96" s="480"/>
      <c r="AD96" s="480"/>
      <c r="AE96" s="443" t="str">
        <f>IF((AB96+AC96+AD96)=0,"",(AB96*'DATA INPUT'!$D$59)+(AC96*'DATA INPUT'!$D$61)+(AD96*'DATA INPUT'!$D$66))</f>
        <v/>
      </c>
      <c r="AF96" s="480"/>
      <c r="AG96" s="480"/>
      <c r="AH96" s="483"/>
      <c r="AI96" s="443" t="str">
        <f t="shared" si="2"/>
        <v/>
      </c>
      <c r="AJ96" s="443" t="str">
        <f t="shared" si="3"/>
        <v/>
      </c>
      <c r="AK96" s="443" t="str">
        <f t="shared" si="4"/>
        <v/>
      </c>
      <c r="AL96" s="443" t="str">
        <f t="shared" si="5"/>
        <v/>
      </c>
      <c r="AM96" s="443" t="str">
        <f t="shared" si="6"/>
        <v/>
      </c>
      <c r="AN96" s="443" t="str">
        <f t="shared" si="7"/>
        <v/>
      </c>
      <c r="AO96" s="443" t="str">
        <f t="shared" si="8"/>
        <v/>
      </c>
      <c r="AP96" s="443" t="str">
        <f t="shared" si="9"/>
        <v/>
      </c>
      <c r="AQ96" s="440" t="str">
        <f>IF(AH96="y",IF(MAX(BY96:BZ96)&lt;'TUITION SCHED'!$H$61,MAX(BY96:BZ96),'TUITION SCHED'!$H$61),"")</f>
        <v/>
      </c>
      <c r="AR96" s="459"/>
      <c r="AS96" s="443" t="str">
        <f>IF(SUM(AT96:$BF96)&gt;0,"",IF(B96&gt;0,$P96,""))</f>
        <v/>
      </c>
      <c r="AT96" s="443" t="str">
        <f>IF(SUM(AU96:$BF96)&gt;0,"",IF(C96&gt;0,$P96,""))</f>
        <v/>
      </c>
      <c r="AU96" s="443" t="str">
        <f>IF(SUM(AV96:$BF96)&gt;0,"",IF(D96&gt;0,$P96,""))</f>
        <v/>
      </c>
      <c r="AV96" s="443" t="str">
        <f>IF(SUM(AW96:$BF96)&gt;0,"",IF(E96&gt;0,$P96,""))</f>
        <v/>
      </c>
      <c r="AW96" s="443" t="str">
        <f>IF(SUM(AX96:$BF96)&gt;0,"",IF(F96&gt;0,$P96,""))</f>
        <v/>
      </c>
      <c r="AX96" s="443" t="str">
        <f>IF(SUM(AY96:$BF96)&gt;0,"",IF(G96&gt;0,$P96,""))</f>
        <v/>
      </c>
      <c r="AY96" s="443" t="str">
        <f>IF(SUM(AZ96:$BF96)&gt;0,"",IF(H96&gt;0,$P96,""))</f>
        <v/>
      </c>
      <c r="AZ96" s="443" t="str">
        <f>IF(SUM(BA96:$BF96)&gt;0,"",IF(I96&gt;0,$P96,""))</f>
        <v/>
      </c>
      <c r="BA96" s="443" t="str">
        <f>IF(SUM(BB96:$BF96)&gt;0,"",IF(J96&gt;0,$P96,""))</f>
        <v/>
      </c>
      <c r="BB96" s="443" t="str">
        <f>IF(SUM(BC96:$BF96)&gt;0,"",IF(K96&gt;0,$P96,""))</f>
        <v/>
      </c>
      <c r="BC96" s="443" t="str">
        <f>IF(SUM(BD96:$BF96)&gt;0,"",IF(L96&gt;0,$P96,""))</f>
        <v/>
      </c>
      <c r="BD96" s="443" t="str">
        <f>IF(SUM(BE96:$BF96)&gt;0,"",IF(M96&gt;0,$P96,""))</f>
        <v/>
      </c>
      <c r="BE96" s="443" t="str">
        <f t="shared" si="10"/>
        <v/>
      </c>
      <c r="BF96" s="440" t="str">
        <f t="shared" si="11"/>
        <v/>
      </c>
      <c r="BG96" s="124"/>
      <c r="BH96" s="507"/>
      <c r="BI96" s="145" t="str">
        <f>IF(AS96&lt;1,"",IF(AS96=1,'TUITION SCHED'!$D$16,IF(AS96=2,'TUITION SCHED'!$E$16,IF(AS96=3,'TUITION SCHED'!$F$16,IF(AS96=4,'TUITION SCHED'!$G$16,IF(AS96=5,'TUITION SCHED'!$H$16,""))))))</f>
        <v/>
      </c>
      <c r="BJ96" s="443" t="str">
        <f>IF(AT96&lt;1,"",IF(AT96=1,'TUITION SCHED'!$D$17,IF(AT96=2,'TUITION SCHED'!$E$17,IF(AT96=3,'TUITION SCHED'!$F$17,IF(AT96=4,'TUITION SCHED'!$G$17,IF(AT96=5,'TUITION SCHED'!$H$18,""))))))</f>
        <v/>
      </c>
      <c r="BK96" s="443" t="str">
        <f>IF(AU96&lt;1,"",IF(AU96=1,'TUITION SCHED'!$D$18,IF(AU96=2,'TUITION SCHED'!$E$18,IF(AU96=3,'TUITION SCHED'!$F$18,IF(AU96=4,'TUITION SCHED'!$G$18,IF(AU96=5,'TUITION SCHED'!$H$18,""))))))</f>
        <v/>
      </c>
      <c r="BL96" s="443" t="str">
        <f>IF(AV96&lt;1,"",IF(AV96=1,'TUITION SCHED'!$D$19,IF(AV96=2,'TUITION SCHED'!$E$19,IF(AV96=3,'TUITION SCHED'!$F$19,IF(AV96=4,'TUITION SCHED'!$G$19,IF(AV96=5,'TUITION SCHED'!$H$19,""))))))</f>
        <v/>
      </c>
      <c r="BM96" s="443" t="str">
        <f>IF(AW96&lt;1,"",IF(AW96=1,'TUITION SCHED'!$D$20,IF(AW96=2,'TUITION SCHED'!$E$20,IF(AW96=3,'TUITION SCHED'!$F$20,IF(AW96=4,'TUITION SCHED'!$G$20,IF(AW96=5,'TUITION SCHED'!$H$20,""))))))</f>
        <v/>
      </c>
      <c r="BN96" s="443" t="str">
        <f>IF(AX96&lt;1,"",IF(AX96=1,'TUITION SCHED'!$D$21,IF(AX96=2,'TUITION SCHED'!$E$21,IF(AX96=3,'TUITION SCHED'!$F$21,IF(AX96=4,'TUITION SCHED'!$G$21,IF(AX96=5,'TUITION SCHED'!$H$21,""))))))</f>
        <v/>
      </c>
      <c r="BO96" s="443" t="str">
        <f>IF(AY96&lt;1,"",IF(AY96=1,'TUITION SCHED'!$D$22,IF(AY96=2,'TUITION SCHED'!$E$22,IF(AY96=3,'TUITION SCHED'!$F$22,IF(AY96=4,'TUITION SCHED'!$G$22,IF(AY96=5,'TUITION SCHED'!$H$22,""))))))</f>
        <v/>
      </c>
      <c r="BP96" s="443" t="str">
        <f>IF(AZ96&lt;1,"",IF(AZ96=1,'TUITION SCHED'!$D$23,IF(AZ96=2,'TUITION SCHED'!$E$23,IF(AZ96=3,'TUITION SCHED'!$F$23,IF(AZ96=4,'TUITION SCHED'!$G$23,IF(AZ96=5,'TUITION SCHED'!$H$23,""))))))</f>
        <v/>
      </c>
      <c r="BQ96" s="443" t="str">
        <f>IF(BA96&lt;1,"",IF(BA96=1,'TUITION SCHED'!$D$24,IF(BA96=2,'TUITION SCHED'!$E$24,IF(BA96=3,'TUITION SCHED'!$F$24,IF(BA96=4,'TUITION SCHED'!$G$24,IF(BA96=5,'TUITION SCHED'!$H$24,""))))))</f>
        <v/>
      </c>
      <c r="BR96" s="443" t="str">
        <f>IF(BB96&lt;1,"",IF(BB96=1,'TUITION SCHED'!$D$25,IF(BB96=2,'TUITION SCHED'!$E$25,IF(BB96=3,'TUITION SCHED'!$F$25,IF(BB96=4,'TUITION SCHED'!$G$25,IF(BB96=5,'TUITION SCHED'!$H$25,""))))))</f>
        <v/>
      </c>
      <c r="BS96" s="443" t="str">
        <f>IF(BC96&lt;1,"",IF(BC96=1,'TUITION SCHED'!$D$26,IF(BC96=2,'TUITION SCHED'!$E$26,IF(BC96=3,'TUITION SCHED'!$F$26,IF(BC96=4,'TUITION SCHED'!$G$26,IF(BC96=5,'TUITION SCHED'!$H$26,""))))))</f>
        <v/>
      </c>
      <c r="BT96" s="443" t="str">
        <f>IF(BD96&lt;1,"",IF(BD96=1,'TUITION SCHED'!$D$27,IF(BD96=2,'TUITION SCHED'!$E$27,IF(BD96=3,'TUITION SCHED'!$F$27,IF(BD96=4,'TUITION SCHED'!$G$27,IF(BD96=5,'TUITION SCHED'!$H$27,""))))))</f>
        <v/>
      </c>
      <c r="BU96" s="443" t="str">
        <f>IF(BE96&lt;1,"",IF(BE96=1,'TUITION SCHED'!$D$28,IF(BE96=2,'TUITION SCHED'!$E$28,IF(BE96=3,'TUITION SCHED'!$F$28,IF(BE96=4,'TUITION SCHED'!$G$28,IF(BE96=5,'TUITION SCHED'!$H$28,""))))))</f>
        <v/>
      </c>
      <c r="BV96" s="440" t="str">
        <f>IF(BF96&lt;1,"",IF(BF96=1,'TUITION SCHED'!$D$29,IF(BF96=2,'TUITION SCHED'!$E$29,IF(BF96=3,'TUITION SCHED'!$F$29,IF(BF96=4,'TUITION SCHED'!$G$29,IF(BF96=5,'TUITION SCHED'!$H$29,""))))))</f>
        <v/>
      </c>
      <c r="BW96" s="124"/>
      <c r="BX96" s="507"/>
      <c r="BY96" s="145" t="str">
        <f>IF(AH96="y",IF(SUM(J96:O96)&gt;0,'TUITION SCHED'!$H$58+IF(SUM(J96:O96)&gt;1,((SUM(J96:O96)-1))*'TUITION SCHED'!$H$60)+SUM(B96:I96)*'TUITION SCHED'!$H$59,""),"")</f>
        <v/>
      </c>
      <c r="BZ96" s="443" t="str">
        <f>IF(AH96="y",IF(SUM(B96:I96)&gt;0,'TUITION SCHED'!$H$57+IF(SUM(B96:I96)&gt;1,((SUM(B96:I96)-1))*'TUITION SCHED'!$H$59),""),"")</f>
        <v/>
      </c>
      <c r="CA96" s="443" t="str">
        <f t="shared" si="12"/>
        <v/>
      </c>
    </row>
    <row r="97" spans="1:79">
      <c r="A97" s="480"/>
      <c r="B97" s="463"/>
      <c r="C97" s="463"/>
      <c r="D97" s="463"/>
      <c r="E97" s="463"/>
      <c r="F97" s="463"/>
      <c r="G97" s="463"/>
      <c r="H97" s="463"/>
      <c r="I97" s="463"/>
      <c r="J97" s="463"/>
      <c r="K97" s="463"/>
      <c r="L97" s="463"/>
      <c r="M97" s="463"/>
      <c r="N97" s="463"/>
      <c r="O97" s="463"/>
      <c r="P97" s="443">
        <f t="shared" si="0"/>
        <v>0</v>
      </c>
      <c r="Q97" s="480"/>
      <c r="R97" s="480"/>
      <c r="S97" s="456">
        <f>IF(U97&gt;0,U97,IF(Q97=1,'TUITION SCHED'!D$30,IF(Q97=2,'TUITION SCHED'!E$30,IF(Q97=3,'TUITION SCHED'!F$30,IF(Q97=4,'TUITION SCHED'!G$30,IF(Q97=5,'TUITION SCHED'!H$30,IF(R97&gt;0,R97*'TUITION SCHED'!$D$31,SUM(BI97:BV97))))))))</f>
        <v>0</v>
      </c>
      <c r="T97" s="457" t="str">
        <f t="shared" si="1"/>
        <v/>
      </c>
      <c r="U97" s="480"/>
      <c r="V97" s="480"/>
      <c r="W97" s="575" t="str">
        <f>IF(V97="y",S97*'DATA INPUT'!$B$20,"")</f>
        <v/>
      </c>
      <c r="X97" s="483"/>
      <c r="Y97" s="443" t="str">
        <f>IF(A97="","",IF(X97="y",'DATA INPUT'!$B$26,'DATA INPUT'!$B$27))</f>
        <v/>
      </c>
      <c r="Z97" s="458">
        <f>IF(Q97=0,(P97-B97*0.5)*'DATA INPUT'!$B$28,"")</f>
        <v>0</v>
      </c>
      <c r="AA97" s="480"/>
      <c r="AB97" s="480"/>
      <c r="AC97" s="480"/>
      <c r="AD97" s="480"/>
      <c r="AE97" s="443" t="str">
        <f>IF((AB97+AC97+AD97)=0,"",(AB97*'DATA INPUT'!$D$59)+(AC97*'DATA INPUT'!$D$61)+(AD97*'DATA INPUT'!$D$66))</f>
        <v/>
      </c>
      <c r="AF97" s="480"/>
      <c r="AG97" s="480"/>
      <c r="AH97" s="483"/>
      <c r="AI97" s="443" t="str">
        <f t="shared" si="2"/>
        <v/>
      </c>
      <c r="AJ97" s="443" t="str">
        <f t="shared" si="3"/>
        <v/>
      </c>
      <c r="AK97" s="443" t="str">
        <f t="shared" si="4"/>
        <v/>
      </c>
      <c r="AL97" s="443" t="str">
        <f t="shared" si="5"/>
        <v/>
      </c>
      <c r="AM97" s="443" t="str">
        <f t="shared" si="6"/>
        <v/>
      </c>
      <c r="AN97" s="443" t="str">
        <f t="shared" si="7"/>
        <v/>
      </c>
      <c r="AO97" s="443" t="str">
        <f t="shared" si="8"/>
        <v/>
      </c>
      <c r="AP97" s="443" t="str">
        <f t="shared" si="9"/>
        <v/>
      </c>
      <c r="AQ97" s="440" t="str">
        <f>IF(AH97="y",IF(MAX(BY97:BZ97)&lt;'TUITION SCHED'!$H$61,MAX(BY97:BZ97),'TUITION SCHED'!$H$61),"")</f>
        <v/>
      </c>
      <c r="AR97" s="459"/>
      <c r="AS97" s="443" t="str">
        <f>IF(SUM(AT97:$BF97)&gt;0,"",IF(B97&gt;0,$P97,""))</f>
        <v/>
      </c>
      <c r="AT97" s="443" t="str">
        <f>IF(SUM(AU97:$BF97)&gt;0,"",IF(C97&gt;0,$P97,""))</f>
        <v/>
      </c>
      <c r="AU97" s="443" t="str">
        <f>IF(SUM(AV97:$BF97)&gt;0,"",IF(D97&gt;0,$P97,""))</f>
        <v/>
      </c>
      <c r="AV97" s="443" t="str">
        <f>IF(SUM(AW97:$BF97)&gt;0,"",IF(E97&gt;0,$P97,""))</f>
        <v/>
      </c>
      <c r="AW97" s="443" t="str">
        <f>IF(SUM(AX97:$BF97)&gt;0,"",IF(F97&gt;0,$P97,""))</f>
        <v/>
      </c>
      <c r="AX97" s="443" t="str">
        <f>IF(SUM(AY97:$BF97)&gt;0,"",IF(G97&gt;0,$P97,""))</f>
        <v/>
      </c>
      <c r="AY97" s="443" t="str">
        <f>IF(SUM(AZ97:$BF97)&gt;0,"",IF(H97&gt;0,$P97,""))</f>
        <v/>
      </c>
      <c r="AZ97" s="443" t="str">
        <f>IF(SUM(BA97:$BF97)&gt;0,"",IF(I97&gt;0,$P97,""))</f>
        <v/>
      </c>
      <c r="BA97" s="443" t="str">
        <f>IF(SUM(BB97:$BF97)&gt;0,"",IF(J97&gt;0,$P97,""))</f>
        <v/>
      </c>
      <c r="BB97" s="443" t="str">
        <f>IF(SUM(BC97:$BF97)&gt;0,"",IF(K97&gt;0,$P97,""))</f>
        <v/>
      </c>
      <c r="BC97" s="443" t="str">
        <f>IF(SUM(BD97:$BF97)&gt;0,"",IF(L97&gt;0,$P97,""))</f>
        <v/>
      </c>
      <c r="BD97" s="443" t="str">
        <f>IF(SUM(BE97:$BF97)&gt;0,"",IF(M97&gt;0,$P97,""))</f>
        <v/>
      </c>
      <c r="BE97" s="443" t="str">
        <f t="shared" si="10"/>
        <v/>
      </c>
      <c r="BF97" s="440" t="str">
        <f t="shared" si="11"/>
        <v/>
      </c>
      <c r="BG97" s="124"/>
      <c r="BH97" s="507"/>
      <c r="BI97" s="145" t="str">
        <f>IF(AS97&lt;1,"",IF(AS97=1,'TUITION SCHED'!$D$16,IF(AS97=2,'TUITION SCHED'!$E$16,IF(AS97=3,'TUITION SCHED'!$F$16,IF(AS97=4,'TUITION SCHED'!$G$16,IF(AS97=5,'TUITION SCHED'!$H$16,""))))))</f>
        <v/>
      </c>
      <c r="BJ97" s="443" t="str">
        <f>IF(AT97&lt;1,"",IF(AT97=1,'TUITION SCHED'!$D$17,IF(AT97=2,'TUITION SCHED'!$E$17,IF(AT97=3,'TUITION SCHED'!$F$17,IF(AT97=4,'TUITION SCHED'!$G$17,IF(AT97=5,'TUITION SCHED'!$H$18,""))))))</f>
        <v/>
      </c>
      <c r="BK97" s="443" t="str">
        <f>IF(AU97&lt;1,"",IF(AU97=1,'TUITION SCHED'!$D$18,IF(AU97=2,'TUITION SCHED'!$E$18,IF(AU97=3,'TUITION SCHED'!$F$18,IF(AU97=4,'TUITION SCHED'!$G$18,IF(AU97=5,'TUITION SCHED'!$H$18,""))))))</f>
        <v/>
      </c>
      <c r="BL97" s="443" t="str">
        <f>IF(AV97&lt;1,"",IF(AV97=1,'TUITION SCHED'!$D$19,IF(AV97=2,'TUITION SCHED'!$E$19,IF(AV97=3,'TUITION SCHED'!$F$19,IF(AV97=4,'TUITION SCHED'!$G$19,IF(AV97=5,'TUITION SCHED'!$H$19,""))))))</f>
        <v/>
      </c>
      <c r="BM97" s="443" t="str">
        <f>IF(AW97&lt;1,"",IF(AW97=1,'TUITION SCHED'!$D$20,IF(AW97=2,'TUITION SCHED'!$E$20,IF(AW97=3,'TUITION SCHED'!$F$20,IF(AW97=4,'TUITION SCHED'!$G$20,IF(AW97=5,'TUITION SCHED'!$H$20,""))))))</f>
        <v/>
      </c>
      <c r="BN97" s="443" t="str">
        <f>IF(AX97&lt;1,"",IF(AX97=1,'TUITION SCHED'!$D$21,IF(AX97=2,'TUITION SCHED'!$E$21,IF(AX97=3,'TUITION SCHED'!$F$21,IF(AX97=4,'TUITION SCHED'!$G$21,IF(AX97=5,'TUITION SCHED'!$H$21,""))))))</f>
        <v/>
      </c>
      <c r="BO97" s="443" t="str">
        <f>IF(AY97&lt;1,"",IF(AY97=1,'TUITION SCHED'!$D$22,IF(AY97=2,'TUITION SCHED'!$E$22,IF(AY97=3,'TUITION SCHED'!$F$22,IF(AY97=4,'TUITION SCHED'!$G$22,IF(AY97=5,'TUITION SCHED'!$H$22,""))))))</f>
        <v/>
      </c>
      <c r="BP97" s="443" t="str">
        <f>IF(AZ97&lt;1,"",IF(AZ97=1,'TUITION SCHED'!$D$23,IF(AZ97=2,'TUITION SCHED'!$E$23,IF(AZ97=3,'TUITION SCHED'!$F$23,IF(AZ97=4,'TUITION SCHED'!$G$23,IF(AZ97=5,'TUITION SCHED'!$H$23,""))))))</f>
        <v/>
      </c>
      <c r="BQ97" s="443" t="str">
        <f>IF(BA97&lt;1,"",IF(BA97=1,'TUITION SCHED'!$D$24,IF(BA97=2,'TUITION SCHED'!$E$24,IF(BA97=3,'TUITION SCHED'!$F$24,IF(BA97=4,'TUITION SCHED'!$G$24,IF(BA97=5,'TUITION SCHED'!$H$24,""))))))</f>
        <v/>
      </c>
      <c r="BR97" s="443" t="str">
        <f>IF(BB97&lt;1,"",IF(BB97=1,'TUITION SCHED'!$D$25,IF(BB97=2,'TUITION SCHED'!$E$25,IF(BB97=3,'TUITION SCHED'!$F$25,IF(BB97=4,'TUITION SCHED'!$G$25,IF(BB97=5,'TUITION SCHED'!$H$25,""))))))</f>
        <v/>
      </c>
      <c r="BS97" s="443" t="str">
        <f>IF(BC97&lt;1,"",IF(BC97=1,'TUITION SCHED'!$D$26,IF(BC97=2,'TUITION SCHED'!$E$26,IF(BC97=3,'TUITION SCHED'!$F$26,IF(BC97=4,'TUITION SCHED'!$G$26,IF(BC97=5,'TUITION SCHED'!$H$26,""))))))</f>
        <v/>
      </c>
      <c r="BT97" s="443" t="str">
        <f>IF(BD97&lt;1,"",IF(BD97=1,'TUITION SCHED'!$D$27,IF(BD97=2,'TUITION SCHED'!$E$27,IF(BD97=3,'TUITION SCHED'!$F$27,IF(BD97=4,'TUITION SCHED'!$G$27,IF(BD97=5,'TUITION SCHED'!$H$27,""))))))</f>
        <v/>
      </c>
      <c r="BU97" s="443" t="str">
        <f>IF(BE97&lt;1,"",IF(BE97=1,'TUITION SCHED'!$D$28,IF(BE97=2,'TUITION SCHED'!$E$28,IF(BE97=3,'TUITION SCHED'!$F$28,IF(BE97=4,'TUITION SCHED'!$G$28,IF(BE97=5,'TUITION SCHED'!$H$28,""))))))</f>
        <v/>
      </c>
      <c r="BV97" s="440" t="str">
        <f>IF(BF97&lt;1,"",IF(BF97=1,'TUITION SCHED'!$D$29,IF(BF97=2,'TUITION SCHED'!$E$29,IF(BF97=3,'TUITION SCHED'!$F$29,IF(BF97=4,'TUITION SCHED'!$G$29,IF(BF97=5,'TUITION SCHED'!$H$29,""))))))</f>
        <v/>
      </c>
      <c r="BW97" s="124"/>
      <c r="BX97" s="507"/>
      <c r="BY97" s="145" t="str">
        <f>IF(AH97="y",IF(SUM(J97:O97)&gt;0,'TUITION SCHED'!$H$58+IF(SUM(J97:O97)&gt;1,((SUM(J97:O97)-1))*'TUITION SCHED'!$H$60)+SUM(B97:I97)*'TUITION SCHED'!$H$59,""),"")</f>
        <v/>
      </c>
      <c r="BZ97" s="443" t="str">
        <f>IF(AH97="y",IF(SUM(B97:I97)&gt;0,'TUITION SCHED'!$H$57+IF(SUM(B97:I97)&gt;1,((SUM(B97:I97)-1))*'TUITION SCHED'!$H$59),""),"")</f>
        <v/>
      </c>
      <c r="CA97" s="443" t="str">
        <f t="shared" si="12"/>
        <v/>
      </c>
    </row>
    <row r="98" spans="1:79">
      <c r="A98" s="480"/>
      <c r="B98" s="463"/>
      <c r="C98" s="463"/>
      <c r="D98" s="463"/>
      <c r="E98" s="463"/>
      <c r="F98" s="463"/>
      <c r="G98" s="463"/>
      <c r="H98" s="463"/>
      <c r="I98" s="463"/>
      <c r="J98" s="463"/>
      <c r="K98" s="463"/>
      <c r="L98" s="463"/>
      <c r="M98" s="463"/>
      <c r="N98" s="463"/>
      <c r="O98" s="463"/>
      <c r="P98" s="443">
        <f t="shared" ref="P98:P161" si="13">SUM(B98:O98)</f>
        <v>0</v>
      </c>
      <c r="Q98" s="480"/>
      <c r="R98" s="480"/>
      <c r="S98" s="456">
        <f>IF(U98&gt;0,U98,IF(Q98=1,'TUITION SCHED'!D$30,IF(Q98=2,'TUITION SCHED'!E$30,IF(Q98=3,'TUITION SCHED'!F$30,IF(Q98=4,'TUITION SCHED'!G$30,IF(Q98=5,'TUITION SCHED'!H$30,IF(R98&gt;0,R98*'TUITION SCHED'!$D$31,SUM(BI98:BV98))))))))</f>
        <v>0</v>
      </c>
      <c r="T98" s="457" t="str">
        <f t="shared" ref="T98:T161" si="14">IF(A98="","",IF(S98=0,"XX",""))</f>
        <v/>
      </c>
      <c r="U98" s="480"/>
      <c r="V98" s="480"/>
      <c r="W98" s="575" t="str">
        <f>IF(V98="y",S98*'DATA INPUT'!$B$20,"")</f>
        <v/>
      </c>
      <c r="X98" s="483"/>
      <c r="Y98" s="443" t="str">
        <f>IF(A98="","",IF(X98="y",'DATA INPUT'!$B$26,'DATA INPUT'!$B$27))</f>
        <v/>
      </c>
      <c r="Z98" s="458">
        <f>IF(Q98=0,(P98-B98*0.5)*'DATA INPUT'!$B$28,"")</f>
        <v>0</v>
      </c>
      <c r="AA98" s="480"/>
      <c r="AB98" s="480"/>
      <c r="AC98" s="480"/>
      <c r="AD98" s="480"/>
      <c r="AE98" s="443" t="str">
        <f>IF((AB98+AC98+AD98)=0,"",(AB98*'DATA INPUT'!$D$59)+(AC98*'DATA INPUT'!$D$61)+(AD98*'DATA INPUT'!$D$66))</f>
        <v/>
      </c>
      <c r="AF98" s="480"/>
      <c r="AG98" s="480"/>
      <c r="AH98" s="483"/>
      <c r="AI98" s="443" t="str">
        <f t="shared" si="2"/>
        <v/>
      </c>
      <c r="AJ98" s="443" t="str">
        <f t="shared" si="3"/>
        <v/>
      </c>
      <c r="AK98" s="443" t="str">
        <f t="shared" si="4"/>
        <v/>
      </c>
      <c r="AL98" s="443" t="str">
        <f t="shared" si="5"/>
        <v/>
      </c>
      <c r="AM98" s="443" t="str">
        <f t="shared" si="6"/>
        <v/>
      </c>
      <c r="AN98" s="443" t="str">
        <f t="shared" si="7"/>
        <v/>
      </c>
      <c r="AO98" s="443" t="str">
        <f t="shared" si="8"/>
        <v/>
      </c>
      <c r="AP98" s="443" t="str">
        <f t="shared" si="9"/>
        <v/>
      </c>
      <c r="AQ98" s="440" t="str">
        <f>IF(AH98="y",IF(MAX(BY98:BZ98)&lt;'TUITION SCHED'!$H$61,MAX(BY98:BZ98),'TUITION SCHED'!$H$61),"")</f>
        <v/>
      </c>
      <c r="AR98" s="459"/>
      <c r="AS98" s="443" t="str">
        <f>IF(SUM(AT98:$BF98)&gt;0,"",IF(B98&gt;0,$P98,""))</f>
        <v/>
      </c>
      <c r="AT98" s="443" t="str">
        <f>IF(SUM(AU98:$BF98)&gt;0,"",IF(C98&gt;0,$P98,""))</f>
        <v/>
      </c>
      <c r="AU98" s="443" t="str">
        <f>IF(SUM(AV98:$BF98)&gt;0,"",IF(D98&gt;0,$P98,""))</f>
        <v/>
      </c>
      <c r="AV98" s="443" t="str">
        <f>IF(SUM(AW98:$BF98)&gt;0,"",IF(E98&gt;0,$P98,""))</f>
        <v/>
      </c>
      <c r="AW98" s="443" t="str">
        <f>IF(SUM(AX98:$BF98)&gt;0,"",IF(F98&gt;0,$P98,""))</f>
        <v/>
      </c>
      <c r="AX98" s="443" t="str">
        <f>IF(SUM(AY98:$BF98)&gt;0,"",IF(G98&gt;0,$P98,""))</f>
        <v/>
      </c>
      <c r="AY98" s="443" t="str">
        <f>IF(SUM(AZ98:$BF98)&gt;0,"",IF(H98&gt;0,$P98,""))</f>
        <v/>
      </c>
      <c r="AZ98" s="443" t="str">
        <f>IF(SUM(BA98:$BF98)&gt;0,"",IF(I98&gt;0,$P98,""))</f>
        <v/>
      </c>
      <c r="BA98" s="443" t="str">
        <f>IF(SUM(BB98:$BF98)&gt;0,"",IF(J98&gt;0,$P98,""))</f>
        <v/>
      </c>
      <c r="BB98" s="443" t="str">
        <f>IF(SUM(BC98:$BF98)&gt;0,"",IF(K98&gt;0,$P98,""))</f>
        <v/>
      </c>
      <c r="BC98" s="443" t="str">
        <f>IF(SUM(BD98:$BF98)&gt;0,"",IF(L98&gt;0,$P98,""))</f>
        <v/>
      </c>
      <c r="BD98" s="443" t="str">
        <f>IF(SUM(BE98:$BF98)&gt;0,"",IF(M98&gt;0,$P98,""))</f>
        <v/>
      </c>
      <c r="BE98" s="443" t="str">
        <f t="shared" si="10"/>
        <v/>
      </c>
      <c r="BF98" s="440" t="str">
        <f t="shared" si="11"/>
        <v/>
      </c>
      <c r="BG98" s="124"/>
      <c r="BH98" s="507"/>
      <c r="BI98" s="145" t="str">
        <f>IF(AS98&lt;1,"",IF(AS98=1,'TUITION SCHED'!$D$16,IF(AS98=2,'TUITION SCHED'!$E$16,IF(AS98=3,'TUITION SCHED'!$F$16,IF(AS98=4,'TUITION SCHED'!$G$16,IF(AS98=5,'TUITION SCHED'!$H$16,""))))))</f>
        <v/>
      </c>
      <c r="BJ98" s="443" t="str">
        <f>IF(AT98&lt;1,"",IF(AT98=1,'TUITION SCHED'!$D$17,IF(AT98=2,'TUITION SCHED'!$E$17,IF(AT98=3,'TUITION SCHED'!$F$17,IF(AT98=4,'TUITION SCHED'!$G$17,IF(AT98=5,'TUITION SCHED'!$H$18,""))))))</f>
        <v/>
      </c>
      <c r="BK98" s="443" t="str">
        <f>IF(AU98&lt;1,"",IF(AU98=1,'TUITION SCHED'!$D$18,IF(AU98=2,'TUITION SCHED'!$E$18,IF(AU98=3,'TUITION SCHED'!$F$18,IF(AU98=4,'TUITION SCHED'!$G$18,IF(AU98=5,'TUITION SCHED'!$H$18,""))))))</f>
        <v/>
      </c>
      <c r="BL98" s="443" t="str">
        <f>IF(AV98&lt;1,"",IF(AV98=1,'TUITION SCHED'!$D$19,IF(AV98=2,'TUITION SCHED'!$E$19,IF(AV98=3,'TUITION SCHED'!$F$19,IF(AV98=4,'TUITION SCHED'!$G$19,IF(AV98=5,'TUITION SCHED'!$H$19,""))))))</f>
        <v/>
      </c>
      <c r="BM98" s="443" t="str">
        <f>IF(AW98&lt;1,"",IF(AW98=1,'TUITION SCHED'!$D$20,IF(AW98=2,'TUITION SCHED'!$E$20,IF(AW98=3,'TUITION SCHED'!$F$20,IF(AW98=4,'TUITION SCHED'!$G$20,IF(AW98=5,'TUITION SCHED'!$H$20,""))))))</f>
        <v/>
      </c>
      <c r="BN98" s="443" t="str">
        <f>IF(AX98&lt;1,"",IF(AX98=1,'TUITION SCHED'!$D$21,IF(AX98=2,'TUITION SCHED'!$E$21,IF(AX98=3,'TUITION SCHED'!$F$21,IF(AX98=4,'TUITION SCHED'!$G$21,IF(AX98=5,'TUITION SCHED'!$H$21,""))))))</f>
        <v/>
      </c>
      <c r="BO98" s="443" t="str">
        <f>IF(AY98&lt;1,"",IF(AY98=1,'TUITION SCHED'!$D$22,IF(AY98=2,'TUITION SCHED'!$E$22,IF(AY98=3,'TUITION SCHED'!$F$22,IF(AY98=4,'TUITION SCHED'!$G$22,IF(AY98=5,'TUITION SCHED'!$H$22,""))))))</f>
        <v/>
      </c>
      <c r="BP98" s="443" t="str">
        <f>IF(AZ98&lt;1,"",IF(AZ98=1,'TUITION SCHED'!$D$23,IF(AZ98=2,'TUITION SCHED'!$E$23,IF(AZ98=3,'TUITION SCHED'!$F$23,IF(AZ98=4,'TUITION SCHED'!$G$23,IF(AZ98=5,'TUITION SCHED'!$H$23,""))))))</f>
        <v/>
      </c>
      <c r="BQ98" s="443" t="str">
        <f>IF(BA98&lt;1,"",IF(BA98=1,'TUITION SCHED'!$D$24,IF(BA98=2,'TUITION SCHED'!$E$24,IF(BA98=3,'TUITION SCHED'!$F$24,IF(BA98=4,'TUITION SCHED'!$G$24,IF(BA98=5,'TUITION SCHED'!$H$24,""))))))</f>
        <v/>
      </c>
      <c r="BR98" s="443" t="str">
        <f>IF(BB98&lt;1,"",IF(BB98=1,'TUITION SCHED'!$D$25,IF(BB98=2,'TUITION SCHED'!$E$25,IF(BB98=3,'TUITION SCHED'!$F$25,IF(BB98=4,'TUITION SCHED'!$G$25,IF(BB98=5,'TUITION SCHED'!$H$25,""))))))</f>
        <v/>
      </c>
      <c r="BS98" s="443" t="str">
        <f>IF(BC98&lt;1,"",IF(BC98=1,'TUITION SCHED'!$D$26,IF(BC98=2,'TUITION SCHED'!$E$26,IF(BC98=3,'TUITION SCHED'!$F$26,IF(BC98=4,'TUITION SCHED'!$G$26,IF(BC98=5,'TUITION SCHED'!$H$26,""))))))</f>
        <v/>
      </c>
      <c r="BT98" s="443" t="str">
        <f>IF(BD98&lt;1,"",IF(BD98=1,'TUITION SCHED'!$D$27,IF(BD98=2,'TUITION SCHED'!$E$27,IF(BD98=3,'TUITION SCHED'!$F$27,IF(BD98=4,'TUITION SCHED'!$G$27,IF(BD98=5,'TUITION SCHED'!$H$27,""))))))</f>
        <v/>
      </c>
      <c r="BU98" s="443" t="str">
        <f>IF(BE98&lt;1,"",IF(BE98=1,'TUITION SCHED'!$D$28,IF(BE98=2,'TUITION SCHED'!$E$28,IF(BE98=3,'TUITION SCHED'!$F$28,IF(BE98=4,'TUITION SCHED'!$G$28,IF(BE98=5,'TUITION SCHED'!$H$28,""))))))</f>
        <v/>
      </c>
      <c r="BV98" s="440" t="str">
        <f>IF(BF98&lt;1,"",IF(BF98=1,'TUITION SCHED'!$D$29,IF(BF98=2,'TUITION SCHED'!$E$29,IF(BF98=3,'TUITION SCHED'!$F$29,IF(BF98=4,'TUITION SCHED'!$G$29,IF(BF98=5,'TUITION SCHED'!$H$29,""))))))</f>
        <v/>
      </c>
      <c r="BW98" s="124"/>
      <c r="BX98" s="507"/>
      <c r="BY98" s="145" t="str">
        <f>IF(AH98="y",IF(SUM(J98:O98)&gt;0,'TUITION SCHED'!$H$58+IF(SUM(J98:O98)&gt;1,((SUM(J98:O98)-1))*'TUITION SCHED'!$H$60)+SUM(B98:I98)*'TUITION SCHED'!$H$59,""),"")</f>
        <v/>
      </c>
      <c r="BZ98" s="443" t="str">
        <f>IF(AH98="y",IF(SUM(B98:I98)&gt;0,'TUITION SCHED'!$H$57+IF(SUM(B98:I98)&gt;1,((SUM(B98:I98)-1))*'TUITION SCHED'!$H$59),""),"")</f>
        <v/>
      </c>
      <c r="CA98" s="443" t="str">
        <f t="shared" si="12"/>
        <v/>
      </c>
    </row>
    <row r="99" spans="1:79">
      <c r="A99" s="480"/>
      <c r="B99" s="463"/>
      <c r="C99" s="463"/>
      <c r="D99" s="463"/>
      <c r="E99" s="463"/>
      <c r="F99" s="463"/>
      <c r="G99" s="463"/>
      <c r="H99" s="463"/>
      <c r="I99" s="463"/>
      <c r="J99" s="463"/>
      <c r="K99" s="463"/>
      <c r="L99" s="463"/>
      <c r="M99" s="463"/>
      <c r="N99" s="463"/>
      <c r="O99" s="463"/>
      <c r="P99" s="443">
        <f t="shared" si="13"/>
        <v>0</v>
      </c>
      <c r="Q99" s="480"/>
      <c r="R99" s="480"/>
      <c r="S99" s="456">
        <f>IF(U99&gt;0,U99,IF(Q99=1,'TUITION SCHED'!D$30,IF(Q99=2,'TUITION SCHED'!E$30,IF(Q99=3,'TUITION SCHED'!F$30,IF(Q99=4,'TUITION SCHED'!G$30,IF(Q99=5,'TUITION SCHED'!H$30,IF(R99&gt;0,R99*'TUITION SCHED'!$D$31,SUM(BI99:BV99))))))))</f>
        <v>0</v>
      </c>
      <c r="T99" s="457" t="str">
        <f t="shared" si="14"/>
        <v/>
      </c>
      <c r="U99" s="480"/>
      <c r="V99" s="480"/>
      <c r="W99" s="575" t="str">
        <f>IF(V99="y",S99*'DATA INPUT'!$B$20,"")</f>
        <v/>
      </c>
      <c r="X99" s="483"/>
      <c r="Y99" s="443" t="str">
        <f>IF(A99="","",IF(X99="y",'DATA INPUT'!$B$26,'DATA INPUT'!$B$27))</f>
        <v/>
      </c>
      <c r="Z99" s="458">
        <f>IF(Q99=0,(P99-B99*0.5)*'DATA INPUT'!$B$28,"")</f>
        <v>0</v>
      </c>
      <c r="AA99" s="480"/>
      <c r="AB99" s="480"/>
      <c r="AC99" s="480"/>
      <c r="AD99" s="480"/>
      <c r="AE99" s="443" t="str">
        <f>IF((AB99+AC99+AD99)=0,"",(AB99*'DATA INPUT'!$D$59)+(AC99*'DATA INPUT'!$D$61)+(AD99*'DATA INPUT'!$D$66))</f>
        <v/>
      </c>
      <c r="AF99" s="480"/>
      <c r="AG99" s="480"/>
      <c r="AH99" s="483"/>
      <c r="AI99" s="443" t="str">
        <f t="shared" ref="AI99:AI162" si="15">IF(AH99="y",SUM(D99:H99),"")</f>
        <v/>
      </c>
      <c r="AJ99" s="443" t="str">
        <f t="shared" ref="AJ99:AJ162" si="16">IF(AH99="y",SUM(D99:H99),"")</f>
        <v/>
      </c>
      <c r="AK99" s="443" t="str">
        <f t="shared" ref="AK99:AK162" si="17">IF(AH99="y",SUM(D99:H99),"")</f>
        <v/>
      </c>
      <c r="AL99" s="443" t="str">
        <f t="shared" ref="AL99:AL162" si="18">IF(AH99="y",SUM(I99:O99),"")</f>
        <v/>
      </c>
      <c r="AM99" s="443" t="str">
        <f t="shared" ref="AM99:AM162" si="19">IF(AH99="y",SUM(I99:O99),"")</f>
        <v/>
      </c>
      <c r="AN99" s="443" t="str">
        <f t="shared" ref="AN99:AN162" si="20">IF(AH99="y",SUM(I99:O99),"")</f>
        <v/>
      </c>
      <c r="AO99" s="443" t="str">
        <f t="shared" ref="AO99:AO162" si="21">IF(AH99="y",SUM(D99:O99),"")</f>
        <v/>
      </c>
      <c r="AP99" s="443" t="str">
        <f t="shared" ref="AP99:AP162" si="22">IF(AH99="y",SUM(D99:O99),"")</f>
        <v/>
      </c>
      <c r="AQ99" s="440" t="str">
        <f>IF(AH99="y",IF(MAX(BY99:BZ99)&lt;'TUITION SCHED'!$H$61,MAX(BY99:BZ99),'TUITION SCHED'!$H$61),"")</f>
        <v/>
      </c>
      <c r="AR99" s="459"/>
      <c r="AS99" s="443" t="str">
        <f>IF(SUM(AT99:$BF99)&gt;0,"",IF(B99&gt;0,$P99,""))</f>
        <v/>
      </c>
      <c r="AT99" s="443" t="str">
        <f>IF(SUM(AU99:$BF99)&gt;0,"",IF(C99&gt;0,$P99,""))</f>
        <v/>
      </c>
      <c r="AU99" s="443" t="str">
        <f>IF(SUM(AV99:$BF99)&gt;0,"",IF(D99&gt;0,$P99,""))</f>
        <v/>
      </c>
      <c r="AV99" s="443" t="str">
        <f>IF(SUM(AW99:$BF99)&gt;0,"",IF(E99&gt;0,$P99,""))</f>
        <v/>
      </c>
      <c r="AW99" s="443" t="str">
        <f>IF(SUM(AX99:$BF99)&gt;0,"",IF(F99&gt;0,$P99,""))</f>
        <v/>
      </c>
      <c r="AX99" s="443" t="str">
        <f>IF(SUM(AY99:$BF99)&gt;0,"",IF(G99&gt;0,$P99,""))</f>
        <v/>
      </c>
      <c r="AY99" s="443" t="str">
        <f>IF(SUM(AZ99:$BF99)&gt;0,"",IF(H99&gt;0,$P99,""))</f>
        <v/>
      </c>
      <c r="AZ99" s="443" t="str">
        <f>IF(SUM(BA99:$BF99)&gt;0,"",IF(I99&gt;0,$P99,""))</f>
        <v/>
      </c>
      <c r="BA99" s="443" t="str">
        <f>IF(SUM(BB99:$BF99)&gt;0,"",IF(J99&gt;0,$P99,""))</f>
        <v/>
      </c>
      <c r="BB99" s="443" t="str">
        <f>IF(SUM(BC99:$BF99)&gt;0,"",IF(K99&gt;0,$P99,""))</f>
        <v/>
      </c>
      <c r="BC99" s="443" t="str">
        <f>IF(SUM(BD99:$BF99)&gt;0,"",IF(L99&gt;0,$P99,""))</f>
        <v/>
      </c>
      <c r="BD99" s="443" t="str">
        <f>IF(SUM(BE99:$BF99)&gt;0,"",IF(M99&gt;0,$P99,""))</f>
        <v/>
      </c>
      <c r="BE99" s="443" t="str">
        <f t="shared" ref="BE99:BE162" si="23">IF(SUM(BF99:BG99)&gt;0,"",IF(N99&gt;0,P99,""))</f>
        <v/>
      </c>
      <c r="BF99" s="440" t="str">
        <f t="shared" ref="BF99:BF162" si="24">IF(O99&gt;0,P99,"")</f>
        <v/>
      </c>
      <c r="BG99" s="124"/>
      <c r="BH99" s="507"/>
      <c r="BI99" s="145" t="str">
        <f>IF(AS99&lt;1,"",IF(AS99=1,'TUITION SCHED'!$D$16,IF(AS99=2,'TUITION SCHED'!$E$16,IF(AS99=3,'TUITION SCHED'!$F$16,IF(AS99=4,'TUITION SCHED'!$G$16,IF(AS99=5,'TUITION SCHED'!$H$16,""))))))</f>
        <v/>
      </c>
      <c r="BJ99" s="443" t="str">
        <f>IF(AT99&lt;1,"",IF(AT99=1,'TUITION SCHED'!$D$17,IF(AT99=2,'TUITION SCHED'!$E$17,IF(AT99=3,'TUITION SCHED'!$F$17,IF(AT99=4,'TUITION SCHED'!$G$17,IF(AT99=5,'TUITION SCHED'!$H$18,""))))))</f>
        <v/>
      </c>
      <c r="BK99" s="443" t="str">
        <f>IF(AU99&lt;1,"",IF(AU99=1,'TUITION SCHED'!$D$18,IF(AU99=2,'TUITION SCHED'!$E$18,IF(AU99=3,'TUITION SCHED'!$F$18,IF(AU99=4,'TUITION SCHED'!$G$18,IF(AU99=5,'TUITION SCHED'!$H$18,""))))))</f>
        <v/>
      </c>
      <c r="BL99" s="443" t="str">
        <f>IF(AV99&lt;1,"",IF(AV99=1,'TUITION SCHED'!$D$19,IF(AV99=2,'TUITION SCHED'!$E$19,IF(AV99=3,'TUITION SCHED'!$F$19,IF(AV99=4,'TUITION SCHED'!$G$19,IF(AV99=5,'TUITION SCHED'!$H$19,""))))))</f>
        <v/>
      </c>
      <c r="BM99" s="443" t="str">
        <f>IF(AW99&lt;1,"",IF(AW99=1,'TUITION SCHED'!$D$20,IF(AW99=2,'TUITION SCHED'!$E$20,IF(AW99=3,'TUITION SCHED'!$F$20,IF(AW99=4,'TUITION SCHED'!$G$20,IF(AW99=5,'TUITION SCHED'!$H$20,""))))))</f>
        <v/>
      </c>
      <c r="BN99" s="443" t="str">
        <f>IF(AX99&lt;1,"",IF(AX99=1,'TUITION SCHED'!$D$21,IF(AX99=2,'TUITION SCHED'!$E$21,IF(AX99=3,'TUITION SCHED'!$F$21,IF(AX99=4,'TUITION SCHED'!$G$21,IF(AX99=5,'TUITION SCHED'!$H$21,""))))))</f>
        <v/>
      </c>
      <c r="BO99" s="443" t="str">
        <f>IF(AY99&lt;1,"",IF(AY99=1,'TUITION SCHED'!$D$22,IF(AY99=2,'TUITION SCHED'!$E$22,IF(AY99=3,'TUITION SCHED'!$F$22,IF(AY99=4,'TUITION SCHED'!$G$22,IF(AY99=5,'TUITION SCHED'!$H$22,""))))))</f>
        <v/>
      </c>
      <c r="BP99" s="443" t="str">
        <f>IF(AZ99&lt;1,"",IF(AZ99=1,'TUITION SCHED'!$D$23,IF(AZ99=2,'TUITION SCHED'!$E$23,IF(AZ99=3,'TUITION SCHED'!$F$23,IF(AZ99=4,'TUITION SCHED'!$G$23,IF(AZ99=5,'TUITION SCHED'!$H$23,""))))))</f>
        <v/>
      </c>
      <c r="BQ99" s="443" t="str">
        <f>IF(BA99&lt;1,"",IF(BA99=1,'TUITION SCHED'!$D$24,IF(BA99=2,'TUITION SCHED'!$E$24,IF(BA99=3,'TUITION SCHED'!$F$24,IF(BA99=4,'TUITION SCHED'!$G$24,IF(BA99=5,'TUITION SCHED'!$H$24,""))))))</f>
        <v/>
      </c>
      <c r="BR99" s="443" t="str">
        <f>IF(BB99&lt;1,"",IF(BB99=1,'TUITION SCHED'!$D$25,IF(BB99=2,'TUITION SCHED'!$E$25,IF(BB99=3,'TUITION SCHED'!$F$25,IF(BB99=4,'TUITION SCHED'!$G$25,IF(BB99=5,'TUITION SCHED'!$H$25,""))))))</f>
        <v/>
      </c>
      <c r="BS99" s="443" t="str">
        <f>IF(BC99&lt;1,"",IF(BC99=1,'TUITION SCHED'!$D$26,IF(BC99=2,'TUITION SCHED'!$E$26,IF(BC99=3,'TUITION SCHED'!$F$26,IF(BC99=4,'TUITION SCHED'!$G$26,IF(BC99=5,'TUITION SCHED'!$H$26,""))))))</f>
        <v/>
      </c>
      <c r="BT99" s="443" t="str">
        <f>IF(BD99&lt;1,"",IF(BD99=1,'TUITION SCHED'!$D$27,IF(BD99=2,'TUITION SCHED'!$E$27,IF(BD99=3,'TUITION SCHED'!$F$27,IF(BD99=4,'TUITION SCHED'!$G$27,IF(BD99=5,'TUITION SCHED'!$H$27,""))))))</f>
        <v/>
      </c>
      <c r="BU99" s="443" t="str">
        <f>IF(BE99&lt;1,"",IF(BE99=1,'TUITION SCHED'!$D$28,IF(BE99=2,'TUITION SCHED'!$E$28,IF(BE99=3,'TUITION SCHED'!$F$28,IF(BE99=4,'TUITION SCHED'!$G$28,IF(BE99=5,'TUITION SCHED'!$H$28,""))))))</f>
        <v/>
      </c>
      <c r="BV99" s="440" t="str">
        <f>IF(BF99&lt;1,"",IF(BF99=1,'TUITION SCHED'!$D$29,IF(BF99=2,'TUITION SCHED'!$E$29,IF(BF99=3,'TUITION SCHED'!$F$29,IF(BF99=4,'TUITION SCHED'!$G$29,IF(BF99=5,'TUITION SCHED'!$H$29,""))))))</f>
        <v/>
      </c>
      <c r="BW99" s="124"/>
      <c r="BX99" s="507"/>
      <c r="BY99" s="145" t="str">
        <f>IF(AH99="y",IF(SUM(J99:O99)&gt;0,'TUITION SCHED'!$H$58+IF(SUM(J99:O99)&gt;1,((SUM(J99:O99)-1))*'TUITION SCHED'!$H$60)+SUM(B99:I99)*'TUITION SCHED'!$H$59,""),"")</f>
        <v/>
      </c>
      <c r="BZ99" s="443" t="str">
        <f>IF(AH99="y",IF(SUM(B99:I99)&gt;0,'TUITION SCHED'!$H$57+IF(SUM(B99:I99)&gt;1,((SUM(B99:I99)-1))*'TUITION SCHED'!$H$59),""),"")</f>
        <v/>
      </c>
      <c r="CA99" s="443" t="str">
        <f t="shared" ref="CA99:CA162" si="25">IF(AH99="y",P99,"")</f>
        <v/>
      </c>
    </row>
    <row r="100" spans="1:79">
      <c r="A100" s="480"/>
      <c r="B100" s="463"/>
      <c r="C100" s="463"/>
      <c r="D100" s="463"/>
      <c r="E100" s="463"/>
      <c r="F100" s="463"/>
      <c r="G100" s="463"/>
      <c r="H100" s="463"/>
      <c r="I100" s="463"/>
      <c r="J100" s="463"/>
      <c r="K100" s="463"/>
      <c r="L100" s="463"/>
      <c r="M100" s="463"/>
      <c r="N100" s="463"/>
      <c r="O100" s="463"/>
      <c r="P100" s="443">
        <f t="shared" si="13"/>
        <v>0</v>
      </c>
      <c r="Q100" s="480"/>
      <c r="R100" s="480"/>
      <c r="S100" s="456">
        <f>IF(U100&gt;0,U100,IF(Q100=1,'TUITION SCHED'!D$30,IF(Q100=2,'TUITION SCHED'!E$30,IF(Q100=3,'TUITION SCHED'!F$30,IF(Q100=4,'TUITION SCHED'!G$30,IF(Q100=5,'TUITION SCHED'!H$30,IF(R100&gt;0,R100*'TUITION SCHED'!$D$31,SUM(BI100:BV100))))))))</f>
        <v>0</v>
      </c>
      <c r="T100" s="457" t="str">
        <f t="shared" si="14"/>
        <v/>
      </c>
      <c r="U100" s="480"/>
      <c r="V100" s="480"/>
      <c r="W100" s="575" t="str">
        <f>IF(V100="y",S100*'DATA INPUT'!$B$20,"")</f>
        <v/>
      </c>
      <c r="X100" s="483"/>
      <c r="Y100" s="443" t="str">
        <f>IF(A100="","",IF(X100="y",'DATA INPUT'!$B$26,'DATA INPUT'!$B$27))</f>
        <v/>
      </c>
      <c r="Z100" s="458">
        <f>IF(Q100=0,(P100-B100*0.5)*'DATA INPUT'!$B$28,"")</f>
        <v>0</v>
      </c>
      <c r="AA100" s="480"/>
      <c r="AB100" s="480"/>
      <c r="AC100" s="480"/>
      <c r="AD100" s="480"/>
      <c r="AE100" s="443" t="str">
        <f>IF((AB100+AC100+AD100)=0,"",(AB100*'DATA INPUT'!$D$59)+(AC100*'DATA INPUT'!$D$61)+(AD100*'DATA INPUT'!$D$66))</f>
        <v/>
      </c>
      <c r="AF100" s="480"/>
      <c r="AG100" s="480"/>
      <c r="AH100" s="483"/>
      <c r="AI100" s="443" t="str">
        <f t="shared" si="15"/>
        <v/>
      </c>
      <c r="AJ100" s="443" t="str">
        <f t="shared" si="16"/>
        <v/>
      </c>
      <c r="AK100" s="443" t="str">
        <f t="shared" si="17"/>
        <v/>
      </c>
      <c r="AL100" s="443" t="str">
        <f t="shared" si="18"/>
        <v/>
      </c>
      <c r="AM100" s="443" t="str">
        <f t="shared" si="19"/>
        <v/>
      </c>
      <c r="AN100" s="443" t="str">
        <f t="shared" si="20"/>
        <v/>
      </c>
      <c r="AO100" s="443" t="str">
        <f t="shared" si="21"/>
        <v/>
      </c>
      <c r="AP100" s="443" t="str">
        <f t="shared" si="22"/>
        <v/>
      </c>
      <c r="AQ100" s="440" t="str">
        <f>IF(AH100="y",IF(MAX(BY100:BZ100)&lt;'TUITION SCHED'!$H$61,MAX(BY100:BZ100),'TUITION SCHED'!$H$61),"")</f>
        <v/>
      </c>
      <c r="AR100" s="459"/>
      <c r="AS100" s="443" t="str">
        <f>IF(SUM(AT100:$BF100)&gt;0,"",IF(B100&gt;0,$P100,""))</f>
        <v/>
      </c>
      <c r="AT100" s="443" t="str">
        <f>IF(SUM(AU100:$BF100)&gt;0,"",IF(C100&gt;0,$P100,""))</f>
        <v/>
      </c>
      <c r="AU100" s="443" t="str">
        <f>IF(SUM(AV100:$BF100)&gt;0,"",IF(D100&gt;0,$P100,""))</f>
        <v/>
      </c>
      <c r="AV100" s="443" t="str">
        <f>IF(SUM(AW100:$BF100)&gt;0,"",IF(E100&gt;0,$P100,""))</f>
        <v/>
      </c>
      <c r="AW100" s="443" t="str">
        <f>IF(SUM(AX100:$BF100)&gt;0,"",IF(F100&gt;0,$P100,""))</f>
        <v/>
      </c>
      <c r="AX100" s="443" t="str">
        <f>IF(SUM(AY100:$BF100)&gt;0,"",IF(G100&gt;0,$P100,""))</f>
        <v/>
      </c>
      <c r="AY100" s="443" t="str">
        <f>IF(SUM(AZ100:$BF100)&gt;0,"",IF(H100&gt;0,$P100,""))</f>
        <v/>
      </c>
      <c r="AZ100" s="443" t="str">
        <f>IF(SUM(BA100:$BF100)&gt;0,"",IF(I100&gt;0,$P100,""))</f>
        <v/>
      </c>
      <c r="BA100" s="443" t="str">
        <f>IF(SUM(BB100:$BF100)&gt;0,"",IF(J100&gt;0,$P100,""))</f>
        <v/>
      </c>
      <c r="BB100" s="443" t="str">
        <f>IF(SUM(BC100:$BF100)&gt;0,"",IF(K100&gt;0,$P100,""))</f>
        <v/>
      </c>
      <c r="BC100" s="443" t="str">
        <f>IF(SUM(BD100:$BF100)&gt;0,"",IF(L100&gt;0,$P100,""))</f>
        <v/>
      </c>
      <c r="BD100" s="443" t="str">
        <f>IF(SUM(BE100:$BF100)&gt;0,"",IF(M100&gt;0,$P100,""))</f>
        <v/>
      </c>
      <c r="BE100" s="443" t="str">
        <f t="shared" si="23"/>
        <v/>
      </c>
      <c r="BF100" s="440" t="str">
        <f t="shared" si="24"/>
        <v/>
      </c>
      <c r="BG100" s="124"/>
      <c r="BH100" s="507"/>
      <c r="BI100" s="145" t="str">
        <f>IF(AS100&lt;1,"",IF(AS100=1,'TUITION SCHED'!$D$16,IF(AS100=2,'TUITION SCHED'!$E$16,IF(AS100=3,'TUITION SCHED'!$F$16,IF(AS100=4,'TUITION SCHED'!$G$16,IF(AS100=5,'TUITION SCHED'!$H$16,""))))))</f>
        <v/>
      </c>
      <c r="BJ100" s="443" t="str">
        <f>IF(AT100&lt;1,"",IF(AT100=1,'TUITION SCHED'!$D$17,IF(AT100=2,'TUITION SCHED'!$E$17,IF(AT100=3,'TUITION SCHED'!$F$17,IF(AT100=4,'TUITION SCHED'!$G$17,IF(AT100=5,'TUITION SCHED'!$H$18,""))))))</f>
        <v/>
      </c>
      <c r="BK100" s="443" t="str">
        <f>IF(AU100&lt;1,"",IF(AU100=1,'TUITION SCHED'!$D$18,IF(AU100=2,'TUITION SCHED'!$E$18,IF(AU100=3,'TUITION SCHED'!$F$18,IF(AU100=4,'TUITION SCHED'!$G$18,IF(AU100=5,'TUITION SCHED'!$H$18,""))))))</f>
        <v/>
      </c>
      <c r="BL100" s="443" t="str">
        <f>IF(AV100&lt;1,"",IF(AV100=1,'TUITION SCHED'!$D$19,IF(AV100=2,'TUITION SCHED'!$E$19,IF(AV100=3,'TUITION SCHED'!$F$19,IF(AV100=4,'TUITION SCHED'!$G$19,IF(AV100=5,'TUITION SCHED'!$H$19,""))))))</f>
        <v/>
      </c>
      <c r="BM100" s="443" t="str">
        <f>IF(AW100&lt;1,"",IF(AW100=1,'TUITION SCHED'!$D$20,IF(AW100=2,'TUITION SCHED'!$E$20,IF(AW100=3,'TUITION SCHED'!$F$20,IF(AW100=4,'TUITION SCHED'!$G$20,IF(AW100=5,'TUITION SCHED'!$H$20,""))))))</f>
        <v/>
      </c>
      <c r="BN100" s="443" t="str">
        <f>IF(AX100&lt;1,"",IF(AX100=1,'TUITION SCHED'!$D$21,IF(AX100=2,'TUITION SCHED'!$E$21,IF(AX100=3,'TUITION SCHED'!$F$21,IF(AX100=4,'TUITION SCHED'!$G$21,IF(AX100=5,'TUITION SCHED'!$H$21,""))))))</f>
        <v/>
      </c>
      <c r="BO100" s="443" t="str">
        <f>IF(AY100&lt;1,"",IF(AY100=1,'TUITION SCHED'!$D$22,IF(AY100=2,'TUITION SCHED'!$E$22,IF(AY100=3,'TUITION SCHED'!$F$22,IF(AY100=4,'TUITION SCHED'!$G$22,IF(AY100=5,'TUITION SCHED'!$H$22,""))))))</f>
        <v/>
      </c>
      <c r="BP100" s="443" t="str">
        <f>IF(AZ100&lt;1,"",IF(AZ100=1,'TUITION SCHED'!$D$23,IF(AZ100=2,'TUITION SCHED'!$E$23,IF(AZ100=3,'TUITION SCHED'!$F$23,IF(AZ100=4,'TUITION SCHED'!$G$23,IF(AZ100=5,'TUITION SCHED'!$H$23,""))))))</f>
        <v/>
      </c>
      <c r="BQ100" s="443" t="str">
        <f>IF(BA100&lt;1,"",IF(BA100=1,'TUITION SCHED'!$D$24,IF(BA100=2,'TUITION SCHED'!$E$24,IF(BA100=3,'TUITION SCHED'!$F$24,IF(BA100=4,'TUITION SCHED'!$G$24,IF(BA100=5,'TUITION SCHED'!$H$24,""))))))</f>
        <v/>
      </c>
      <c r="BR100" s="443" t="str">
        <f>IF(BB100&lt;1,"",IF(BB100=1,'TUITION SCHED'!$D$25,IF(BB100=2,'TUITION SCHED'!$E$25,IF(BB100=3,'TUITION SCHED'!$F$25,IF(BB100=4,'TUITION SCHED'!$G$25,IF(BB100=5,'TUITION SCHED'!$H$25,""))))))</f>
        <v/>
      </c>
      <c r="BS100" s="443" t="str">
        <f>IF(BC100&lt;1,"",IF(BC100=1,'TUITION SCHED'!$D$26,IF(BC100=2,'TUITION SCHED'!$E$26,IF(BC100=3,'TUITION SCHED'!$F$26,IF(BC100=4,'TUITION SCHED'!$G$26,IF(BC100=5,'TUITION SCHED'!$H$26,""))))))</f>
        <v/>
      </c>
      <c r="BT100" s="443" t="str">
        <f>IF(BD100&lt;1,"",IF(BD100=1,'TUITION SCHED'!$D$27,IF(BD100=2,'TUITION SCHED'!$E$27,IF(BD100=3,'TUITION SCHED'!$F$27,IF(BD100=4,'TUITION SCHED'!$G$27,IF(BD100=5,'TUITION SCHED'!$H$27,""))))))</f>
        <v/>
      </c>
      <c r="BU100" s="443" t="str">
        <f>IF(BE100&lt;1,"",IF(BE100=1,'TUITION SCHED'!$D$28,IF(BE100=2,'TUITION SCHED'!$E$28,IF(BE100=3,'TUITION SCHED'!$F$28,IF(BE100=4,'TUITION SCHED'!$G$28,IF(BE100=5,'TUITION SCHED'!$H$28,""))))))</f>
        <v/>
      </c>
      <c r="BV100" s="440" t="str">
        <f>IF(BF100&lt;1,"",IF(BF100=1,'TUITION SCHED'!$D$29,IF(BF100=2,'TUITION SCHED'!$E$29,IF(BF100=3,'TUITION SCHED'!$F$29,IF(BF100=4,'TUITION SCHED'!$G$29,IF(BF100=5,'TUITION SCHED'!$H$29,""))))))</f>
        <v/>
      </c>
      <c r="BW100" s="124"/>
      <c r="BX100" s="507"/>
      <c r="BY100" s="145" t="str">
        <f>IF(AH100="y",IF(SUM(J100:O100)&gt;0,'TUITION SCHED'!$H$58+IF(SUM(J100:O100)&gt;1,((SUM(J100:O100)-1))*'TUITION SCHED'!$H$60)+SUM(B100:I100)*'TUITION SCHED'!$H$59,""),"")</f>
        <v/>
      </c>
      <c r="BZ100" s="443" t="str">
        <f>IF(AH100="y",IF(SUM(B100:I100)&gt;0,'TUITION SCHED'!$H$57+IF(SUM(B100:I100)&gt;1,((SUM(B100:I100)-1))*'TUITION SCHED'!$H$59),""),"")</f>
        <v/>
      </c>
      <c r="CA100" s="443" t="str">
        <f t="shared" si="25"/>
        <v/>
      </c>
    </row>
    <row r="101" spans="1:79">
      <c r="A101" s="480"/>
      <c r="B101" s="463"/>
      <c r="C101" s="463"/>
      <c r="D101" s="463"/>
      <c r="E101" s="463"/>
      <c r="F101" s="463"/>
      <c r="G101" s="463"/>
      <c r="H101" s="463"/>
      <c r="I101" s="463"/>
      <c r="J101" s="463"/>
      <c r="K101" s="463"/>
      <c r="L101" s="463"/>
      <c r="M101" s="463"/>
      <c r="N101" s="463"/>
      <c r="O101" s="463"/>
      <c r="P101" s="443">
        <f t="shared" si="13"/>
        <v>0</v>
      </c>
      <c r="Q101" s="480"/>
      <c r="R101" s="480"/>
      <c r="S101" s="456">
        <f>IF(U101&gt;0,U101,IF(Q101=1,'TUITION SCHED'!D$30,IF(Q101=2,'TUITION SCHED'!E$30,IF(Q101=3,'TUITION SCHED'!F$30,IF(Q101=4,'TUITION SCHED'!G$30,IF(Q101=5,'TUITION SCHED'!H$30,IF(R101&gt;0,R101*'TUITION SCHED'!$D$31,SUM(BI101:BV101))))))))</f>
        <v>0</v>
      </c>
      <c r="T101" s="457" t="str">
        <f t="shared" si="14"/>
        <v/>
      </c>
      <c r="U101" s="480"/>
      <c r="V101" s="480"/>
      <c r="W101" s="575" t="str">
        <f>IF(V101="y",S101*'DATA INPUT'!$B$20,"")</f>
        <v/>
      </c>
      <c r="X101" s="483"/>
      <c r="Y101" s="443" t="str">
        <f>IF(A101="","",IF(X101="y",'DATA INPUT'!$B$26,'DATA INPUT'!$B$27))</f>
        <v/>
      </c>
      <c r="Z101" s="458">
        <f>IF(Q101=0,(P101-B101*0.5)*'DATA INPUT'!$B$28,"")</f>
        <v>0</v>
      </c>
      <c r="AA101" s="480"/>
      <c r="AB101" s="480"/>
      <c r="AC101" s="480"/>
      <c r="AD101" s="480"/>
      <c r="AE101" s="443" t="str">
        <f>IF((AB101+AC101+AD101)=0,"",(AB101*'DATA INPUT'!$D$59)+(AC101*'DATA INPUT'!$D$61)+(AD101*'DATA INPUT'!$D$66))</f>
        <v/>
      </c>
      <c r="AF101" s="480"/>
      <c r="AG101" s="480"/>
      <c r="AH101" s="483"/>
      <c r="AI101" s="443" t="str">
        <f t="shared" si="15"/>
        <v/>
      </c>
      <c r="AJ101" s="443" t="str">
        <f t="shared" si="16"/>
        <v/>
      </c>
      <c r="AK101" s="443" t="str">
        <f t="shared" si="17"/>
        <v/>
      </c>
      <c r="AL101" s="443" t="str">
        <f t="shared" si="18"/>
        <v/>
      </c>
      <c r="AM101" s="443" t="str">
        <f t="shared" si="19"/>
        <v/>
      </c>
      <c r="AN101" s="443" t="str">
        <f t="shared" si="20"/>
        <v/>
      </c>
      <c r="AO101" s="443" t="str">
        <f t="shared" si="21"/>
        <v/>
      </c>
      <c r="AP101" s="443" t="str">
        <f t="shared" si="22"/>
        <v/>
      </c>
      <c r="AQ101" s="440" t="str">
        <f>IF(AH101="y",IF(MAX(BY101:BZ101)&lt;'TUITION SCHED'!$H$61,MAX(BY101:BZ101),'TUITION SCHED'!$H$61),"")</f>
        <v/>
      </c>
      <c r="AR101" s="459"/>
      <c r="AS101" s="443" t="str">
        <f>IF(SUM(AT101:$BF101)&gt;0,"",IF(B101&gt;0,$P101,""))</f>
        <v/>
      </c>
      <c r="AT101" s="443" t="str">
        <f>IF(SUM(AU101:$BF101)&gt;0,"",IF(C101&gt;0,$P101,""))</f>
        <v/>
      </c>
      <c r="AU101" s="443" t="str">
        <f>IF(SUM(AV101:$BF101)&gt;0,"",IF(D101&gt;0,$P101,""))</f>
        <v/>
      </c>
      <c r="AV101" s="443" t="str">
        <f>IF(SUM(AW101:$BF101)&gt;0,"",IF(E101&gt;0,$P101,""))</f>
        <v/>
      </c>
      <c r="AW101" s="443" t="str">
        <f>IF(SUM(AX101:$BF101)&gt;0,"",IF(F101&gt;0,$P101,""))</f>
        <v/>
      </c>
      <c r="AX101" s="443" t="str">
        <f>IF(SUM(AY101:$BF101)&gt;0,"",IF(G101&gt;0,$P101,""))</f>
        <v/>
      </c>
      <c r="AY101" s="443" t="str">
        <f>IF(SUM(AZ101:$BF101)&gt;0,"",IF(H101&gt;0,$P101,""))</f>
        <v/>
      </c>
      <c r="AZ101" s="443" t="str">
        <f>IF(SUM(BA101:$BF101)&gt;0,"",IF(I101&gt;0,$P101,""))</f>
        <v/>
      </c>
      <c r="BA101" s="443" t="str">
        <f>IF(SUM(BB101:$BF101)&gt;0,"",IF(J101&gt;0,$P101,""))</f>
        <v/>
      </c>
      <c r="BB101" s="443" t="str">
        <f>IF(SUM(BC101:$BF101)&gt;0,"",IF(K101&gt;0,$P101,""))</f>
        <v/>
      </c>
      <c r="BC101" s="443" t="str">
        <f>IF(SUM(BD101:$BF101)&gt;0,"",IF(L101&gt;0,$P101,""))</f>
        <v/>
      </c>
      <c r="BD101" s="443" t="str">
        <f>IF(SUM(BE101:$BF101)&gt;0,"",IF(M101&gt;0,$P101,""))</f>
        <v/>
      </c>
      <c r="BE101" s="443" t="str">
        <f t="shared" si="23"/>
        <v/>
      </c>
      <c r="BF101" s="440" t="str">
        <f t="shared" si="24"/>
        <v/>
      </c>
      <c r="BG101" s="124"/>
      <c r="BH101" s="507"/>
      <c r="BI101" s="145" t="str">
        <f>IF(AS101&lt;1,"",IF(AS101=1,'TUITION SCHED'!$D$16,IF(AS101=2,'TUITION SCHED'!$E$16,IF(AS101=3,'TUITION SCHED'!$F$16,IF(AS101=4,'TUITION SCHED'!$G$16,IF(AS101=5,'TUITION SCHED'!$H$16,""))))))</f>
        <v/>
      </c>
      <c r="BJ101" s="443" t="str">
        <f>IF(AT101&lt;1,"",IF(AT101=1,'TUITION SCHED'!$D$17,IF(AT101=2,'TUITION SCHED'!$E$17,IF(AT101=3,'TUITION SCHED'!$F$17,IF(AT101=4,'TUITION SCHED'!$G$17,IF(AT101=5,'TUITION SCHED'!$H$18,""))))))</f>
        <v/>
      </c>
      <c r="BK101" s="443" t="str">
        <f>IF(AU101&lt;1,"",IF(AU101=1,'TUITION SCHED'!$D$18,IF(AU101=2,'TUITION SCHED'!$E$18,IF(AU101=3,'TUITION SCHED'!$F$18,IF(AU101=4,'TUITION SCHED'!$G$18,IF(AU101=5,'TUITION SCHED'!$H$18,""))))))</f>
        <v/>
      </c>
      <c r="BL101" s="443" t="str">
        <f>IF(AV101&lt;1,"",IF(AV101=1,'TUITION SCHED'!$D$19,IF(AV101=2,'TUITION SCHED'!$E$19,IF(AV101=3,'TUITION SCHED'!$F$19,IF(AV101=4,'TUITION SCHED'!$G$19,IF(AV101=5,'TUITION SCHED'!$H$19,""))))))</f>
        <v/>
      </c>
      <c r="BM101" s="443" t="str">
        <f>IF(AW101&lt;1,"",IF(AW101=1,'TUITION SCHED'!$D$20,IF(AW101=2,'TUITION SCHED'!$E$20,IF(AW101=3,'TUITION SCHED'!$F$20,IF(AW101=4,'TUITION SCHED'!$G$20,IF(AW101=5,'TUITION SCHED'!$H$20,""))))))</f>
        <v/>
      </c>
      <c r="BN101" s="443" t="str">
        <f>IF(AX101&lt;1,"",IF(AX101=1,'TUITION SCHED'!$D$21,IF(AX101=2,'TUITION SCHED'!$E$21,IF(AX101=3,'TUITION SCHED'!$F$21,IF(AX101=4,'TUITION SCHED'!$G$21,IF(AX101=5,'TUITION SCHED'!$H$21,""))))))</f>
        <v/>
      </c>
      <c r="BO101" s="443" t="str">
        <f>IF(AY101&lt;1,"",IF(AY101=1,'TUITION SCHED'!$D$22,IF(AY101=2,'TUITION SCHED'!$E$22,IF(AY101=3,'TUITION SCHED'!$F$22,IF(AY101=4,'TUITION SCHED'!$G$22,IF(AY101=5,'TUITION SCHED'!$H$22,""))))))</f>
        <v/>
      </c>
      <c r="BP101" s="443" t="str">
        <f>IF(AZ101&lt;1,"",IF(AZ101=1,'TUITION SCHED'!$D$23,IF(AZ101=2,'TUITION SCHED'!$E$23,IF(AZ101=3,'TUITION SCHED'!$F$23,IF(AZ101=4,'TUITION SCHED'!$G$23,IF(AZ101=5,'TUITION SCHED'!$H$23,""))))))</f>
        <v/>
      </c>
      <c r="BQ101" s="443" t="str">
        <f>IF(BA101&lt;1,"",IF(BA101=1,'TUITION SCHED'!$D$24,IF(BA101=2,'TUITION SCHED'!$E$24,IF(BA101=3,'TUITION SCHED'!$F$24,IF(BA101=4,'TUITION SCHED'!$G$24,IF(BA101=5,'TUITION SCHED'!$H$24,""))))))</f>
        <v/>
      </c>
      <c r="BR101" s="443" t="str">
        <f>IF(BB101&lt;1,"",IF(BB101=1,'TUITION SCHED'!$D$25,IF(BB101=2,'TUITION SCHED'!$E$25,IF(BB101=3,'TUITION SCHED'!$F$25,IF(BB101=4,'TUITION SCHED'!$G$25,IF(BB101=5,'TUITION SCHED'!$H$25,""))))))</f>
        <v/>
      </c>
      <c r="BS101" s="443" t="str">
        <f>IF(BC101&lt;1,"",IF(BC101=1,'TUITION SCHED'!$D$26,IF(BC101=2,'TUITION SCHED'!$E$26,IF(BC101=3,'TUITION SCHED'!$F$26,IF(BC101=4,'TUITION SCHED'!$G$26,IF(BC101=5,'TUITION SCHED'!$H$26,""))))))</f>
        <v/>
      </c>
      <c r="BT101" s="443" t="str">
        <f>IF(BD101&lt;1,"",IF(BD101=1,'TUITION SCHED'!$D$27,IF(BD101=2,'TUITION SCHED'!$E$27,IF(BD101=3,'TUITION SCHED'!$F$27,IF(BD101=4,'TUITION SCHED'!$G$27,IF(BD101=5,'TUITION SCHED'!$H$27,""))))))</f>
        <v/>
      </c>
      <c r="BU101" s="443" t="str">
        <f>IF(BE101&lt;1,"",IF(BE101=1,'TUITION SCHED'!$D$28,IF(BE101=2,'TUITION SCHED'!$E$28,IF(BE101=3,'TUITION SCHED'!$F$28,IF(BE101=4,'TUITION SCHED'!$G$28,IF(BE101=5,'TUITION SCHED'!$H$28,""))))))</f>
        <v/>
      </c>
      <c r="BV101" s="440" t="str">
        <f>IF(BF101&lt;1,"",IF(BF101=1,'TUITION SCHED'!$D$29,IF(BF101=2,'TUITION SCHED'!$E$29,IF(BF101=3,'TUITION SCHED'!$F$29,IF(BF101=4,'TUITION SCHED'!$G$29,IF(BF101=5,'TUITION SCHED'!$H$29,""))))))</f>
        <v/>
      </c>
      <c r="BW101" s="124"/>
      <c r="BX101" s="507"/>
      <c r="BY101" s="145" t="str">
        <f>IF(AH101="y",IF(SUM(J101:O101)&gt;0,'TUITION SCHED'!$H$58+IF(SUM(J101:O101)&gt;1,((SUM(J101:O101)-1))*'TUITION SCHED'!$H$60)+SUM(B101:I101)*'TUITION SCHED'!$H$59,""),"")</f>
        <v/>
      </c>
      <c r="BZ101" s="443" t="str">
        <f>IF(AH101="y",IF(SUM(B101:I101)&gt;0,'TUITION SCHED'!$H$57+IF(SUM(B101:I101)&gt;1,((SUM(B101:I101)-1))*'TUITION SCHED'!$H$59),""),"")</f>
        <v/>
      </c>
      <c r="CA101" s="443" t="str">
        <f t="shared" si="25"/>
        <v/>
      </c>
    </row>
    <row r="102" spans="1:79">
      <c r="A102" s="480"/>
      <c r="B102" s="463"/>
      <c r="C102" s="463"/>
      <c r="D102" s="463"/>
      <c r="E102" s="463"/>
      <c r="F102" s="463"/>
      <c r="G102" s="463"/>
      <c r="H102" s="463"/>
      <c r="I102" s="463"/>
      <c r="J102" s="463"/>
      <c r="K102" s="463"/>
      <c r="L102" s="463"/>
      <c r="M102" s="463"/>
      <c r="N102" s="463"/>
      <c r="O102" s="463"/>
      <c r="P102" s="443">
        <f t="shared" si="13"/>
        <v>0</v>
      </c>
      <c r="Q102" s="480"/>
      <c r="R102" s="480"/>
      <c r="S102" s="456">
        <f>IF(U102&gt;0,U102,IF(Q102=1,'TUITION SCHED'!D$30,IF(Q102=2,'TUITION SCHED'!E$30,IF(Q102=3,'TUITION SCHED'!F$30,IF(Q102=4,'TUITION SCHED'!G$30,IF(Q102=5,'TUITION SCHED'!H$30,IF(R102&gt;0,R102*'TUITION SCHED'!$D$31,SUM(BI102:BV102))))))))</f>
        <v>0</v>
      </c>
      <c r="T102" s="457" t="str">
        <f t="shared" si="14"/>
        <v/>
      </c>
      <c r="U102" s="480"/>
      <c r="V102" s="480"/>
      <c r="W102" s="575" t="str">
        <f>IF(V102="y",S102*'DATA INPUT'!$B$20,"")</f>
        <v/>
      </c>
      <c r="X102" s="483"/>
      <c r="Y102" s="443" t="str">
        <f>IF(A102="","",IF(X102="y",'DATA INPUT'!$B$26,'DATA INPUT'!$B$27))</f>
        <v/>
      </c>
      <c r="Z102" s="458">
        <f>IF(Q102=0,(P102-B102*0.5)*'DATA INPUT'!$B$28,"")</f>
        <v>0</v>
      </c>
      <c r="AA102" s="480"/>
      <c r="AB102" s="480"/>
      <c r="AC102" s="480"/>
      <c r="AD102" s="480"/>
      <c r="AE102" s="443" t="str">
        <f>IF((AB102+AC102+AD102)=0,"",(AB102*'DATA INPUT'!$D$59)+(AC102*'DATA INPUT'!$D$61)+(AD102*'DATA INPUT'!$D$66))</f>
        <v/>
      </c>
      <c r="AF102" s="480"/>
      <c r="AG102" s="480"/>
      <c r="AH102" s="483"/>
      <c r="AI102" s="443" t="str">
        <f t="shared" si="15"/>
        <v/>
      </c>
      <c r="AJ102" s="443" t="str">
        <f t="shared" si="16"/>
        <v/>
      </c>
      <c r="AK102" s="443" t="str">
        <f t="shared" si="17"/>
        <v/>
      </c>
      <c r="AL102" s="443" t="str">
        <f t="shared" si="18"/>
        <v/>
      </c>
      <c r="AM102" s="443" t="str">
        <f t="shared" si="19"/>
        <v/>
      </c>
      <c r="AN102" s="443" t="str">
        <f t="shared" si="20"/>
        <v/>
      </c>
      <c r="AO102" s="443" t="str">
        <f t="shared" si="21"/>
        <v/>
      </c>
      <c r="AP102" s="443" t="str">
        <f t="shared" si="22"/>
        <v/>
      </c>
      <c r="AQ102" s="440" t="str">
        <f>IF(AH102="y",IF(MAX(BY102:BZ102)&lt;'TUITION SCHED'!$H$61,MAX(BY102:BZ102),'TUITION SCHED'!$H$61),"")</f>
        <v/>
      </c>
      <c r="AR102" s="459"/>
      <c r="AS102" s="443" t="str">
        <f>IF(SUM(AT102:$BF102)&gt;0,"",IF(B102&gt;0,$P102,""))</f>
        <v/>
      </c>
      <c r="AT102" s="443" t="str">
        <f>IF(SUM(AU102:$BF102)&gt;0,"",IF(C102&gt;0,$P102,""))</f>
        <v/>
      </c>
      <c r="AU102" s="443" t="str">
        <f>IF(SUM(AV102:$BF102)&gt;0,"",IF(D102&gt;0,$P102,""))</f>
        <v/>
      </c>
      <c r="AV102" s="443" t="str">
        <f>IF(SUM(AW102:$BF102)&gt;0,"",IF(E102&gt;0,$P102,""))</f>
        <v/>
      </c>
      <c r="AW102" s="443" t="str">
        <f>IF(SUM(AX102:$BF102)&gt;0,"",IF(F102&gt;0,$P102,""))</f>
        <v/>
      </c>
      <c r="AX102" s="443" t="str">
        <f>IF(SUM(AY102:$BF102)&gt;0,"",IF(G102&gt;0,$P102,""))</f>
        <v/>
      </c>
      <c r="AY102" s="443" t="str">
        <f>IF(SUM(AZ102:$BF102)&gt;0,"",IF(H102&gt;0,$P102,""))</f>
        <v/>
      </c>
      <c r="AZ102" s="443" t="str">
        <f>IF(SUM(BA102:$BF102)&gt;0,"",IF(I102&gt;0,$P102,""))</f>
        <v/>
      </c>
      <c r="BA102" s="443" t="str">
        <f>IF(SUM(BB102:$BF102)&gt;0,"",IF(J102&gt;0,$P102,""))</f>
        <v/>
      </c>
      <c r="BB102" s="443" t="str">
        <f>IF(SUM(BC102:$BF102)&gt;0,"",IF(K102&gt;0,$P102,""))</f>
        <v/>
      </c>
      <c r="BC102" s="443" t="str">
        <f>IF(SUM(BD102:$BF102)&gt;0,"",IF(L102&gt;0,$P102,""))</f>
        <v/>
      </c>
      <c r="BD102" s="443" t="str">
        <f>IF(SUM(BE102:$BF102)&gt;0,"",IF(M102&gt;0,$P102,""))</f>
        <v/>
      </c>
      <c r="BE102" s="443" t="str">
        <f t="shared" si="23"/>
        <v/>
      </c>
      <c r="BF102" s="440" t="str">
        <f t="shared" si="24"/>
        <v/>
      </c>
      <c r="BG102" s="124"/>
      <c r="BH102" s="507"/>
      <c r="BI102" s="145" t="str">
        <f>IF(AS102&lt;1,"",IF(AS102=1,'TUITION SCHED'!$D$16,IF(AS102=2,'TUITION SCHED'!$E$16,IF(AS102=3,'TUITION SCHED'!$F$16,IF(AS102=4,'TUITION SCHED'!$G$16,IF(AS102=5,'TUITION SCHED'!$H$16,""))))))</f>
        <v/>
      </c>
      <c r="BJ102" s="443" t="str">
        <f>IF(AT102&lt;1,"",IF(AT102=1,'TUITION SCHED'!$D$17,IF(AT102=2,'TUITION SCHED'!$E$17,IF(AT102=3,'TUITION SCHED'!$F$17,IF(AT102=4,'TUITION SCHED'!$G$17,IF(AT102=5,'TUITION SCHED'!$H$18,""))))))</f>
        <v/>
      </c>
      <c r="BK102" s="443" t="str">
        <f>IF(AU102&lt;1,"",IF(AU102=1,'TUITION SCHED'!$D$18,IF(AU102=2,'TUITION SCHED'!$E$18,IF(AU102=3,'TUITION SCHED'!$F$18,IF(AU102=4,'TUITION SCHED'!$G$18,IF(AU102=5,'TUITION SCHED'!$H$18,""))))))</f>
        <v/>
      </c>
      <c r="BL102" s="443" t="str">
        <f>IF(AV102&lt;1,"",IF(AV102=1,'TUITION SCHED'!$D$19,IF(AV102=2,'TUITION SCHED'!$E$19,IF(AV102=3,'TUITION SCHED'!$F$19,IF(AV102=4,'TUITION SCHED'!$G$19,IF(AV102=5,'TUITION SCHED'!$H$19,""))))))</f>
        <v/>
      </c>
      <c r="BM102" s="443" t="str">
        <f>IF(AW102&lt;1,"",IF(AW102=1,'TUITION SCHED'!$D$20,IF(AW102=2,'TUITION SCHED'!$E$20,IF(AW102=3,'TUITION SCHED'!$F$20,IF(AW102=4,'TUITION SCHED'!$G$20,IF(AW102=5,'TUITION SCHED'!$H$20,""))))))</f>
        <v/>
      </c>
      <c r="BN102" s="443" t="str">
        <f>IF(AX102&lt;1,"",IF(AX102=1,'TUITION SCHED'!$D$21,IF(AX102=2,'TUITION SCHED'!$E$21,IF(AX102=3,'TUITION SCHED'!$F$21,IF(AX102=4,'TUITION SCHED'!$G$21,IF(AX102=5,'TUITION SCHED'!$H$21,""))))))</f>
        <v/>
      </c>
      <c r="BO102" s="443" t="str">
        <f>IF(AY102&lt;1,"",IF(AY102=1,'TUITION SCHED'!$D$22,IF(AY102=2,'TUITION SCHED'!$E$22,IF(AY102=3,'TUITION SCHED'!$F$22,IF(AY102=4,'TUITION SCHED'!$G$22,IF(AY102=5,'TUITION SCHED'!$H$22,""))))))</f>
        <v/>
      </c>
      <c r="BP102" s="443" t="str">
        <f>IF(AZ102&lt;1,"",IF(AZ102=1,'TUITION SCHED'!$D$23,IF(AZ102=2,'TUITION SCHED'!$E$23,IF(AZ102=3,'TUITION SCHED'!$F$23,IF(AZ102=4,'TUITION SCHED'!$G$23,IF(AZ102=5,'TUITION SCHED'!$H$23,""))))))</f>
        <v/>
      </c>
      <c r="BQ102" s="443" t="str">
        <f>IF(BA102&lt;1,"",IF(BA102=1,'TUITION SCHED'!$D$24,IF(BA102=2,'TUITION SCHED'!$E$24,IF(BA102=3,'TUITION SCHED'!$F$24,IF(BA102=4,'TUITION SCHED'!$G$24,IF(BA102=5,'TUITION SCHED'!$H$24,""))))))</f>
        <v/>
      </c>
      <c r="BR102" s="443" t="str">
        <f>IF(BB102&lt;1,"",IF(BB102=1,'TUITION SCHED'!$D$25,IF(BB102=2,'TUITION SCHED'!$E$25,IF(BB102=3,'TUITION SCHED'!$F$25,IF(BB102=4,'TUITION SCHED'!$G$25,IF(BB102=5,'TUITION SCHED'!$H$25,""))))))</f>
        <v/>
      </c>
      <c r="BS102" s="443" t="str">
        <f>IF(BC102&lt;1,"",IF(BC102=1,'TUITION SCHED'!$D$26,IF(BC102=2,'TUITION SCHED'!$E$26,IF(BC102=3,'TUITION SCHED'!$F$26,IF(BC102=4,'TUITION SCHED'!$G$26,IF(BC102=5,'TUITION SCHED'!$H$26,""))))))</f>
        <v/>
      </c>
      <c r="BT102" s="443" t="str">
        <f>IF(BD102&lt;1,"",IF(BD102=1,'TUITION SCHED'!$D$27,IF(BD102=2,'TUITION SCHED'!$E$27,IF(BD102=3,'TUITION SCHED'!$F$27,IF(BD102=4,'TUITION SCHED'!$G$27,IF(BD102=5,'TUITION SCHED'!$H$27,""))))))</f>
        <v/>
      </c>
      <c r="BU102" s="443" t="str">
        <f>IF(BE102&lt;1,"",IF(BE102=1,'TUITION SCHED'!$D$28,IF(BE102=2,'TUITION SCHED'!$E$28,IF(BE102=3,'TUITION SCHED'!$F$28,IF(BE102=4,'TUITION SCHED'!$G$28,IF(BE102=5,'TUITION SCHED'!$H$28,""))))))</f>
        <v/>
      </c>
      <c r="BV102" s="440" t="str">
        <f>IF(BF102&lt;1,"",IF(BF102=1,'TUITION SCHED'!$D$29,IF(BF102=2,'TUITION SCHED'!$E$29,IF(BF102=3,'TUITION SCHED'!$F$29,IF(BF102=4,'TUITION SCHED'!$G$29,IF(BF102=5,'TUITION SCHED'!$H$29,""))))))</f>
        <v/>
      </c>
      <c r="BW102" s="124"/>
      <c r="BX102" s="507"/>
      <c r="BY102" s="145" t="str">
        <f>IF(AH102="y",IF(SUM(J102:O102)&gt;0,'TUITION SCHED'!$H$58+IF(SUM(J102:O102)&gt;1,((SUM(J102:O102)-1))*'TUITION SCHED'!$H$60)+SUM(B102:I102)*'TUITION SCHED'!$H$59,""),"")</f>
        <v/>
      </c>
      <c r="BZ102" s="443" t="str">
        <f>IF(AH102="y",IF(SUM(B102:I102)&gt;0,'TUITION SCHED'!$H$57+IF(SUM(B102:I102)&gt;1,((SUM(B102:I102)-1))*'TUITION SCHED'!$H$59),""),"")</f>
        <v/>
      </c>
      <c r="CA102" s="443" t="str">
        <f t="shared" si="25"/>
        <v/>
      </c>
    </row>
    <row r="103" spans="1:79">
      <c r="A103" s="480"/>
      <c r="B103" s="463"/>
      <c r="C103" s="463"/>
      <c r="D103" s="463"/>
      <c r="E103" s="463"/>
      <c r="F103" s="463"/>
      <c r="G103" s="463"/>
      <c r="H103" s="463"/>
      <c r="I103" s="463"/>
      <c r="J103" s="463"/>
      <c r="K103" s="463"/>
      <c r="L103" s="463"/>
      <c r="M103" s="463"/>
      <c r="N103" s="463"/>
      <c r="O103" s="463"/>
      <c r="P103" s="443">
        <f t="shared" si="13"/>
        <v>0</v>
      </c>
      <c r="Q103" s="480"/>
      <c r="R103" s="480"/>
      <c r="S103" s="456">
        <f>IF(U103&gt;0,U103,IF(Q103=1,'TUITION SCHED'!D$30,IF(Q103=2,'TUITION SCHED'!E$30,IF(Q103=3,'TUITION SCHED'!F$30,IF(Q103=4,'TUITION SCHED'!G$30,IF(Q103=5,'TUITION SCHED'!H$30,IF(R103&gt;0,R103*'TUITION SCHED'!$D$31,SUM(BI103:BV103))))))))</f>
        <v>0</v>
      </c>
      <c r="T103" s="457" t="str">
        <f t="shared" si="14"/>
        <v/>
      </c>
      <c r="U103" s="480"/>
      <c r="V103" s="480"/>
      <c r="W103" s="575" t="str">
        <f>IF(V103="y",S103*'DATA INPUT'!$B$20,"")</f>
        <v/>
      </c>
      <c r="X103" s="483"/>
      <c r="Y103" s="443" t="str">
        <f>IF(A103="","",IF(X103="y",'DATA INPUT'!$B$26,'DATA INPUT'!$B$27))</f>
        <v/>
      </c>
      <c r="Z103" s="458">
        <f>IF(Q103=0,(P103-B103*0.5)*'DATA INPUT'!$B$28,"")</f>
        <v>0</v>
      </c>
      <c r="AA103" s="480"/>
      <c r="AB103" s="480"/>
      <c r="AC103" s="480"/>
      <c r="AD103" s="480"/>
      <c r="AE103" s="443" t="str">
        <f>IF((AB103+AC103+AD103)=0,"",(AB103*'DATA INPUT'!$D$59)+(AC103*'DATA INPUT'!$D$61)+(AD103*'DATA INPUT'!$D$66))</f>
        <v/>
      </c>
      <c r="AF103" s="480"/>
      <c r="AG103" s="480"/>
      <c r="AH103" s="483"/>
      <c r="AI103" s="443" t="str">
        <f t="shared" si="15"/>
        <v/>
      </c>
      <c r="AJ103" s="443" t="str">
        <f t="shared" si="16"/>
        <v/>
      </c>
      <c r="AK103" s="443" t="str">
        <f t="shared" si="17"/>
        <v/>
      </c>
      <c r="AL103" s="443" t="str">
        <f t="shared" si="18"/>
        <v/>
      </c>
      <c r="AM103" s="443" t="str">
        <f t="shared" si="19"/>
        <v/>
      </c>
      <c r="AN103" s="443" t="str">
        <f t="shared" si="20"/>
        <v/>
      </c>
      <c r="AO103" s="443" t="str">
        <f t="shared" si="21"/>
        <v/>
      </c>
      <c r="AP103" s="443" t="str">
        <f t="shared" si="22"/>
        <v/>
      </c>
      <c r="AQ103" s="440" t="str">
        <f>IF(AH103="y",IF(MAX(BY103:BZ103)&lt;'TUITION SCHED'!$H$61,MAX(BY103:BZ103),'TUITION SCHED'!$H$61),"")</f>
        <v/>
      </c>
      <c r="AR103" s="459"/>
      <c r="AS103" s="443" t="str">
        <f>IF(SUM(AT103:$BF103)&gt;0,"",IF(B103&gt;0,$P103,""))</f>
        <v/>
      </c>
      <c r="AT103" s="443" t="str">
        <f>IF(SUM(AU103:$BF103)&gt;0,"",IF(C103&gt;0,$P103,""))</f>
        <v/>
      </c>
      <c r="AU103" s="443" t="str">
        <f>IF(SUM(AV103:$BF103)&gt;0,"",IF(D103&gt;0,$P103,""))</f>
        <v/>
      </c>
      <c r="AV103" s="443" t="str">
        <f>IF(SUM(AW103:$BF103)&gt;0,"",IF(E103&gt;0,$P103,""))</f>
        <v/>
      </c>
      <c r="AW103" s="443" t="str">
        <f>IF(SUM(AX103:$BF103)&gt;0,"",IF(F103&gt;0,$P103,""))</f>
        <v/>
      </c>
      <c r="AX103" s="443" t="str">
        <f>IF(SUM(AY103:$BF103)&gt;0,"",IF(G103&gt;0,$P103,""))</f>
        <v/>
      </c>
      <c r="AY103" s="443" t="str">
        <f>IF(SUM(AZ103:$BF103)&gt;0,"",IF(H103&gt;0,$P103,""))</f>
        <v/>
      </c>
      <c r="AZ103" s="443" t="str">
        <f>IF(SUM(BA103:$BF103)&gt;0,"",IF(I103&gt;0,$P103,""))</f>
        <v/>
      </c>
      <c r="BA103" s="443" t="str">
        <f>IF(SUM(BB103:$BF103)&gt;0,"",IF(J103&gt;0,$P103,""))</f>
        <v/>
      </c>
      <c r="BB103" s="443" t="str">
        <f>IF(SUM(BC103:$BF103)&gt;0,"",IF(K103&gt;0,$P103,""))</f>
        <v/>
      </c>
      <c r="BC103" s="443" t="str">
        <f>IF(SUM(BD103:$BF103)&gt;0,"",IF(L103&gt;0,$P103,""))</f>
        <v/>
      </c>
      <c r="BD103" s="443" t="str">
        <f>IF(SUM(BE103:$BF103)&gt;0,"",IF(M103&gt;0,$P103,""))</f>
        <v/>
      </c>
      <c r="BE103" s="443" t="str">
        <f t="shared" si="23"/>
        <v/>
      </c>
      <c r="BF103" s="440" t="str">
        <f t="shared" si="24"/>
        <v/>
      </c>
      <c r="BG103" s="124"/>
      <c r="BH103" s="507"/>
      <c r="BI103" s="145" t="str">
        <f>IF(AS103&lt;1,"",IF(AS103=1,'TUITION SCHED'!$D$16,IF(AS103=2,'TUITION SCHED'!$E$16,IF(AS103=3,'TUITION SCHED'!$F$16,IF(AS103=4,'TUITION SCHED'!$G$16,IF(AS103=5,'TUITION SCHED'!$H$16,""))))))</f>
        <v/>
      </c>
      <c r="BJ103" s="443" t="str">
        <f>IF(AT103&lt;1,"",IF(AT103=1,'TUITION SCHED'!$D$17,IF(AT103=2,'TUITION SCHED'!$E$17,IF(AT103=3,'TUITION SCHED'!$F$17,IF(AT103=4,'TUITION SCHED'!$G$17,IF(AT103=5,'TUITION SCHED'!$H$18,""))))))</f>
        <v/>
      </c>
      <c r="BK103" s="443" t="str">
        <f>IF(AU103&lt;1,"",IF(AU103=1,'TUITION SCHED'!$D$18,IF(AU103=2,'TUITION SCHED'!$E$18,IF(AU103=3,'TUITION SCHED'!$F$18,IF(AU103=4,'TUITION SCHED'!$G$18,IF(AU103=5,'TUITION SCHED'!$H$18,""))))))</f>
        <v/>
      </c>
      <c r="BL103" s="443" t="str">
        <f>IF(AV103&lt;1,"",IF(AV103=1,'TUITION SCHED'!$D$19,IF(AV103=2,'TUITION SCHED'!$E$19,IF(AV103=3,'TUITION SCHED'!$F$19,IF(AV103=4,'TUITION SCHED'!$G$19,IF(AV103=5,'TUITION SCHED'!$H$19,""))))))</f>
        <v/>
      </c>
      <c r="BM103" s="443" t="str">
        <f>IF(AW103&lt;1,"",IF(AW103=1,'TUITION SCHED'!$D$20,IF(AW103=2,'TUITION SCHED'!$E$20,IF(AW103=3,'TUITION SCHED'!$F$20,IF(AW103=4,'TUITION SCHED'!$G$20,IF(AW103=5,'TUITION SCHED'!$H$20,""))))))</f>
        <v/>
      </c>
      <c r="BN103" s="443" t="str">
        <f>IF(AX103&lt;1,"",IF(AX103=1,'TUITION SCHED'!$D$21,IF(AX103=2,'TUITION SCHED'!$E$21,IF(AX103=3,'TUITION SCHED'!$F$21,IF(AX103=4,'TUITION SCHED'!$G$21,IF(AX103=5,'TUITION SCHED'!$H$21,""))))))</f>
        <v/>
      </c>
      <c r="BO103" s="443" t="str">
        <f>IF(AY103&lt;1,"",IF(AY103=1,'TUITION SCHED'!$D$22,IF(AY103=2,'TUITION SCHED'!$E$22,IF(AY103=3,'TUITION SCHED'!$F$22,IF(AY103=4,'TUITION SCHED'!$G$22,IF(AY103=5,'TUITION SCHED'!$H$22,""))))))</f>
        <v/>
      </c>
      <c r="BP103" s="443" t="str">
        <f>IF(AZ103&lt;1,"",IF(AZ103=1,'TUITION SCHED'!$D$23,IF(AZ103=2,'TUITION SCHED'!$E$23,IF(AZ103=3,'TUITION SCHED'!$F$23,IF(AZ103=4,'TUITION SCHED'!$G$23,IF(AZ103=5,'TUITION SCHED'!$H$23,""))))))</f>
        <v/>
      </c>
      <c r="BQ103" s="443" t="str">
        <f>IF(BA103&lt;1,"",IF(BA103=1,'TUITION SCHED'!$D$24,IF(BA103=2,'TUITION SCHED'!$E$24,IF(BA103=3,'TUITION SCHED'!$F$24,IF(BA103=4,'TUITION SCHED'!$G$24,IF(BA103=5,'TUITION SCHED'!$H$24,""))))))</f>
        <v/>
      </c>
      <c r="BR103" s="443" t="str">
        <f>IF(BB103&lt;1,"",IF(BB103=1,'TUITION SCHED'!$D$25,IF(BB103=2,'TUITION SCHED'!$E$25,IF(BB103=3,'TUITION SCHED'!$F$25,IF(BB103=4,'TUITION SCHED'!$G$25,IF(BB103=5,'TUITION SCHED'!$H$25,""))))))</f>
        <v/>
      </c>
      <c r="BS103" s="443" t="str">
        <f>IF(BC103&lt;1,"",IF(BC103=1,'TUITION SCHED'!$D$26,IF(BC103=2,'TUITION SCHED'!$E$26,IF(BC103=3,'TUITION SCHED'!$F$26,IF(BC103=4,'TUITION SCHED'!$G$26,IF(BC103=5,'TUITION SCHED'!$H$26,""))))))</f>
        <v/>
      </c>
      <c r="BT103" s="443" t="str">
        <f>IF(BD103&lt;1,"",IF(BD103=1,'TUITION SCHED'!$D$27,IF(BD103=2,'TUITION SCHED'!$E$27,IF(BD103=3,'TUITION SCHED'!$F$27,IF(BD103=4,'TUITION SCHED'!$G$27,IF(BD103=5,'TUITION SCHED'!$H$27,""))))))</f>
        <v/>
      </c>
      <c r="BU103" s="443" t="str">
        <f>IF(BE103&lt;1,"",IF(BE103=1,'TUITION SCHED'!$D$28,IF(BE103=2,'TUITION SCHED'!$E$28,IF(BE103=3,'TUITION SCHED'!$F$28,IF(BE103=4,'TUITION SCHED'!$G$28,IF(BE103=5,'TUITION SCHED'!$H$28,""))))))</f>
        <v/>
      </c>
      <c r="BV103" s="440" t="str">
        <f>IF(BF103&lt;1,"",IF(BF103=1,'TUITION SCHED'!$D$29,IF(BF103=2,'TUITION SCHED'!$E$29,IF(BF103=3,'TUITION SCHED'!$F$29,IF(BF103=4,'TUITION SCHED'!$G$29,IF(BF103=5,'TUITION SCHED'!$H$29,""))))))</f>
        <v/>
      </c>
      <c r="BW103" s="124"/>
      <c r="BX103" s="507"/>
      <c r="BY103" s="145" t="str">
        <f>IF(AH103="y",IF(SUM(J103:O103)&gt;0,'TUITION SCHED'!$H$58+IF(SUM(J103:O103)&gt;1,((SUM(J103:O103)-1))*'TUITION SCHED'!$H$60)+SUM(B103:I103)*'TUITION SCHED'!$H$59,""),"")</f>
        <v/>
      </c>
      <c r="BZ103" s="443" t="str">
        <f>IF(AH103="y",IF(SUM(B103:I103)&gt;0,'TUITION SCHED'!$H$57+IF(SUM(B103:I103)&gt;1,((SUM(B103:I103)-1))*'TUITION SCHED'!$H$59),""),"")</f>
        <v/>
      </c>
      <c r="CA103" s="443" t="str">
        <f t="shared" si="25"/>
        <v/>
      </c>
    </row>
    <row r="104" spans="1:79">
      <c r="A104" s="480"/>
      <c r="B104" s="463"/>
      <c r="C104" s="463"/>
      <c r="D104" s="463"/>
      <c r="E104" s="463"/>
      <c r="F104" s="463"/>
      <c r="G104" s="463"/>
      <c r="H104" s="463"/>
      <c r="I104" s="463"/>
      <c r="J104" s="463"/>
      <c r="K104" s="463"/>
      <c r="L104" s="463"/>
      <c r="M104" s="463"/>
      <c r="N104" s="463"/>
      <c r="O104" s="463"/>
      <c r="P104" s="443">
        <f t="shared" si="13"/>
        <v>0</v>
      </c>
      <c r="Q104" s="480"/>
      <c r="R104" s="480"/>
      <c r="S104" s="456">
        <f>IF(U104&gt;0,U104,IF(Q104=1,'TUITION SCHED'!D$30,IF(Q104=2,'TUITION SCHED'!E$30,IF(Q104=3,'TUITION SCHED'!F$30,IF(Q104=4,'TUITION SCHED'!G$30,IF(Q104=5,'TUITION SCHED'!H$30,IF(R104&gt;0,R104*'TUITION SCHED'!$D$31,SUM(BI104:BV104))))))))</f>
        <v>0</v>
      </c>
      <c r="T104" s="457" t="str">
        <f t="shared" si="14"/>
        <v/>
      </c>
      <c r="U104" s="480"/>
      <c r="V104" s="480"/>
      <c r="W104" s="575" t="str">
        <f>IF(V104="y",S104*'DATA INPUT'!$B$20,"")</f>
        <v/>
      </c>
      <c r="X104" s="483"/>
      <c r="Y104" s="443" t="str">
        <f>IF(A104="","",IF(X104="y",'DATA INPUT'!$B$26,'DATA INPUT'!$B$27))</f>
        <v/>
      </c>
      <c r="Z104" s="458">
        <f>IF(Q104=0,(P104-B104*0.5)*'DATA INPUT'!$B$28,"")</f>
        <v>0</v>
      </c>
      <c r="AA104" s="480"/>
      <c r="AB104" s="480"/>
      <c r="AC104" s="480"/>
      <c r="AD104" s="480"/>
      <c r="AE104" s="443" t="str">
        <f>IF((AB104+AC104+AD104)=0,"",(AB104*'DATA INPUT'!$D$59)+(AC104*'DATA INPUT'!$D$61)+(AD104*'DATA INPUT'!$D$66))</f>
        <v/>
      </c>
      <c r="AF104" s="480"/>
      <c r="AG104" s="480"/>
      <c r="AH104" s="483"/>
      <c r="AI104" s="443" t="str">
        <f t="shared" si="15"/>
        <v/>
      </c>
      <c r="AJ104" s="443" t="str">
        <f t="shared" si="16"/>
        <v/>
      </c>
      <c r="AK104" s="443" t="str">
        <f t="shared" si="17"/>
        <v/>
      </c>
      <c r="AL104" s="443" t="str">
        <f t="shared" si="18"/>
        <v/>
      </c>
      <c r="AM104" s="443" t="str">
        <f t="shared" si="19"/>
        <v/>
      </c>
      <c r="AN104" s="443" t="str">
        <f t="shared" si="20"/>
        <v/>
      </c>
      <c r="AO104" s="443" t="str">
        <f t="shared" si="21"/>
        <v/>
      </c>
      <c r="AP104" s="443" t="str">
        <f t="shared" si="22"/>
        <v/>
      </c>
      <c r="AQ104" s="440" t="str">
        <f>IF(AH104="y",IF(MAX(BY104:BZ104)&lt;'TUITION SCHED'!$H$61,MAX(BY104:BZ104),'TUITION SCHED'!$H$61),"")</f>
        <v/>
      </c>
      <c r="AR104" s="459"/>
      <c r="AS104" s="443" t="str">
        <f>IF(SUM(AT104:$BF104)&gt;0,"",IF(B104&gt;0,$P104,""))</f>
        <v/>
      </c>
      <c r="AT104" s="443" t="str">
        <f>IF(SUM(AU104:$BF104)&gt;0,"",IF(C104&gt;0,$P104,""))</f>
        <v/>
      </c>
      <c r="AU104" s="443" t="str">
        <f>IF(SUM(AV104:$BF104)&gt;0,"",IF(D104&gt;0,$P104,""))</f>
        <v/>
      </c>
      <c r="AV104" s="443" t="str">
        <f>IF(SUM(AW104:$BF104)&gt;0,"",IF(E104&gt;0,$P104,""))</f>
        <v/>
      </c>
      <c r="AW104" s="443" t="str">
        <f>IF(SUM(AX104:$BF104)&gt;0,"",IF(F104&gt;0,$P104,""))</f>
        <v/>
      </c>
      <c r="AX104" s="443" t="str">
        <f>IF(SUM(AY104:$BF104)&gt;0,"",IF(G104&gt;0,$P104,""))</f>
        <v/>
      </c>
      <c r="AY104" s="443" t="str">
        <f>IF(SUM(AZ104:$BF104)&gt;0,"",IF(H104&gt;0,$P104,""))</f>
        <v/>
      </c>
      <c r="AZ104" s="443" t="str">
        <f>IF(SUM(BA104:$BF104)&gt;0,"",IF(I104&gt;0,$P104,""))</f>
        <v/>
      </c>
      <c r="BA104" s="443" t="str">
        <f>IF(SUM(BB104:$BF104)&gt;0,"",IF(J104&gt;0,$P104,""))</f>
        <v/>
      </c>
      <c r="BB104" s="443" t="str">
        <f>IF(SUM(BC104:$BF104)&gt;0,"",IF(K104&gt;0,$P104,""))</f>
        <v/>
      </c>
      <c r="BC104" s="443" t="str">
        <f>IF(SUM(BD104:$BF104)&gt;0,"",IF(L104&gt;0,$P104,""))</f>
        <v/>
      </c>
      <c r="BD104" s="443" t="str">
        <f>IF(SUM(BE104:$BF104)&gt;0,"",IF(M104&gt;0,$P104,""))</f>
        <v/>
      </c>
      <c r="BE104" s="443" t="str">
        <f t="shared" si="23"/>
        <v/>
      </c>
      <c r="BF104" s="440" t="str">
        <f t="shared" si="24"/>
        <v/>
      </c>
      <c r="BG104" s="124"/>
      <c r="BH104" s="507"/>
      <c r="BI104" s="145" t="str">
        <f>IF(AS104&lt;1,"",IF(AS104=1,'TUITION SCHED'!$D$16,IF(AS104=2,'TUITION SCHED'!$E$16,IF(AS104=3,'TUITION SCHED'!$F$16,IF(AS104=4,'TUITION SCHED'!$G$16,IF(AS104=5,'TUITION SCHED'!$H$16,""))))))</f>
        <v/>
      </c>
      <c r="BJ104" s="443" t="str">
        <f>IF(AT104&lt;1,"",IF(AT104=1,'TUITION SCHED'!$D$17,IF(AT104=2,'TUITION SCHED'!$E$17,IF(AT104=3,'TUITION SCHED'!$F$17,IF(AT104=4,'TUITION SCHED'!$G$17,IF(AT104=5,'TUITION SCHED'!$H$18,""))))))</f>
        <v/>
      </c>
      <c r="BK104" s="443" t="str">
        <f>IF(AU104&lt;1,"",IF(AU104=1,'TUITION SCHED'!$D$18,IF(AU104=2,'TUITION SCHED'!$E$18,IF(AU104=3,'TUITION SCHED'!$F$18,IF(AU104=4,'TUITION SCHED'!$G$18,IF(AU104=5,'TUITION SCHED'!$H$18,""))))))</f>
        <v/>
      </c>
      <c r="BL104" s="443" t="str">
        <f>IF(AV104&lt;1,"",IF(AV104=1,'TUITION SCHED'!$D$19,IF(AV104=2,'TUITION SCHED'!$E$19,IF(AV104=3,'TUITION SCHED'!$F$19,IF(AV104=4,'TUITION SCHED'!$G$19,IF(AV104=5,'TUITION SCHED'!$H$19,""))))))</f>
        <v/>
      </c>
      <c r="BM104" s="443" t="str">
        <f>IF(AW104&lt;1,"",IF(AW104=1,'TUITION SCHED'!$D$20,IF(AW104=2,'TUITION SCHED'!$E$20,IF(AW104=3,'TUITION SCHED'!$F$20,IF(AW104=4,'TUITION SCHED'!$G$20,IF(AW104=5,'TUITION SCHED'!$H$20,""))))))</f>
        <v/>
      </c>
      <c r="BN104" s="443" t="str">
        <f>IF(AX104&lt;1,"",IF(AX104=1,'TUITION SCHED'!$D$21,IF(AX104=2,'TUITION SCHED'!$E$21,IF(AX104=3,'TUITION SCHED'!$F$21,IF(AX104=4,'TUITION SCHED'!$G$21,IF(AX104=5,'TUITION SCHED'!$H$21,""))))))</f>
        <v/>
      </c>
      <c r="BO104" s="443" t="str">
        <f>IF(AY104&lt;1,"",IF(AY104=1,'TUITION SCHED'!$D$22,IF(AY104=2,'TUITION SCHED'!$E$22,IF(AY104=3,'TUITION SCHED'!$F$22,IF(AY104=4,'TUITION SCHED'!$G$22,IF(AY104=5,'TUITION SCHED'!$H$22,""))))))</f>
        <v/>
      </c>
      <c r="BP104" s="443" t="str">
        <f>IF(AZ104&lt;1,"",IF(AZ104=1,'TUITION SCHED'!$D$23,IF(AZ104=2,'TUITION SCHED'!$E$23,IF(AZ104=3,'TUITION SCHED'!$F$23,IF(AZ104=4,'TUITION SCHED'!$G$23,IF(AZ104=5,'TUITION SCHED'!$H$23,""))))))</f>
        <v/>
      </c>
      <c r="BQ104" s="443" t="str">
        <f>IF(BA104&lt;1,"",IF(BA104=1,'TUITION SCHED'!$D$24,IF(BA104=2,'TUITION SCHED'!$E$24,IF(BA104=3,'TUITION SCHED'!$F$24,IF(BA104=4,'TUITION SCHED'!$G$24,IF(BA104=5,'TUITION SCHED'!$H$24,""))))))</f>
        <v/>
      </c>
      <c r="BR104" s="443" t="str">
        <f>IF(BB104&lt;1,"",IF(BB104=1,'TUITION SCHED'!$D$25,IF(BB104=2,'TUITION SCHED'!$E$25,IF(BB104=3,'TUITION SCHED'!$F$25,IF(BB104=4,'TUITION SCHED'!$G$25,IF(BB104=5,'TUITION SCHED'!$H$25,""))))))</f>
        <v/>
      </c>
      <c r="BS104" s="443" t="str">
        <f>IF(BC104&lt;1,"",IF(BC104=1,'TUITION SCHED'!$D$26,IF(BC104=2,'TUITION SCHED'!$E$26,IF(BC104=3,'TUITION SCHED'!$F$26,IF(BC104=4,'TUITION SCHED'!$G$26,IF(BC104=5,'TUITION SCHED'!$H$26,""))))))</f>
        <v/>
      </c>
      <c r="BT104" s="443" t="str">
        <f>IF(BD104&lt;1,"",IF(BD104=1,'TUITION SCHED'!$D$27,IF(BD104=2,'TUITION SCHED'!$E$27,IF(BD104=3,'TUITION SCHED'!$F$27,IF(BD104=4,'TUITION SCHED'!$G$27,IF(BD104=5,'TUITION SCHED'!$H$27,""))))))</f>
        <v/>
      </c>
      <c r="BU104" s="443" t="str">
        <f>IF(BE104&lt;1,"",IF(BE104=1,'TUITION SCHED'!$D$28,IF(BE104=2,'TUITION SCHED'!$E$28,IF(BE104=3,'TUITION SCHED'!$F$28,IF(BE104=4,'TUITION SCHED'!$G$28,IF(BE104=5,'TUITION SCHED'!$H$28,""))))))</f>
        <v/>
      </c>
      <c r="BV104" s="440" t="str">
        <f>IF(BF104&lt;1,"",IF(BF104=1,'TUITION SCHED'!$D$29,IF(BF104=2,'TUITION SCHED'!$E$29,IF(BF104=3,'TUITION SCHED'!$F$29,IF(BF104=4,'TUITION SCHED'!$G$29,IF(BF104=5,'TUITION SCHED'!$H$29,""))))))</f>
        <v/>
      </c>
      <c r="BW104" s="124"/>
      <c r="BX104" s="507"/>
      <c r="BY104" s="145" t="str">
        <f>IF(AH104="y",IF(SUM(J104:O104)&gt;0,'TUITION SCHED'!$H$58+IF(SUM(J104:O104)&gt;1,((SUM(J104:O104)-1))*'TUITION SCHED'!$H$60)+SUM(B104:I104)*'TUITION SCHED'!$H$59,""),"")</f>
        <v/>
      </c>
      <c r="BZ104" s="443" t="str">
        <f>IF(AH104="y",IF(SUM(B104:I104)&gt;0,'TUITION SCHED'!$H$57+IF(SUM(B104:I104)&gt;1,((SUM(B104:I104)-1))*'TUITION SCHED'!$H$59),""),"")</f>
        <v/>
      </c>
      <c r="CA104" s="443" t="str">
        <f t="shared" si="25"/>
        <v/>
      </c>
    </row>
    <row r="105" spans="1:79">
      <c r="A105" s="480"/>
      <c r="B105" s="463"/>
      <c r="C105" s="463"/>
      <c r="D105" s="463"/>
      <c r="E105" s="463"/>
      <c r="F105" s="463"/>
      <c r="G105" s="463"/>
      <c r="H105" s="463"/>
      <c r="I105" s="463"/>
      <c r="J105" s="463"/>
      <c r="K105" s="463"/>
      <c r="L105" s="463"/>
      <c r="M105" s="463"/>
      <c r="N105" s="463"/>
      <c r="O105" s="463"/>
      <c r="P105" s="443">
        <f t="shared" si="13"/>
        <v>0</v>
      </c>
      <c r="Q105" s="480"/>
      <c r="R105" s="480"/>
      <c r="S105" s="456">
        <f>IF(U105&gt;0,U105,IF(Q105=1,'TUITION SCHED'!D$30,IF(Q105=2,'TUITION SCHED'!E$30,IF(Q105=3,'TUITION SCHED'!F$30,IF(Q105=4,'TUITION SCHED'!G$30,IF(Q105=5,'TUITION SCHED'!H$30,IF(R105&gt;0,R105*'TUITION SCHED'!$D$31,SUM(BI105:BV105))))))))</f>
        <v>0</v>
      </c>
      <c r="T105" s="457" t="str">
        <f t="shared" si="14"/>
        <v/>
      </c>
      <c r="U105" s="480"/>
      <c r="V105" s="480"/>
      <c r="W105" s="575" t="str">
        <f>IF(V105="y",S105*'DATA INPUT'!$B$20,"")</f>
        <v/>
      </c>
      <c r="X105" s="483"/>
      <c r="Y105" s="443" t="str">
        <f>IF(A105="","",IF(X105="y",'DATA INPUT'!$B$26,'DATA INPUT'!$B$27))</f>
        <v/>
      </c>
      <c r="Z105" s="458">
        <f>IF(Q105=0,(P105-B105*0.5)*'DATA INPUT'!$B$28,"")</f>
        <v>0</v>
      </c>
      <c r="AA105" s="480"/>
      <c r="AB105" s="480"/>
      <c r="AC105" s="480"/>
      <c r="AD105" s="480"/>
      <c r="AE105" s="443" t="str">
        <f>IF((AB105+AC105+AD105)=0,"",(AB105*'DATA INPUT'!$D$59)+(AC105*'DATA INPUT'!$D$61)+(AD105*'DATA INPUT'!$D$66))</f>
        <v/>
      </c>
      <c r="AF105" s="480"/>
      <c r="AG105" s="480"/>
      <c r="AH105" s="483"/>
      <c r="AI105" s="443" t="str">
        <f t="shared" si="15"/>
        <v/>
      </c>
      <c r="AJ105" s="443" t="str">
        <f t="shared" si="16"/>
        <v/>
      </c>
      <c r="AK105" s="443" t="str">
        <f t="shared" si="17"/>
        <v/>
      </c>
      <c r="AL105" s="443" t="str">
        <f t="shared" si="18"/>
        <v/>
      </c>
      <c r="AM105" s="443" t="str">
        <f t="shared" si="19"/>
        <v/>
      </c>
      <c r="AN105" s="443" t="str">
        <f t="shared" si="20"/>
        <v/>
      </c>
      <c r="AO105" s="443" t="str">
        <f t="shared" si="21"/>
        <v/>
      </c>
      <c r="AP105" s="443" t="str">
        <f t="shared" si="22"/>
        <v/>
      </c>
      <c r="AQ105" s="440" t="str">
        <f>IF(AH105="y",IF(MAX(BY105:BZ105)&lt;'TUITION SCHED'!$H$61,MAX(BY105:BZ105),'TUITION SCHED'!$H$61),"")</f>
        <v/>
      </c>
      <c r="AR105" s="459"/>
      <c r="AS105" s="443" t="str">
        <f>IF(SUM(AT105:$BF105)&gt;0,"",IF(B105&gt;0,$P105,""))</f>
        <v/>
      </c>
      <c r="AT105" s="443" t="str">
        <f>IF(SUM(AU105:$BF105)&gt;0,"",IF(C105&gt;0,$P105,""))</f>
        <v/>
      </c>
      <c r="AU105" s="443" t="str">
        <f>IF(SUM(AV105:$BF105)&gt;0,"",IF(D105&gt;0,$P105,""))</f>
        <v/>
      </c>
      <c r="AV105" s="443" t="str">
        <f>IF(SUM(AW105:$BF105)&gt;0,"",IF(E105&gt;0,$P105,""))</f>
        <v/>
      </c>
      <c r="AW105" s="443" t="str">
        <f>IF(SUM(AX105:$BF105)&gt;0,"",IF(F105&gt;0,$P105,""))</f>
        <v/>
      </c>
      <c r="AX105" s="443" t="str">
        <f>IF(SUM(AY105:$BF105)&gt;0,"",IF(G105&gt;0,$P105,""))</f>
        <v/>
      </c>
      <c r="AY105" s="443" t="str">
        <f>IF(SUM(AZ105:$BF105)&gt;0,"",IF(H105&gt;0,$P105,""))</f>
        <v/>
      </c>
      <c r="AZ105" s="443" t="str">
        <f>IF(SUM(BA105:$BF105)&gt;0,"",IF(I105&gt;0,$P105,""))</f>
        <v/>
      </c>
      <c r="BA105" s="443" t="str">
        <f>IF(SUM(BB105:$BF105)&gt;0,"",IF(J105&gt;0,$P105,""))</f>
        <v/>
      </c>
      <c r="BB105" s="443" t="str">
        <f>IF(SUM(BC105:$BF105)&gt;0,"",IF(K105&gt;0,$P105,""))</f>
        <v/>
      </c>
      <c r="BC105" s="443" t="str">
        <f>IF(SUM(BD105:$BF105)&gt;0,"",IF(L105&gt;0,$P105,""))</f>
        <v/>
      </c>
      <c r="BD105" s="443" t="str">
        <f>IF(SUM(BE105:$BF105)&gt;0,"",IF(M105&gt;0,$P105,""))</f>
        <v/>
      </c>
      <c r="BE105" s="443" t="str">
        <f t="shared" si="23"/>
        <v/>
      </c>
      <c r="BF105" s="440" t="str">
        <f t="shared" si="24"/>
        <v/>
      </c>
      <c r="BG105" s="124"/>
      <c r="BH105" s="507"/>
      <c r="BI105" s="145" t="str">
        <f>IF(AS105&lt;1,"",IF(AS105=1,'TUITION SCHED'!$D$16,IF(AS105=2,'TUITION SCHED'!$E$16,IF(AS105=3,'TUITION SCHED'!$F$16,IF(AS105=4,'TUITION SCHED'!$G$16,IF(AS105=5,'TUITION SCHED'!$H$16,""))))))</f>
        <v/>
      </c>
      <c r="BJ105" s="443" t="str">
        <f>IF(AT105&lt;1,"",IF(AT105=1,'TUITION SCHED'!$D$17,IF(AT105=2,'TUITION SCHED'!$E$17,IF(AT105=3,'TUITION SCHED'!$F$17,IF(AT105=4,'TUITION SCHED'!$G$17,IF(AT105=5,'TUITION SCHED'!$H$18,""))))))</f>
        <v/>
      </c>
      <c r="BK105" s="443" t="str">
        <f>IF(AU105&lt;1,"",IF(AU105=1,'TUITION SCHED'!$D$18,IF(AU105=2,'TUITION SCHED'!$E$18,IF(AU105=3,'TUITION SCHED'!$F$18,IF(AU105=4,'TUITION SCHED'!$G$18,IF(AU105=5,'TUITION SCHED'!$H$18,""))))))</f>
        <v/>
      </c>
      <c r="BL105" s="443" t="str">
        <f>IF(AV105&lt;1,"",IF(AV105=1,'TUITION SCHED'!$D$19,IF(AV105=2,'TUITION SCHED'!$E$19,IF(AV105=3,'TUITION SCHED'!$F$19,IF(AV105=4,'TUITION SCHED'!$G$19,IF(AV105=5,'TUITION SCHED'!$H$19,""))))))</f>
        <v/>
      </c>
      <c r="BM105" s="443" t="str">
        <f>IF(AW105&lt;1,"",IF(AW105=1,'TUITION SCHED'!$D$20,IF(AW105=2,'TUITION SCHED'!$E$20,IF(AW105=3,'TUITION SCHED'!$F$20,IF(AW105=4,'TUITION SCHED'!$G$20,IF(AW105=5,'TUITION SCHED'!$H$20,""))))))</f>
        <v/>
      </c>
      <c r="BN105" s="443" t="str">
        <f>IF(AX105&lt;1,"",IF(AX105=1,'TUITION SCHED'!$D$21,IF(AX105=2,'TUITION SCHED'!$E$21,IF(AX105=3,'TUITION SCHED'!$F$21,IF(AX105=4,'TUITION SCHED'!$G$21,IF(AX105=5,'TUITION SCHED'!$H$21,""))))))</f>
        <v/>
      </c>
      <c r="BO105" s="443" t="str">
        <f>IF(AY105&lt;1,"",IF(AY105=1,'TUITION SCHED'!$D$22,IF(AY105=2,'TUITION SCHED'!$E$22,IF(AY105=3,'TUITION SCHED'!$F$22,IF(AY105=4,'TUITION SCHED'!$G$22,IF(AY105=5,'TUITION SCHED'!$H$22,""))))))</f>
        <v/>
      </c>
      <c r="BP105" s="443" t="str">
        <f>IF(AZ105&lt;1,"",IF(AZ105=1,'TUITION SCHED'!$D$23,IF(AZ105=2,'TUITION SCHED'!$E$23,IF(AZ105=3,'TUITION SCHED'!$F$23,IF(AZ105=4,'TUITION SCHED'!$G$23,IF(AZ105=5,'TUITION SCHED'!$H$23,""))))))</f>
        <v/>
      </c>
      <c r="BQ105" s="443" t="str">
        <f>IF(BA105&lt;1,"",IF(BA105=1,'TUITION SCHED'!$D$24,IF(BA105=2,'TUITION SCHED'!$E$24,IF(BA105=3,'TUITION SCHED'!$F$24,IF(BA105=4,'TUITION SCHED'!$G$24,IF(BA105=5,'TUITION SCHED'!$H$24,""))))))</f>
        <v/>
      </c>
      <c r="BR105" s="443" t="str">
        <f>IF(BB105&lt;1,"",IF(BB105=1,'TUITION SCHED'!$D$25,IF(BB105=2,'TUITION SCHED'!$E$25,IF(BB105=3,'TUITION SCHED'!$F$25,IF(BB105=4,'TUITION SCHED'!$G$25,IF(BB105=5,'TUITION SCHED'!$H$25,""))))))</f>
        <v/>
      </c>
      <c r="BS105" s="443" t="str">
        <f>IF(BC105&lt;1,"",IF(BC105=1,'TUITION SCHED'!$D$26,IF(BC105=2,'TUITION SCHED'!$E$26,IF(BC105=3,'TUITION SCHED'!$F$26,IF(BC105=4,'TUITION SCHED'!$G$26,IF(BC105=5,'TUITION SCHED'!$H$26,""))))))</f>
        <v/>
      </c>
      <c r="BT105" s="443" t="str">
        <f>IF(BD105&lt;1,"",IF(BD105=1,'TUITION SCHED'!$D$27,IF(BD105=2,'TUITION SCHED'!$E$27,IF(BD105=3,'TUITION SCHED'!$F$27,IF(BD105=4,'TUITION SCHED'!$G$27,IF(BD105=5,'TUITION SCHED'!$H$27,""))))))</f>
        <v/>
      </c>
      <c r="BU105" s="443" t="str">
        <f>IF(BE105&lt;1,"",IF(BE105=1,'TUITION SCHED'!$D$28,IF(BE105=2,'TUITION SCHED'!$E$28,IF(BE105=3,'TUITION SCHED'!$F$28,IF(BE105=4,'TUITION SCHED'!$G$28,IF(BE105=5,'TUITION SCHED'!$H$28,""))))))</f>
        <v/>
      </c>
      <c r="BV105" s="440" t="str">
        <f>IF(BF105&lt;1,"",IF(BF105=1,'TUITION SCHED'!$D$29,IF(BF105=2,'TUITION SCHED'!$E$29,IF(BF105=3,'TUITION SCHED'!$F$29,IF(BF105=4,'TUITION SCHED'!$G$29,IF(BF105=5,'TUITION SCHED'!$H$29,""))))))</f>
        <v/>
      </c>
      <c r="BW105" s="124"/>
      <c r="BX105" s="507"/>
      <c r="BY105" s="145" t="str">
        <f>IF(AH105="y",IF(SUM(J105:O105)&gt;0,'TUITION SCHED'!$H$58+IF(SUM(J105:O105)&gt;1,((SUM(J105:O105)-1))*'TUITION SCHED'!$H$60)+SUM(B105:I105)*'TUITION SCHED'!$H$59,""),"")</f>
        <v/>
      </c>
      <c r="BZ105" s="443" t="str">
        <f>IF(AH105="y",IF(SUM(B105:I105)&gt;0,'TUITION SCHED'!$H$57+IF(SUM(B105:I105)&gt;1,((SUM(B105:I105)-1))*'TUITION SCHED'!$H$59),""),"")</f>
        <v/>
      </c>
      <c r="CA105" s="443" t="str">
        <f t="shared" si="25"/>
        <v/>
      </c>
    </row>
    <row r="106" spans="1:79">
      <c r="A106" s="480"/>
      <c r="B106" s="463"/>
      <c r="C106" s="463"/>
      <c r="D106" s="463"/>
      <c r="E106" s="463"/>
      <c r="F106" s="463"/>
      <c r="G106" s="463"/>
      <c r="H106" s="463"/>
      <c r="I106" s="463"/>
      <c r="J106" s="463"/>
      <c r="K106" s="463"/>
      <c r="L106" s="463"/>
      <c r="M106" s="463"/>
      <c r="N106" s="463"/>
      <c r="O106" s="463"/>
      <c r="P106" s="443">
        <f t="shared" si="13"/>
        <v>0</v>
      </c>
      <c r="Q106" s="480"/>
      <c r="R106" s="480"/>
      <c r="S106" s="456">
        <f>IF(U106&gt;0,U106,IF(Q106=1,'TUITION SCHED'!D$30,IF(Q106=2,'TUITION SCHED'!E$30,IF(Q106=3,'TUITION SCHED'!F$30,IF(Q106=4,'TUITION SCHED'!G$30,IF(Q106=5,'TUITION SCHED'!H$30,IF(R106&gt;0,R106*'TUITION SCHED'!$D$31,SUM(BI106:BV106))))))))</f>
        <v>0</v>
      </c>
      <c r="T106" s="457" t="str">
        <f t="shared" si="14"/>
        <v/>
      </c>
      <c r="U106" s="480"/>
      <c r="V106" s="480"/>
      <c r="W106" s="575" t="str">
        <f>IF(V106="y",S106*'DATA INPUT'!$B$20,"")</f>
        <v/>
      </c>
      <c r="X106" s="483"/>
      <c r="Y106" s="443" t="str">
        <f>IF(A106="","",IF(X106="y",'DATA INPUT'!$B$26,'DATA INPUT'!$B$27))</f>
        <v/>
      </c>
      <c r="Z106" s="458">
        <f>IF(Q106=0,(P106-B106*0.5)*'DATA INPUT'!$B$28,"")</f>
        <v>0</v>
      </c>
      <c r="AA106" s="480"/>
      <c r="AB106" s="480"/>
      <c r="AC106" s="480"/>
      <c r="AD106" s="480"/>
      <c r="AE106" s="443" t="str">
        <f>IF((AB106+AC106+AD106)=0,"",(AB106*'DATA INPUT'!$D$59)+(AC106*'DATA INPUT'!$D$61)+(AD106*'DATA INPUT'!$D$66))</f>
        <v/>
      </c>
      <c r="AF106" s="480"/>
      <c r="AG106" s="480"/>
      <c r="AH106" s="483"/>
      <c r="AI106" s="443" t="str">
        <f t="shared" si="15"/>
        <v/>
      </c>
      <c r="AJ106" s="443" t="str">
        <f t="shared" si="16"/>
        <v/>
      </c>
      <c r="AK106" s="443" t="str">
        <f t="shared" si="17"/>
        <v/>
      </c>
      <c r="AL106" s="443" t="str">
        <f t="shared" si="18"/>
        <v/>
      </c>
      <c r="AM106" s="443" t="str">
        <f t="shared" si="19"/>
        <v/>
      </c>
      <c r="AN106" s="443" t="str">
        <f t="shared" si="20"/>
        <v/>
      </c>
      <c r="AO106" s="443" t="str">
        <f t="shared" si="21"/>
        <v/>
      </c>
      <c r="AP106" s="443" t="str">
        <f t="shared" si="22"/>
        <v/>
      </c>
      <c r="AQ106" s="440" t="str">
        <f>IF(AH106="y",IF(MAX(BY106:BZ106)&lt;'TUITION SCHED'!$H$61,MAX(BY106:BZ106),'TUITION SCHED'!$H$61),"")</f>
        <v/>
      </c>
      <c r="AR106" s="459"/>
      <c r="AS106" s="443" t="str">
        <f>IF(SUM(AT106:$BF106)&gt;0,"",IF(B106&gt;0,$P106,""))</f>
        <v/>
      </c>
      <c r="AT106" s="443" t="str">
        <f>IF(SUM(AU106:$BF106)&gt;0,"",IF(C106&gt;0,$P106,""))</f>
        <v/>
      </c>
      <c r="AU106" s="443" t="str">
        <f>IF(SUM(AV106:$BF106)&gt;0,"",IF(D106&gt;0,$P106,""))</f>
        <v/>
      </c>
      <c r="AV106" s="443" t="str">
        <f>IF(SUM(AW106:$BF106)&gt;0,"",IF(E106&gt;0,$P106,""))</f>
        <v/>
      </c>
      <c r="AW106" s="443" t="str">
        <f>IF(SUM(AX106:$BF106)&gt;0,"",IF(F106&gt;0,$P106,""))</f>
        <v/>
      </c>
      <c r="AX106" s="443" t="str">
        <f>IF(SUM(AY106:$BF106)&gt;0,"",IF(G106&gt;0,$P106,""))</f>
        <v/>
      </c>
      <c r="AY106" s="443" t="str">
        <f>IF(SUM(AZ106:$BF106)&gt;0,"",IF(H106&gt;0,$P106,""))</f>
        <v/>
      </c>
      <c r="AZ106" s="443" t="str">
        <f>IF(SUM(BA106:$BF106)&gt;0,"",IF(I106&gt;0,$P106,""))</f>
        <v/>
      </c>
      <c r="BA106" s="443" t="str">
        <f>IF(SUM(BB106:$BF106)&gt;0,"",IF(J106&gt;0,$P106,""))</f>
        <v/>
      </c>
      <c r="BB106" s="443" t="str">
        <f>IF(SUM(BC106:$BF106)&gt;0,"",IF(K106&gt;0,$P106,""))</f>
        <v/>
      </c>
      <c r="BC106" s="443" t="str">
        <f>IF(SUM(BD106:$BF106)&gt;0,"",IF(L106&gt;0,$P106,""))</f>
        <v/>
      </c>
      <c r="BD106" s="443" t="str">
        <f>IF(SUM(BE106:$BF106)&gt;0,"",IF(M106&gt;0,$P106,""))</f>
        <v/>
      </c>
      <c r="BE106" s="443" t="str">
        <f t="shared" si="23"/>
        <v/>
      </c>
      <c r="BF106" s="440" t="str">
        <f t="shared" si="24"/>
        <v/>
      </c>
      <c r="BG106" s="124"/>
      <c r="BH106" s="507"/>
      <c r="BI106" s="145" t="str">
        <f>IF(AS106&lt;1,"",IF(AS106=1,'TUITION SCHED'!$D$16,IF(AS106=2,'TUITION SCHED'!$E$16,IF(AS106=3,'TUITION SCHED'!$F$16,IF(AS106=4,'TUITION SCHED'!$G$16,IF(AS106=5,'TUITION SCHED'!$H$16,""))))))</f>
        <v/>
      </c>
      <c r="BJ106" s="443" t="str">
        <f>IF(AT106&lt;1,"",IF(AT106=1,'TUITION SCHED'!$D$17,IF(AT106=2,'TUITION SCHED'!$E$17,IF(AT106=3,'TUITION SCHED'!$F$17,IF(AT106=4,'TUITION SCHED'!$G$17,IF(AT106=5,'TUITION SCHED'!$H$18,""))))))</f>
        <v/>
      </c>
      <c r="BK106" s="443" t="str">
        <f>IF(AU106&lt;1,"",IF(AU106=1,'TUITION SCHED'!$D$18,IF(AU106=2,'TUITION SCHED'!$E$18,IF(AU106=3,'TUITION SCHED'!$F$18,IF(AU106=4,'TUITION SCHED'!$G$18,IF(AU106=5,'TUITION SCHED'!$H$18,""))))))</f>
        <v/>
      </c>
      <c r="BL106" s="443" t="str">
        <f>IF(AV106&lt;1,"",IF(AV106=1,'TUITION SCHED'!$D$19,IF(AV106=2,'TUITION SCHED'!$E$19,IF(AV106=3,'TUITION SCHED'!$F$19,IF(AV106=4,'TUITION SCHED'!$G$19,IF(AV106=5,'TUITION SCHED'!$H$19,""))))))</f>
        <v/>
      </c>
      <c r="BM106" s="443" t="str">
        <f>IF(AW106&lt;1,"",IF(AW106=1,'TUITION SCHED'!$D$20,IF(AW106=2,'TUITION SCHED'!$E$20,IF(AW106=3,'TUITION SCHED'!$F$20,IF(AW106=4,'TUITION SCHED'!$G$20,IF(AW106=5,'TUITION SCHED'!$H$20,""))))))</f>
        <v/>
      </c>
      <c r="BN106" s="443" t="str">
        <f>IF(AX106&lt;1,"",IF(AX106=1,'TUITION SCHED'!$D$21,IF(AX106=2,'TUITION SCHED'!$E$21,IF(AX106=3,'TUITION SCHED'!$F$21,IF(AX106=4,'TUITION SCHED'!$G$21,IF(AX106=5,'TUITION SCHED'!$H$21,""))))))</f>
        <v/>
      </c>
      <c r="BO106" s="443" t="str">
        <f>IF(AY106&lt;1,"",IF(AY106=1,'TUITION SCHED'!$D$22,IF(AY106=2,'TUITION SCHED'!$E$22,IF(AY106=3,'TUITION SCHED'!$F$22,IF(AY106=4,'TUITION SCHED'!$G$22,IF(AY106=5,'TUITION SCHED'!$H$22,""))))))</f>
        <v/>
      </c>
      <c r="BP106" s="443" t="str">
        <f>IF(AZ106&lt;1,"",IF(AZ106=1,'TUITION SCHED'!$D$23,IF(AZ106=2,'TUITION SCHED'!$E$23,IF(AZ106=3,'TUITION SCHED'!$F$23,IF(AZ106=4,'TUITION SCHED'!$G$23,IF(AZ106=5,'TUITION SCHED'!$H$23,""))))))</f>
        <v/>
      </c>
      <c r="BQ106" s="443" t="str">
        <f>IF(BA106&lt;1,"",IF(BA106=1,'TUITION SCHED'!$D$24,IF(BA106=2,'TUITION SCHED'!$E$24,IF(BA106=3,'TUITION SCHED'!$F$24,IF(BA106=4,'TUITION SCHED'!$G$24,IF(BA106=5,'TUITION SCHED'!$H$24,""))))))</f>
        <v/>
      </c>
      <c r="BR106" s="443" t="str">
        <f>IF(BB106&lt;1,"",IF(BB106=1,'TUITION SCHED'!$D$25,IF(BB106=2,'TUITION SCHED'!$E$25,IF(BB106=3,'TUITION SCHED'!$F$25,IF(BB106=4,'TUITION SCHED'!$G$25,IF(BB106=5,'TUITION SCHED'!$H$25,""))))))</f>
        <v/>
      </c>
      <c r="BS106" s="443" t="str">
        <f>IF(BC106&lt;1,"",IF(BC106=1,'TUITION SCHED'!$D$26,IF(BC106=2,'TUITION SCHED'!$E$26,IF(BC106=3,'TUITION SCHED'!$F$26,IF(BC106=4,'TUITION SCHED'!$G$26,IF(BC106=5,'TUITION SCHED'!$H$26,""))))))</f>
        <v/>
      </c>
      <c r="BT106" s="443" t="str">
        <f>IF(BD106&lt;1,"",IF(BD106=1,'TUITION SCHED'!$D$27,IF(BD106=2,'TUITION SCHED'!$E$27,IF(BD106=3,'TUITION SCHED'!$F$27,IF(BD106=4,'TUITION SCHED'!$G$27,IF(BD106=5,'TUITION SCHED'!$H$27,""))))))</f>
        <v/>
      </c>
      <c r="BU106" s="443" t="str">
        <f>IF(BE106&lt;1,"",IF(BE106=1,'TUITION SCHED'!$D$28,IF(BE106=2,'TUITION SCHED'!$E$28,IF(BE106=3,'TUITION SCHED'!$F$28,IF(BE106=4,'TUITION SCHED'!$G$28,IF(BE106=5,'TUITION SCHED'!$H$28,""))))))</f>
        <v/>
      </c>
      <c r="BV106" s="440" t="str">
        <f>IF(BF106&lt;1,"",IF(BF106=1,'TUITION SCHED'!$D$29,IF(BF106=2,'TUITION SCHED'!$E$29,IF(BF106=3,'TUITION SCHED'!$F$29,IF(BF106=4,'TUITION SCHED'!$G$29,IF(BF106=5,'TUITION SCHED'!$H$29,""))))))</f>
        <v/>
      </c>
      <c r="BW106" s="124"/>
      <c r="BX106" s="507"/>
      <c r="BY106" s="145" t="str">
        <f>IF(AH106="y",IF(SUM(J106:O106)&gt;0,'TUITION SCHED'!$H$58+IF(SUM(J106:O106)&gt;1,((SUM(J106:O106)-1))*'TUITION SCHED'!$H$60)+SUM(B106:I106)*'TUITION SCHED'!$H$59,""),"")</f>
        <v/>
      </c>
      <c r="BZ106" s="443" t="str">
        <f>IF(AH106="y",IF(SUM(B106:I106)&gt;0,'TUITION SCHED'!$H$57+IF(SUM(B106:I106)&gt;1,((SUM(B106:I106)-1))*'TUITION SCHED'!$H$59),""),"")</f>
        <v/>
      </c>
      <c r="CA106" s="443" t="str">
        <f t="shared" si="25"/>
        <v/>
      </c>
    </row>
    <row r="107" spans="1:79">
      <c r="A107" s="480"/>
      <c r="B107" s="463"/>
      <c r="C107" s="463"/>
      <c r="D107" s="463"/>
      <c r="E107" s="463"/>
      <c r="F107" s="463"/>
      <c r="G107" s="463"/>
      <c r="H107" s="463"/>
      <c r="I107" s="463"/>
      <c r="J107" s="463"/>
      <c r="K107" s="463"/>
      <c r="L107" s="463"/>
      <c r="M107" s="463"/>
      <c r="N107" s="463"/>
      <c r="O107" s="463"/>
      <c r="P107" s="443">
        <f t="shared" si="13"/>
        <v>0</v>
      </c>
      <c r="Q107" s="480"/>
      <c r="R107" s="480"/>
      <c r="S107" s="456">
        <f>IF(U107&gt;0,U107,IF(Q107=1,'TUITION SCHED'!D$30,IF(Q107=2,'TUITION SCHED'!E$30,IF(Q107=3,'TUITION SCHED'!F$30,IF(Q107=4,'TUITION SCHED'!G$30,IF(Q107=5,'TUITION SCHED'!H$30,IF(R107&gt;0,R107*'TUITION SCHED'!$D$31,SUM(BI107:BV107))))))))</f>
        <v>0</v>
      </c>
      <c r="T107" s="457" t="str">
        <f t="shared" si="14"/>
        <v/>
      </c>
      <c r="U107" s="480"/>
      <c r="V107" s="480"/>
      <c r="W107" s="575" t="str">
        <f>IF(V107="y",S107*'DATA INPUT'!$B$20,"")</f>
        <v/>
      </c>
      <c r="X107" s="483"/>
      <c r="Y107" s="443" t="str">
        <f>IF(A107="","",IF(X107="y",'DATA INPUT'!$B$26,'DATA INPUT'!$B$27))</f>
        <v/>
      </c>
      <c r="Z107" s="458">
        <f>IF(Q107=0,(P107-B107*0.5)*'DATA INPUT'!$B$28,"")</f>
        <v>0</v>
      </c>
      <c r="AA107" s="480"/>
      <c r="AB107" s="480"/>
      <c r="AC107" s="480"/>
      <c r="AD107" s="480"/>
      <c r="AE107" s="443" t="str">
        <f>IF((AB107+AC107+AD107)=0,"",(AB107*'DATA INPUT'!$D$59)+(AC107*'DATA INPUT'!$D$61)+(AD107*'DATA INPUT'!$D$66))</f>
        <v/>
      </c>
      <c r="AF107" s="480"/>
      <c r="AG107" s="480"/>
      <c r="AH107" s="483"/>
      <c r="AI107" s="443" t="str">
        <f t="shared" si="15"/>
        <v/>
      </c>
      <c r="AJ107" s="443" t="str">
        <f t="shared" si="16"/>
        <v/>
      </c>
      <c r="AK107" s="443" t="str">
        <f t="shared" si="17"/>
        <v/>
      </c>
      <c r="AL107" s="443" t="str">
        <f t="shared" si="18"/>
        <v/>
      </c>
      <c r="AM107" s="443" t="str">
        <f t="shared" si="19"/>
        <v/>
      </c>
      <c r="AN107" s="443" t="str">
        <f t="shared" si="20"/>
        <v/>
      </c>
      <c r="AO107" s="443" t="str">
        <f t="shared" si="21"/>
        <v/>
      </c>
      <c r="AP107" s="443" t="str">
        <f t="shared" si="22"/>
        <v/>
      </c>
      <c r="AQ107" s="440" t="str">
        <f>IF(AH107="y",IF(MAX(BY107:BZ107)&lt;'TUITION SCHED'!$H$61,MAX(BY107:BZ107),'TUITION SCHED'!$H$61),"")</f>
        <v/>
      </c>
      <c r="AR107" s="459"/>
      <c r="AS107" s="443" t="str">
        <f>IF(SUM(AT107:$BF107)&gt;0,"",IF(B107&gt;0,$P107,""))</f>
        <v/>
      </c>
      <c r="AT107" s="443" t="str">
        <f>IF(SUM(AU107:$BF107)&gt;0,"",IF(C107&gt;0,$P107,""))</f>
        <v/>
      </c>
      <c r="AU107" s="443" t="str">
        <f>IF(SUM(AV107:$BF107)&gt;0,"",IF(D107&gt;0,$P107,""))</f>
        <v/>
      </c>
      <c r="AV107" s="443" t="str">
        <f>IF(SUM(AW107:$BF107)&gt;0,"",IF(E107&gt;0,$P107,""))</f>
        <v/>
      </c>
      <c r="AW107" s="443" t="str">
        <f>IF(SUM(AX107:$BF107)&gt;0,"",IF(F107&gt;0,$P107,""))</f>
        <v/>
      </c>
      <c r="AX107" s="443" t="str">
        <f>IF(SUM(AY107:$BF107)&gt;0,"",IF(G107&gt;0,$P107,""))</f>
        <v/>
      </c>
      <c r="AY107" s="443" t="str">
        <f>IF(SUM(AZ107:$BF107)&gt;0,"",IF(H107&gt;0,$P107,""))</f>
        <v/>
      </c>
      <c r="AZ107" s="443" t="str">
        <f>IF(SUM(BA107:$BF107)&gt;0,"",IF(I107&gt;0,$P107,""))</f>
        <v/>
      </c>
      <c r="BA107" s="443" t="str">
        <f>IF(SUM(BB107:$BF107)&gt;0,"",IF(J107&gt;0,$P107,""))</f>
        <v/>
      </c>
      <c r="BB107" s="443" t="str">
        <f>IF(SUM(BC107:$BF107)&gt;0,"",IF(K107&gt;0,$P107,""))</f>
        <v/>
      </c>
      <c r="BC107" s="443" t="str">
        <f>IF(SUM(BD107:$BF107)&gt;0,"",IF(L107&gt;0,$P107,""))</f>
        <v/>
      </c>
      <c r="BD107" s="443" t="str">
        <f>IF(SUM(BE107:$BF107)&gt;0,"",IF(M107&gt;0,$P107,""))</f>
        <v/>
      </c>
      <c r="BE107" s="443" t="str">
        <f t="shared" si="23"/>
        <v/>
      </c>
      <c r="BF107" s="440" t="str">
        <f t="shared" si="24"/>
        <v/>
      </c>
      <c r="BG107" s="124"/>
      <c r="BH107" s="507"/>
      <c r="BI107" s="145" t="str">
        <f>IF(AS107&lt;1,"",IF(AS107=1,'TUITION SCHED'!$D$16,IF(AS107=2,'TUITION SCHED'!$E$16,IF(AS107=3,'TUITION SCHED'!$F$16,IF(AS107=4,'TUITION SCHED'!$G$16,IF(AS107=5,'TUITION SCHED'!$H$16,""))))))</f>
        <v/>
      </c>
      <c r="BJ107" s="443" t="str">
        <f>IF(AT107&lt;1,"",IF(AT107=1,'TUITION SCHED'!$D$17,IF(AT107=2,'TUITION SCHED'!$E$17,IF(AT107=3,'TUITION SCHED'!$F$17,IF(AT107=4,'TUITION SCHED'!$G$17,IF(AT107=5,'TUITION SCHED'!$H$18,""))))))</f>
        <v/>
      </c>
      <c r="BK107" s="443" t="str">
        <f>IF(AU107&lt;1,"",IF(AU107=1,'TUITION SCHED'!$D$18,IF(AU107=2,'TUITION SCHED'!$E$18,IF(AU107=3,'TUITION SCHED'!$F$18,IF(AU107=4,'TUITION SCHED'!$G$18,IF(AU107=5,'TUITION SCHED'!$H$18,""))))))</f>
        <v/>
      </c>
      <c r="BL107" s="443" t="str">
        <f>IF(AV107&lt;1,"",IF(AV107=1,'TUITION SCHED'!$D$19,IF(AV107=2,'TUITION SCHED'!$E$19,IF(AV107=3,'TUITION SCHED'!$F$19,IF(AV107=4,'TUITION SCHED'!$G$19,IF(AV107=5,'TUITION SCHED'!$H$19,""))))))</f>
        <v/>
      </c>
      <c r="BM107" s="443" t="str">
        <f>IF(AW107&lt;1,"",IF(AW107=1,'TUITION SCHED'!$D$20,IF(AW107=2,'TUITION SCHED'!$E$20,IF(AW107=3,'TUITION SCHED'!$F$20,IF(AW107=4,'TUITION SCHED'!$G$20,IF(AW107=5,'TUITION SCHED'!$H$20,""))))))</f>
        <v/>
      </c>
      <c r="BN107" s="443" t="str">
        <f>IF(AX107&lt;1,"",IF(AX107=1,'TUITION SCHED'!$D$21,IF(AX107=2,'TUITION SCHED'!$E$21,IF(AX107=3,'TUITION SCHED'!$F$21,IF(AX107=4,'TUITION SCHED'!$G$21,IF(AX107=5,'TUITION SCHED'!$H$21,""))))))</f>
        <v/>
      </c>
      <c r="BO107" s="443" t="str">
        <f>IF(AY107&lt;1,"",IF(AY107=1,'TUITION SCHED'!$D$22,IF(AY107=2,'TUITION SCHED'!$E$22,IF(AY107=3,'TUITION SCHED'!$F$22,IF(AY107=4,'TUITION SCHED'!$G$22,IF(AY107=5,'TUITION SCHED'!$H$22,""))))))</f>
        <v/>
      </c>
      <c r="BP107" s="443" t="str">
        <f>IF(AZ107&lt;1,"",IF(AZ107=1,'TUITION SCHED'!$D$23,IF(AZ107=2,'TUITION SCHED'!$E$23,IF(AZ107=3,'TUITION SCHED'!$F$23,IF(AZ107=4,'TUITION SCHED'!$G$23,IF(AZ107=5,'TUITION SCHED'!$H$23,""))))))</f>
        <v/>
      </c>
      <c r="BQ107" s="443" t="str">
        <f>IF(BA107&lt;1,"",IF(BA107=1,'TUITION SCHED'!$D$24,IF(BA107=2,'TUITION SCHED'!$E$24,IF(BA107=3,'TUITION SCHED'!$F$24,IF(BA107=4,'TUITION SCHED'!$G$24,IF(BA107=5,'TUITION SCHED'!$H$24,""))))))</f>
        <v/>
      </c>
      <c r="BR107" s="443" t="str">
        <f>IF(BB107&lt;1,"",IF(BB107=1,'TUITION SCHED'!$D$25,IF(BB107=2,'TUITION SCHED'!$E$25,IF(BB107=3,'TUITION SCHED'!$F$25,IF(BB107=4,'TUITION SCHED'!$G$25,IF(BB107=5,'TUITION SCHED'!$H$25,""))))))</f>
        <v/>
      </c>
      <c r="BS107" s="443" t="str">
        <f>IF(BC107&lt;1,"",IF(BC107=1,'TUITION SCHED'!$D$26,IF(BC107=2,'TUITION SCHED'!$E$26,IF(BC107=3,'TUITION SCHED'!$F$26,IF(BC107=4,'TUITION SCHED'!$G$26,IF(BC107=5,'TUITION SCHED'!$H$26,""))))))</f>
        <v/>
      </c>
      <c r="BT107" s="443" t="str">
        <f>IF(BD107&lt;1,"",IF(BD107=1,'TUITION SCHED'!$D$27,IF(BD107=2,'TUITION SCHED'!$E$27,IF(BD107=3,'TUITION SCHED'!$F$27,IF(BD107=4,'TUITION SCHED'!$G$27,IF(BD107=5,'TUITION SCHED'!$H$27,""))))))</f>
        <v/>
      </c>
      <c r="BU107" s="443" t="str">
        <f>IF(BE107&lt;1,"",IF(BE107=1,'TUITION SCHED'!$D$28,IF(BE107=2,'TUITION SCHED'!$E$28,IF(BE107=3,'TUITION SCHED'!$F$28,IF(BE107=4,'TUITION SCHED'!$G$28,IF(BE107=5,'TUITION SCHED'!$H$28,""))))))</f>
        <v/>
      </c>
      <c r="BV107" s="440" t="str">
        <f>IF(BF107&lt;1,"",IF(BF107=1,'TUITION SCHED'!$D$29,IF(BF107=2,'TUITION SCHED'!$E$29,IF(BF107=3,'TUITION SCHED'!$F$29,IF(BF107=4,'TUITION SCHED'!$G$29,IF(BF107=5,'TUITION SCHED'!$H$29,""))))))</f>
        <v/>
      </c>
      <c r="BW107" s="124"/>
      <c r="BX107" s="507"/>
      <c r="BY107" s="145" t="str">
        <f>IF(AH107="y",IF(SUM(J107:O107)&gt;0,'TUITION SCHED'!$H$58+IF(SUM(J107:O107)&gt;1,((SUM(J107:O107)-1))*'TUITION SCHED'!$H$60)+SUM(B107:I107)*'TUITION SCHED'!$H$59,""),"")</f>
        <v/>
      </c>
      <c r="BZ107" s="443" t="str">
        <f>IF(AH107="y",IF(SUM(B107:I107)&gt;0,'TUITION SCHED'!$H$57+IF(SUM(B107:I107)&gt;1,((SUM(B107:I107)-1))*'TUITION SCHED'!$H$59),""),"")</f>
        <v/>
      </c>
      <c r="CA107" s="443" t="str">
        <f t="shared" si="25"/>
        <v/>
      </c>
    </row>
    <row r="108" spans="1:79">
      <c r="A108" s="480"/>
      <c r="B108" s="463"/>
      <c r="C108" s="463"/>
      <c r="D108" s="463"/>
      <c r="E108" s="463"/>
      <c r="F108" s="463"/>
      <c r="G108" s="463"/>
      <c r="H108" s="463"/>
      <c r="I108" s="463"/>
      <c r="J108" s="463"/>
      <c r="K108" s="463"/>
      <c r="L108" s="463"/>
      <c r="M108" s="463"/>
      <c r="N108" s="463"/>
      <c r="O108" s="463"/>
      <c r="P108" s="443">
        <f t="shared" si="13"/>
        <v>0</v>
      </c>
      <c r="Q108" s="480"/>
      <c r="R108" s="480"/>
      <c r="S108" s="456">
        <f>IF(U108&gt;0,U108,IF(Q108=1,'TUITION SCHED'!D$30,IF(Q108=2,'TUITION SCHED'!E$30,IF(Q108=3,'TUITION SCHED'!F$30,IF(Q108=4,'TUITION SCHED'!G$30,IF(Q108=5,'TUITION SCHED'!H$30,IF(R108&gt;0,R108*'TUITION SCHED'!$D$31,SUM(BI108:BV108))))))))</f>
        <v>0</v>
      </c>
      <c r="T108" s="457" t="str">
        <f t="shared" si="14"/>
        <v/>
      </c>
      <c r="U108" s="480"/>
      <c r="V108" s="480"/>
      <c r="W108" s="575" t="str">
        <f>IF(V108="y",S108*'DATA INPUT'!$B$20,"")</f>
        <v/>
      </c>
      <c r="X108" s="483"/>
      <c r="Y108" s="443" t="str">
        <f>IF(A108="","",IF(X108="y",'DATA INPUT'!$B$26,'DATA INPUT'!$B$27))</f>
        <v/>
      </c>
      <c r="Z108" s="458">
        <f>IF(Q108=0,(P108-B108*0.5)*'DATA INPUT'!$B$28,"")</f>
        <v>0</v>
      </c>
      <c r="AA108" s="480"/>
      <c r="AB108" s="480"/>
      <c r="AC108" s="480"/>
      <c r="AD108" s="480"/>
      <c r="AE108" s="443" t="str">
        <f>IF((AB108+AC108+AD108)=0,"",(AB108*'DATA INPUT'!$D$59)+(AC108*'DATA INPUT'!$D$61)+(AD108*'DATA INPUT'!$D$66))</f>
        <v/>
      </c>
      <c r="AF108" s="480"/>
      <c r="AG108" s="480"/>
      <c r="AH108" s="483"/>
      <c r="AI108" s="443" t="str">
        <f t="shared" si="15"/>
        <v/>
      </c>
      <c r="AJ108" s="443" t="str">
        <f t="shared" si="16"/>
        <v/>
      </c>
      <c r="AK108" s="443" t="str">
        <f t="shared" si="17"/>
        <v/>
      </c>
      <c r="AL108" s="443" t="str">
        <f t="shared" si="18"/>
        <v/>
      </c>
      <c r="AM108" s="443" t="str">
        <f t="shared" si="19"/>
        <v/>
      </c>
      <c r="AN108" s="443" t="str">
        <f t="shared" si="20"/>
        <v/>
      </c>
      <c r="AO108" s="443" t="str">
        <f t="shared" si="21"/>
        <v/>
      </c>
      <c r="AP108" s="443" t="str">
        <f t="shared" si="22"/>
        <v/>
      </c>
      <c r="AQ108" s="440" t="str">
        <f>IF(AH108="y",IF(MAX(BY108:BZ108)&lt;'TUITION SCHED'!$H$61,MAX(BY108:BZ108),'TUITION SCHED'!$H$61),"")</f>
        <v/>
      </c>
      <c r="AR108" s="459"/>
      <c r="AS108" s="443" t="str">
        <f>IF(SUM(AT108:$BF108)&gt;0,"",IF(B108&gt;0,$P108,""))</f>
        <v/>
      </c>
      <c r="AT108" s="443" t="str">
        <f>IF(SUM(AU108:$BF108)&gt;0,"",IF(C108&gt;0,$P108,""))</f>
        <v/>
      </c>
      <c r="AU108" s="443" t="str">
        <f>IF(SUM(AV108:$BF108)&gt;0,"",IF(D108&gt;0,$P108,""))</f>
        <v/>
      </c>
      <c r="AV108" s="443" t="str">
        <f>IF(SUM(AW108:$BF108)&gt;0,"",IF(E108&gt;0,$P108,""))</f>
        <v/>
      </c>
      <c r="AW108" s="443" t="str">
        <f>IF(SUM(AX108:$BF108)&gt;0,"",IF(F108&gt;0,$P108,""))</f>
        <v/>
      </c>
      <c r="AX108" s="443" t="str">
        <f>IF(SUM(AY108:$BF108)&gt;0,"",IF(G108&gt;0,$P108,""))</f>
        <v/>
      </c>
      <c r="AY108" s="443" t="str">
        <f>IF(SUM(AZ108:$BF108)&gt;0,"",IF(H108&gt;0,$P108,""))</f>
        <v/>
      </c>
      <c r="AZ108" s="443" t="str">
        <f>IF(SUM(BA108:$BF108)&gt;0,"",IF(I108&gt;0,$P108,""))</f>
        <v/>
      </c>
      <c r="BA108" s="443" t="str">
        <f>IF(SUM(BB108:$BF108)&gt;0,"",IF(J108&gt;0,$P108,""))</f>
        <v/>
      </c>
      <c r="BB108" s="443" t="str">
        <f>IF(SUM(BC108:$BF108)&gt;0,"",IF(K108&gt;0,$P108,""))</f>
        <v/>
      </c>
      <c r="BC108" s="443" t="str">
        <f>IF(SUM(BD108:$BF108)&gt;0,"",IF(L108&gt;0,$P108,""))</f>
        <v/>
      </c>
      <c r="BD108" s="443" t="str">
        <f>IF(SUM(BE108:$BF108)&gt;0,"",IF(M108&gt;0,$P108,""))</f>
        <v/>
      </c>
      <c r="BE108" s="443" t="str">
        <f t="shared" si="23"/>
        <v/>
      </c>
      <c r="BF108" s="440" t="str">
        <f t="shared" si="24"/>
        <v/>
      </c>
      <c r="BG108" s="124"/>
      <c r="BH108" s="507"/>
      <c r="BI108" s="145" t="str">
        <f>IF(AS108&lt;1,"",IF(AS108=1,'TUITION SCHED'!$D$16,IF(AS108=2,'TUITION SCHED'!$E$16,IF(AS108=3,'TUITION SCHED'!$F$16,IF(AS108=4,'TUITION SCHED'!$G$16,IF(AS108=5,'TUITION SCHED'!$H$16,""))))))</f>
        <v/>
      </c>
      <c r="BJ108" s="443" t="str">
        <f>IF(AT108&lt;1,"",IF(AT108=1,'TUITION SCHED'!$D$17,IF(AT108=2,'TUITION SCHED'!$E$17,IF(AT108=3,'TUITION SCHED'!$F$17,IF(AT108=4,'TUITION SCHED'!$G$17,IF(AT108=5,'TUITION SCHED'!$H$18,""))))))</f>
        <v/>
      </c>
      <c r="BK108" s="443" t="str">
        <f>IF(AU108&lt;1,"",IF(AU108=1,'TUITION SCHED'!$D$18,IF(AU108=2,'TUITION SCHED'!$E$18,IF(AU108=3,'TUITION SCHED'!$F$18,IF(AU108=4,'TUITION SCHED'!$G$18,IF(AU108=5,'TUITION SCHED'!$H$18,""))))))</f>
        <v/>
      </c>
      <c r="BL108" s="443" t="str">
        <f>IF(AV108&lt;1,"",IF(AV108=1,'TUITION SCHED'!$D$19,IF(AV108=2,'TUITION SCHED'!$E$19,IF(AV108=3,'TUITION SCHED'!$F$19,IF(AV108=4,'TUITION SCHED'!$G$19,IF(AV108=5,'TUITION SCHED'!$H$19,""))))))</f>
        <v/>
      </c>
      <c r="BM108" s="443" t="str">
        <f>IF(AW108&lt;1,"",IF(AW108=1,'TUITION SCHED'!$D$20,IF(AW108=2,'TUITION SCHED'!$E$20,IF(AW108=3,'TUITION SCHED'!$F$20,IF(AW108=4,'TUITION SCHED'!$G$20,IF(AW108=5,'TUITION SCHED'!$H$20,""))))))</f>
        <v/>
      </c>
      <c r="BN108" s="443" t="str">
        <f>IF(AX108&lt;1,"",IF(AX108=1,'TUITION SCHED'!$D$21,IF(AX108=2,'TUITION SCHED'!$E$21,IF(AX108=3,'TUITION SCHED'!$F$21,IF(AX108=4,'TUITION SCHED'!$G$21,IF(AX108=5,'TUITION SCHED'!$H$21,""))))))</f>
        <v/>
      </c>
      <c r="BO108" s="443" t="str">
        <f>IF(AY108&lt;1,"",IF(AY108=1,'TUITION SCHED'!$D$22,IF(AY108=2,'TUITION SCHED'!$E$22,IF(AY108=3,'TUITION SCHED'!$F$22,IF(AY108=4,'TUITION SCHED'!$G$22,IF(AY108=5,'TUITION SCHED'!$H$22,""))))))</f>
        <v/>
      </c>
      <c r="BP108" s="443" t="str">
        <f>IF(AZ108&lt;1,"",IF(AZ108=1,'TUITION SCHED'!$D$23,IF(AZ108=2,'TUITION SCHED'!$E$23,IF(AZ108=3,'TUITION SCHED'!$F$23,IF(AZ108=4,'TUITION SCHED'!$G$23,IF(AZ108=5,'TUITION SCHED'!$H$23,""))))))</f>
        <v/>
      </c>
      <c r="BQ108" s="443" t="str">
        <f>IF(BA108&lt;1,"",IF(BA108=1,'TUITION SCHED'!$D$24,IF(BA108=2,'TUITION SCHED'!$E$24,IF(BA108=3,'TUITION SCHED'!$F$24,IF(BA108=4,'TUITION SCHED'!$G$24,IF(BA108=5,'TUITION SCHED'!$H$24,""))))))</f>
        <v/>
      </c>
      <c r="BR108" s="443" t="str">
        <f>IF(BB108&lt;1,"",IF(BB108=1,'TUITION SCHED'!$D$25,IF(BB108=2,'TUITION SCHED'!$E$25,IF(BB108=3,'TUITION SCHED'!$F$25,IF(BB108=4,'TUITION SCHED'!$G$25,IF(BB108=5,'TUITION SCHED'!$H$25,""))))))</f>
        <v/>
      </c>
      <c r="BS108" s="443" t="str">
        <f>IF(BC108&lt;1,"",IF(BC108=1,'TUITION SCHED'!$D$26,IF(BC108=2,'TUITION SCHED'!$E$26,IF(BC108=3,'TUITION SCHED'!$F$26,IF(BC108=4,'TUITION SCHED'!$G$26,IF(BC108=5,'TUITION SCHED'!$H$26,""))))))</f>
        <v/>
      </c>
      <c r="BT108" s="443" t="str">
        <f>IF(BD108&lt;1,"",IF(BD108=1,'TUITION SCHED'!$D$27,IF(BD108=2,'TUITION SCHED'!$E$27,IF(BD108=3,'TUITION SCHED'!$F$27,IF(BD108=4,'TUITION SCHED'!$G$27,IF(BD108=5,'TUITION SCHED'!$H$27,""))))))</f>
        <v/>
      </c>
      <c r="BU108" s="443" t="str">
        <f>IF(BE108&lt;1,"",IF(BE108=1,'TUITION SCHED'!$D$28,IF(BE108=2,'TUITION SCHED'!$E$28,IF(BE108=3,'TUITION SCHED'!$F$28,IF(BE108=4,'TUITION SCHED'!$G$28,IF(BE108=5,'TUITION SCHED'!$H$28,""))))))</f>
        <v/>
      </c>
      <c r="BV108" s="440" t="str">
        <f>IF(BF108&lt;1,"",IF(BF108=1,'TUITION SCHED'!$D$29,IF(BF108=2,'TUITION SCHED'!$E$29,IF(BF108=3,'TUITION SCHED'!$F$29,IF(BF108=4,'TUITION SCHED'!$G$29,IF(BF108=5,'TUITION SCHED'!$H$29,""))))))</f>
        <v/>
      </c>
      <c r="BW108" s="124"/>
      <c r="BX108" s="507"/>
      <c r="BY108" s="145" t="str">
        <f>IF(AH108="y",IF(SUM(J108:O108)&gt;0,'TUITION SCHED'!$H$58+IF(SUM(J108:O108)&gt;1,((SUM(J108:O108)-1))*'TUITION SCHED'!$H$60)+SUM(B108:I108)*'TUITION SCHED'!$H$59,""),"")</f>
        <v/>
      </c>
      <c r="BZ108" s="443" t="str">
        <f>IF(AH108="y",IF(SUM(B108:I108)&gt;0,'TUITION SCHED'!$H$57+IF(SUM(B108:I108)&gt;1,((SUM(B108:I108)-1))*'TUITION SCHED'!$H$59),""),"")</f>
        <v/>
      </c>
      <c r="CA108" s="443" t="str">
        <f t="shared" si="25"/>
        <v/>
      </c>
    </row>
    <row r="109" spans="1:79">
      <c r="A109" s="480"/>
      <c r="B109" s="463"/>
      <c r="C109" s="463"/>
      <c r="D109" s="463"/>
      <c r="E109" s="463"/>
      <c r="F109" s="463"/>
      <c r="G109" s="463"/>
      <c r="H109" s="463"/>
      <c r="I109" s="463"/>
      <c r="J109" s="463"/>
      <c r="K109" s="463"/>
      <c r="L109" s="463"/>
      <c r="M109" s="463"/>
      <c r="N109" s="463"/>
      <c r="O109" s="463"/>
      <c r="P109" s="443">
        <f t="shared" si="13"/>
        <v>0</v>
      </c>
      <c r="Q109" s="480"/>
      <c r="R109" s="480"/>
      <c r="S109" s="456">
        <f>IF(U109&gt;0,U109,IF(Q109=1,'TUITION SCHED'!D$30,IF(Q109=2,'TUITION SCHED'!E$30,IF(Q109=3,'TUITION SCHED'!F$30,IF(Q109=4,'TUITION SCHED'!G$30,IF(Q109=5,'TUITION SCHED'!H$30,IF(R109&gt;0,R109*'TUITION SCHED'!$D$31,SUM(BI109:BV109))))))))</f>
        <v>0</v>
      </c>
      <c r="T109" s="457" t="str">
        <f t="shared" si="14"/>
        <v/>
      </c>
      <c r="U109" s="480"/>
      <c r="V109" s="480"/>
      <c r="W109" s="575" t="str">
        <f>IF(V109="y",S109*'DATA INPUT'!$B$20,"")</f>
        <v/>
      </c>
      <c r="X109" s="483"/>
      <c r="Y109" s="443" t="str">
        <f>IF(A109="","",IF(X109="y",'DATA INPUT'!$B$26,'DATA INPUT'!$B$27))</f>
        <v/>
      </c>
      <c r="Z109" s="458">
        <f>IF(Q109=0,(P109-B109*0.5)*'DATA INPUT'!$B$28,"")</f>
        <v>0</v>
      </c>
      <c r="AA109" s="480"/>
      <c r="AB109" s="480"/>
      <c r="AC109" s="480"/>
      <c r="AD109" s="480"/>
      <c r="AE109" s="443" t="str">
        <f>IF((AB109+AC109+AD109)=0,"",(AB109*'DATA INPUT'!$D$59)+(AC109*'DATA INPUT'!$D$61)+(AD109*'DATA INPUT'!$D$66))</f>
        <v/>
      </c>
      <c r="AF109" s="480"/>
      <c r="AG109" s="480"/>
      <c r="AH109" s="483"/>
      <c r="AI109" s="443" t="str">
        <f t="shared" si="15"/>
        <v/>
      </c>
      <c r="AJ109" s="443" t="str">
        <f t="shared" si="16"/>
        <v/>
      </c>
      <c r="AK109" s="443" t="str">
        <f t="shared" si="17"/>
        <v/>
      </c>
      <c r="AL109" s="443" t="str">
        <f t="shared" si="18"/>
        <v/>
      </c>
      <c r="AM109" s="443" t="str">
        <f t="shared" si="19"/>
        <v/>
      </c>
      <c r="AN109" s="443" t="str">
        <f t="shared" si="20"/>
        <v/>
      </c>
      <c r="AO109" s="443" t="str">
        <f t="shared" si="21"/>
        <v/>
      </c>
      <c r="AP109" s="443" t="str">
        <f t="shared" si="22"/>
        <v/>
      </c>
      <c r="AQ109" s="440" t="str">
        <f>IF(AH109="y",IF(MAX(BY109:BZ109)&lt;'TUITION SCHED'!$H$61,MAX(BY109:BZ109),'TUITION SCHED'!$H$61),"")</f>
        <v/>
      </c>
      <c r="AR109" s="459"/>
      <c r="AS109" s="443" t="str">
        <f>IF(SUM(AT109:$BF109)&gt;0,"",IF(B109&gt;0,$P109,""))</f>
        <v/>
      </c>
      <c r="AT109" s="443" t="str">
        <f>IF(SUM(AU109:$BF109)&gt;0,"",IF(C109&gt;0,$P109,""))</f>
        <v/>
      </c>
      <c r="AU109" s="443" t="str">
        <f>IF(SUM(AV109:$BF109)&gt;0,"",IF(D109&gt;0,$P109,""))</f>
        <v/>
      </c>
      <c r="AV109" s="443" t="str">
        <f>IF(SUM(AW109:$BF109)&gt;0,"",IF(E109&gt;0,$P109,""))</f>
        <v/>
      </c>
      <c r="AW109" s="443" t="str">
        <f>IF(SUM(AX109:$BF109)&gt;0,"",IF(F109&gt;0,$P109,""))</f>
        <v/>
      </c>
      <c r="AX109" s="443" t="str">
        <f>IF(SUM(AY109:$BF109)&gt;0,"",IF(G109&gt;0,$P109,""))</f>
        <v/>
      </c>
      <c r="AY109" s="443" t="str">
        <f>IF(SUM(AZ109:$BF109)&gt;0,"",IF(H109&gt;0,$P109,""))</f>
        <v/>
      </c>
      <c r="AZ109" s="443" t="str">
        <f>IF(SUM(BA109:$BF109)&gt;0,"",IF(I109&gt;0,$P109,""))</f>
        <v/>
      </c>
      <c r="BA109" s="443" t="str">
        <f>IF(SUM(BB109:$BF109)&gt;0,"",IF(J109&gt;0,$P109,""))</f>
        <v/>
      </c>
      <c r="BB109" s="443" t="str">
        <f>IF(SUM(BC109:$BF109)&gt;0,"",IF(K109&gt;0,$P109,""))</f>
        <v/>
      </c>
      <c r="BC109" s="443" t="str">
        <f>IF(SUM(BD109:$BF109)&gt;0,"",IF(L109&gt;0,$P109,""))</f>
        <v/>
      </c>
      <c r="BD109" s="443" t="str">
        <f>IF(SUM(BE109:$BF109)&gt;0,"",IF(M109&gt;0,$P109,""))</f>
        <v/>
      </c>
      <c r="BE109" s="443" t="str">
        <f t="shared" si="23"/>
        <v/>
      </c>
      <c r="BF109" s="440" t="str">
        <f t="shared" si="24"/>
        <v/>
      </c>
      <c r="BG109" s="124"/>
      <c r="BH109" s="507"/>
      <c r="BI109" s="145" t="str">
        <f>IF(AS109&lt;1,"",IF(AS109=1,'TUITION SCHED'!$D$16,IF(AS109=2,'TUITION SCHED'!$E$16,IF(AS109=3,'TUITION SCHED'!$F$16,IF(AS109=4,'TUITION SCHED'!$G$16,IF(AS109=5,'TUITION SCHED'!$H$16,""))))))</f>
        <v/>
      </c>
      <c r="BJ109" s="443" t="str">
        <f>IF(AT109&lt;1,"",IF(AT109=1,'TUITION SCHED'!$D$17,IF(AT109=2,'TUITION SCHED'!$E$17,IF(AT109=3,'TUITION SCHED'!$F$17,IF(AT109=4,'TUITION SCHED'!$G$17,IF(AT109=5,'TUITION SCHED'!$H$18,""))))))</f>
        <v/>
      </c>
      <c r="BK109" s="443" t="str">
        <f>IF(AU109&lt;1,"",IF(AU109=1,'TUITION SCHED'!$D$18,IF(AU109=2,'TUITION SCHED'!$E$18,IF(AU109=3,'TUITION SCHED'!$F$18,IF(AU109=4,'TUITION SCHED'!$G$18,IF(AU109=5,'TUITION SCHED'!$H$18,""))))))</f>
        <v/>
      </c>
      <c r="BL109" s="443" t="str">
        <f>IF(AV109&lt;1,"",IF(AV109=1,'TUITION SCHED'!$D$19,IF(AV109=2,'TUITION SCHED'!$E$19,IF(AV109=3,'TUITION SCHED'!$F$19,IF(AV109=4,'TUITION SCHED'!$G$19,IF(AV109=5,'TUITION SCHED'!$H$19,""))))))</f>
        <v/>
      </c>
      <c r="BM109" s="443" t="str">
        <f>IF(AW109&lt;1,"",IF(AW109=1,'TUITION SCHED'!$D$20,IF(AW109=2,'TUITION SCHED'!$E$20,IF(AW109=3,'TUITION SCHED'!$F$20,IF(AW109=4,'TUITION SCHED'!$G$20,IF(AW109=5,'TUITION SCHED'!$H$20,""))))))</f>
        <v/>
      </c>
      <c r="BN109" s="443" t="str">
        <f>IF(AX109&lt;1,"",IF(AX109=1,'TUITION SCHED'!$D$21,IF(AX109=2,'TUITION SCHED'!$E$21,IF(AX109=3,'TUITION SCHED'!$F$21,IF(AX109=4,'TUITION SCHED'!$G$21,IF(AX109=5,'TUITION SCHED'!$H$21,""))))))</f>
        <v/>
      </c>
      <c r="BO109" s="443" t="str">
        <f>IF(AY109&lt;1,"",IF(AY109=1,'TUITION SCHED'!$D$22,IF(AY109=2,'TUITION SCHED'!$E$22,IF(AY109=3,'TUITION SCHED'!$F$22,IF(AY109=4,'TUITION SCHED'!$G$22,IF(AY109=5,'TUITION SCHED'!$H$22,""))))))</f>
        <v/>
      </c>
      <c r="BP109" s="443" t="str">
        <f>IF(AZ109&lt;1,"",IF(AZ109=1,'TUITION SCHED'!$D$23,IF(AZ109=2,'TUITION SCHED'!$E$23,IF(AZ109=3,'TUITION SCHED'!$F$23,IF(AZ109=4,'TUITION SCHED'!$G$23,IF(AZ109=5,'TUITION SCHED'!$H$23,""))))))</f>
        <v/>
      </c>
      <c r="BQ109" s="443" t="str">
        <f>IF(BA109&lt;1,"",IF(BA109=1,'TUITION SCHED'!$D$24,IF(BA109=2,'TUITION SCHED'!$E$24,IF(BA109=3,'TUITION SCHED'!$F$24,IF(BA109=4,'TUITION SCHED'!$G$24,IF(BA109=5,'TUITION SCHED'!$H$24,""))))))</f>
        <v/>
      </c>
      <c r="BR109" s="443" t="str">
        <f>IF(BB109&lt;1,"",IF(BB109=1,'TUITION SCHED'!$D$25,IF(BB109=2,'TUITION SCHED'!$E$25,IF(BB109=3,'TUITION SCHED'!$F$25,IF(BB109=4,'TUITION SCHED'!$G$25,IF(BB109=5,'TUITION SCHED'!$H$25,""))))))</f>
        <v/>
      </c>
      <c r="BS109" s="443" t="str">
        <f>IF(BC109&lt;1,"",IF(BC109=1,'TUITION SCHED'!$D$26,IF(BC109=2,'TUITION SCHED'!$E$26,IF(BC109=3,'TUITION SCHED'!$F$26,IF(BC109=4,'TUITION SCHED'!$G$26,IF(BC109=5,'TUITION SCHED'!$H$26,""))))))</f>
        <v/>
      </c>
      <c r="BT109" s="443" t="str">
        <f>IF(BD109&lt;1,"",IF(BD109=1,'TUITION SCHED'!$D$27,IF(BD109=2,'TUITION SCHED'!$E$27,IF(BD109=3,'TUITION SCHED'!$F$27,IF(BD109=4,'TUITION SCHED'!$G$27,IF(BD109=5,'TUITION SCHED'!$H$27,""))))))</f>
        <v/>
      </c>
      <c r="BU109" s="443" t="str">
        <f>IF(BE109&lt;1,"",IF(BE109=1,'TUITION SCHED'!$D$28,IF(BE109=2,'TUITION SCHED'!$E$28,IF(BE109=3,'TUITION SCHED'!$F$28,IF(BE109=4,'TUITION SCHED'!$G$28,IF(BE109=5,'TUITION SCHED'!$H$28,""))))))</f>
        <v/>
      </c>
      <c r="BV109" s="440" t="str">
        <f>IF(BF109&lt;1,"",IF(BF109=1,'TUITION SCHED'!$D$29,IF(BF109=2,'TUITION SCHED'!$E$29,IF(BF109=3,'TUITION SCHED'!$F$29,IF(BF109=4,'TUITION SCHED'!$G$29,IF(BF109=5,'TUITION SCHED'!$H$29,""))))))</f>
        <v/>
      </c>
      <c r="BW109" s="124"/>
      <c r="BX109" s="507"/>
      <c r="BY109" s="145" t="str">
        <f>IF(AH109="y",IF(SUM(J109:O109)&gt;0,'TUITION SCHED'!$H$58+IF(SUM(J109:O109)&gt;1,((SUM(J109:O109)-1))*'TUITION SCHED'!$H$60)+SUM(B109:I109)*'TUITION SCHED'!$H$59,""),"")</f>
        <v/>
      </c>
      <c r="BZ109" s="443" t="str">
        <f>IF(AH109="y",IF(SUM(B109:I109)&gt;0,'TUITION SCHED'!$H$57+IF(SUM(B109:I109)&gt;1,((SUM(B109:I109)-1))*'TUITION SCHED'!$H$59),""),"")</f>
        <v/>
      </c>
      <c r="CA109" s="443" t="str">
        <f t="shared" si="25"/>
        <v/>
      </c>
    </row>
    <row r="110" spans="1:79">
      <c r="A110" s="480"/>
      <c r="B110" s="463"/>
      <c r="C110" s="463"/>
      <c r="D110" s="463"/>
      <c r="E110" s="463"/>
      <c r="F110" s="463"/>
      <c r="G110" s="463"/>
      <c r="H110" s="465"/>
      <c r="I110" s="463"/>
      <c r="J110" s="463"/>
      <c r="K110" s="463"/>
      <c r="L110" s="463"/>
      <c r="M110" s="463"/>
      <c r="N110" s="463"/>
      <c r="O110" s="463"/>
      <c r="P110" s="443">
        <f t="shared" si="13"/>
        <v>0</v>
      </c>
      <c r="Q110" s="480"/>
      <c r="R110" s="480"/>
      <c r="S110" s="456">
        <f>IF(U110&gt;0,U110,IF(Q110=1,'TUITION SCHED'!D$30,IF(Q110=2,'TUITION SCHED'!E$30,IF(Q110=3,'TUITION SCHED'!F$30,IF(Q110=4,'TUITION SCHED'!G$30,IF(Q110=5,'TUITION SCHED'!H$30,IF(R110&gt;0,R110*'TUITION SCHED'!$D$31,SUM(BI110:BV110))))))))</f>
        <v>0</v>
      </c>
      <c r="T110" s="457" t="str">
        <f t="shared" si="14"/>
        <v/>
      </c>
      <c r="U110" s="480"/>
      <c r="V110" s="480"/>
      <c r="W110" s="575" t="str">
        <f>IF(V110="y",S110*'DATA INPUT'!$B$20,"")</f>
        <v/>
      </c>
      <c r="X110" s="483"/>
      <c r="Y110" s="443" t="str">
        <f>IF(A110="","",IF(X110="y",'DATA INPUT'!$B$26,'DATA INPUT'!$B$27))</f>
        <v/>
      </c>
      <c r="Z110" s="458">
        <f>IF(Q110=0,(P110-B110*0.5)*'DATA INPUT'!$B$28,"")</f>
        <v>0</v>
      </c>
      <c r="AA110" s="480"/>
      <c r="AB110" s="480"/>
      <c r="AC110" s="480"/>
      <c r="AD110" s="480"/>
      <c r="AE110" s="443" t="str">
        <f>IF((AB110+AC110+AD110)=0,"",(AB110*'DATA INPUT'!$D$59)+(AC110*'DATA INPUT'!$D$61)+(AD110*'DATA INPUT'!$D$66))</f>
        <v/>
      </c>
      <c r="AF110" s="480"/>
      <c r="AG110" s="480"/>
      <c r="AH110" s="483"/>
      <c r="AI110" s="443" t="str">
        <f t="shared" si="15"/>
        <v/>
      </c>
      <c r="AJ110" s="443" t="str">
        <f t="shared" si="16"/>
        <v/>
      </c>
      <c r="AK110" s="443" t="str">
        <f t="shared" si="17"/>
        <v/>
      </c>
      <c r="AL110" s="443" t="str">
        <f t="shared" si="18"/>
        <v/>
      </c>
      <c r="AM110" s="443" t="str">
        <f t="shared" si="19"/>
        <v/>
      </c>
      <c r="AN110" s="443" t="str">
        <f t="shared" si="20"/>
        <v/>
      </c>
      <c r="AO110" s="443" t="str">
        <f t="shared" si="21"/>
        <v/>
      </c>
      <c r="AP110" s="443" t="str">
        <f t="shared" si="22"/>
        <v/>
      </c>
      <c r="AQ110" s="440" t="str">
        <f>IF(AH110="y",IF(MAX(BY110:BZ110)&lt;'TUITION SCHED'!$H$61,MAX(BY110:BZ110),'TUITION SCHED'!$H$61),"")</f>
        <v/>
      </c>
      <c r="AR110" s="459"/>
      <c r="AS110" s="443" t="str">
        <f>IF(SUM(AT110:$BF110)&gt;0,"",IF(B110&gt;0,$P110,""))</f>
        <v/>
      </c>
      <c r="AT110" s="443" t="str">
        <f>IF(SUM(AU110:$BF110)&gt;0,"",IF(C110&gt;0,$P110,""))</f>
        <v/>
      </c>
      <c r="AU110" s="443" t="str">
        <f>IF(SUM(AV110:$BF110)&gt;0,"",IF(D110&gt;0,$P110,""))</f>
        <v/>
      </c>
      <c r="AV110" s="443" t="str">
        <f>IF(SUM(AW110:$BF110)&gt;0,"",IF(E110&gt;0,$P110,""))</f>
        <v/>
      </c>
      <c r="AW110" s="443" t="str">
        <f>IF(SUM(AX110:$BF110)&gt;0,"",IF(F110&gt;0,$P110,""))</f>
        <v/>
      </c>
      <c r="AX110" s="443" t="str">
        <f>IF(SUM(AY110:$BF110)&gt;0,"",IF(G110&gt;0,$P110,""))</f>
        <v/>
      </c>
      <c r="AY110" s="443" t="str">
        <f>IF(SUM(AZ110:$BF110)&gt;0,"",IF(H110&gt;0,$P110,""))</f>
        <v/>
      </c>
      <c r="AZ110" s="443" t="str">
        <f>IF(SUM(BA110:$BF110)&gt;0,"",IF(I110&gt;0,$P110,""))</f>
        <v/>
      </c>
      <c r="BA110" s="443" t="str">
        <f>IF(SUM(BB110:$BF110)&gt;0,"",IF(J110&gt;0,$P110,""))</f>
        <v/>
      </c>
      <c r="BB110" s="443" t="str">
        <f>IF(SUM(BC110:$BF110)&gt;0,"",IF(K110&gt;0,$P110,""))</f>
        <v/>
      </c>
      <c r="BC110" s="443" t="str">
        <f>IF(SUM(BD110:$BF110)&gt;0,"",IF(L110&gt;0,$P110,""))</f>
        <v/>
      </c>
      <c r="BD110" s="443" t="str">
        <f>IF(SUM(BE110:$BF110)&gt;0,"",IF(M110&gt;0,$P110,""))</f>
        <v/>
      </c>
      <c r="BE110" s="443" t="str">
        <f t="shared" si="23"/>
        <v/>
      </c>
      <c r="BF110" s="440" t="str">
        <f t="shared" si="24"/>
        <v/>
      </c>
      <c r="BG110" s="124"/>
      <c r="BH110" s="507"/>
      <c r="BI110" s="145" t="str">
        <f>IF(AS110&lt;1,"",IF(AS110=1,'TUITION SCHED'!$D$16,IF(AS110=2,'TUITION SCHED'!$E$16,IF(AS110=3,'TUITION SCHED'!$F$16,IF(AS110=4,'TUITION SCHED'!$G$16,IF(AS110=5,'TUITION SCHED'!$H$16,""))))))</f>
        <v/>
      </c>
      <c r="BJ110" s="443" t="str">
        <f>IF(AT110&lt;1,"",IF(AT110=1,'TUITION SCHED'!$D$17,IF(AT110=2,'TUITION SCHED'!$E$17,IF(AT110=3,'TUITION SCHED'!$F$17,IF(AT110=4,'TUITION SCHED'!$G$17,IF(AT110=5,'TUITION SCHED'!$H$18,""))))))</f>
        <v/>
      </c>
      <c r="BK110" s="443" t="str">
        <f>IF(AU110&lt;1,"",IF(AU110=1,'TUITION SCHED'!$D$18,IF(AU110=2,'TUITION SCHED'!$E$18,IF(AU110=3,'TUITION SCHED'!$F$18,IF(AU110=4,'TUITION SCHED'!$G$18,IF(AU110=5,'TUITION SCHED'!$H$18,""))))))</f>
        <v/>
      </c>
      <c r="BL110" s="443" t="str">
        <f>IF(AV110&lt;1,"",IF(AV110=1,'TUITION SCHED'!$D$19,IF(AV110=2,'TUITION SCHED'!$E$19,IF(AV110=3,'TUITION SCHED'!$F$19,IF(AV110=4,'TUITION SCHED'!$G$19,IF(AV110=5,'TUITION SCHED'!$H$19,""))))))</f>
        <v/>
      </c>
      <c r="BM110" s="443" t="str">
        <f>IF(AW110&lt;1,"",IF(AW110=1,'TUITION SCHED'!$D$20,IF(AW110=2,'TUITION SCHED'!$E$20,IF(AW110=3,'TUITION SCHED'!$F$20,IF(AW110=4,'TUITION SCHED'!$G$20,IF(AW110=5,'TUITION SCHED'!$H$20,""))))))</f>
        <v/>
      </c>
      <c r="BN110" s="443" t="str">
        <f>IF(AX110&lt;1,"",IF(AX110=1,'TUITION SCHED'!$D$21,IF(AX110=2,'TUITION SCHED'!$E$21,IF(AX110=3,'TUITION SCHED'!$F$21,IF(AX110=4,'TUITION SCHED'!$G$21,IF(AX110=5,'TUITION SCHED'!$H$21,""))))))</f>
        <v/>
      </c>
      <c r="BO110" s="443" t="str">
        <f>IF(AY110&lt;1,"",IF(AY110=1,'TUITION SCHED'!$D$22,IF(AY110=2,'TUITION SCHED'!$E$22,IF(AY110=3,'TUITION SCHED'!$F$22,IF(AY110=4,'TUITION SCHED'!$G$22,IF(AY110=5,'TUITION SCHED'!$H$22,""))))))</f>
        <v/>
      </c>
      <c r="BP110" s="443" t="str">
        <f>IF(AZ110&lt;1,"",IF(AZ110=1,'TUITION SCHED'!$D$23,IF(AZ110=2,'TUITION SCHED'!$E$23,IF(AZ110=3,'TUITION SCHED'!$F$23,IF(AZ110=4,'TUITION SCHED'!$G$23,IF(AZ110=5,'TUITION SCHED'!$H$23,""))))))</f>
        <v/>
      </c>
      <c r="BQ110" s="443" t="str">
        <f>IF(BA110&lt;1,"",IF(BA110=1,'TUITION SCHED'!$D$24,IF(BA110=2,'TUITION SCHED'!$E$24,IF(BA110=3,'TUITION SCHED'!$F$24,IF(BA110=4,'TUITION SCHED'!$G$24,IF(BA110=5,'TUITION SCHED'!$H$24,""))))))</f>
        <v/>
      </c>
      <c r="BR110" s="443" t="str">
        <f>IF(BB110&lt;1,"",IF(BB110=1,'TUITION SCHED'!$D$25,IF(BB110=2,'TUITION SCHED'!$E$25,IF(BB110=3,'TUITION SCHED'!$F$25,IF(BB110=4,'TUITION SCHED'!$G$25,IF(BB110=5,'TUITION SCHED'!$H$25,""))))))</f>
        <v/>
      </c>
      <c r="BS110" s="443" t="str">
        <f>IF(BC110&lt;1,"",IF(BC110=1,'TUITION SCHED'!$D$26,IF(BC110=2,'TUITION SCHED'!$E$26,IF(BC110=3,'TUITION SCHED'!$F$26,IF(BC110=4,'TUITION SCHED'!$G$26,IF(BC110=5,'TUITION SCHED'!$H$26,""))))))</f>
        <v/>
      </c>
      <c r="BT110" s="443" t="str">
        <f>IF(BD110&lt;1,"",IF(BD110=1,'TUITION SCHED'!$D$27,IF(BD110=2,'TUITION SCHED'!$E$27,IF(BD110=3,'TUITION SCHED'!$F$27,IF(BD110=4,'TUITION SCHED'!$G$27,IF(BD110=5,'TUITION SCHED'!$H$27,""))))))</f>
        <v/>
      </c>
      <c r="BU110" s="443" t="str">
        <f>IF(BE110&lt;1,"",IF(BE110=1,'TUITION SCHED'!$D$28,IF(BE110=2,'TUITION SCHED'!$E$28,IF(BE110=3,'TUITION SCHED'!$F$28,IF(BE110=4,'TUITION SCHED'!$G$28,IF(BE110=5,'TUITION SCHED'!$H$28,""))))))</f>
        <v/>
      </c>
      <c r="BV110" s="440" t="str">
        <f>IF(BF110&lt;1,"",IF(BF110=1,'TUITION SCHED'!$D$29,IF(BF110=2,'TUITION SCHED'!$E$29,IF(BF110=3,'TUITION SCHED'!$F$29,IF(BF110=4,'TUITION SCHED'!$G$29,IF(BF110=5,'TUITION SCHED'!$H$29,""))))))</f>
        <v/>
      </c>
      <c r="BW110" s="124"/>
      <c r="BX110" s="507"/>
      <c r="BY110" s="145" t="str">
        <f>IF(AH110="y",IF(SUM(J110:O110)&gt;0,'TUITION SCHED'!$H$58+IF(SUM(J110:O110)&gt;1,((SUM(J110:O110)-1))*'TUITION SCHED'!$H$60)+SUM(B110:I110)*'TUITION SCHED'!$H$59,""),"")</f>
        <v/>
      </c>
      <c r="BZ110" s="443" t="str">
        <f>IF(AH110="y",IF(SUM(B110:I110)&gt;0,'TUITION SCHED'!$H$57+IF(SUM(B110:I110)&gt;1,((SUM(B110:I110)-1))*'TUITION SCHED'!$H$59),""),"")</f>
        <v/>
      </c>
      <c r="CA110" s="443" t="str">
        <f t="shared" si="25"/>
        <v/>
      </c>
    </row>
    <row r="111" spans="1:79">
      <c r="A111" s="480"/>
      <c r="B111" s="463"/>
      <c r="C111" s="463"/>
      <c r="D111" s="463"/>
      <c r="E111" s="463"/>
      <c r="F111" s="463"/>
      <c r="G111" s="463"/>
      <c r="H111" s="463"/>
      <c r="I111" s="463"/>
      <c r="J111" s="463"/>
      <c r="K111" s="463"/>
      <c r="L111" s="463"/>
      <c r="M111" s="463"/>
      <c r="N111" s="463"/>
      <c r="O111" s="463"/>
      <c r="P111" s="443">
        <f t="shared" si="13"/>
        <v>0</v>
      </c>
      <c r="Q111" s="480"/>
      <c r="R111" s="480"/>
      <c r="S111" s="456">
        <f>IF(U111&gt;0,U111,IF(Q111=1,'TUITION SCHED'!D$30,IF(Q111=2,'TUITION SCHED'!E$30,IF(Q111=3,'TUITION SCHED'!F$30,IF(Q111=4,'TUITION SCHED'!G$30,IF(Q111=5,'TUITION SCHED'!H$30,IF(R111&gt;0,R111*'TUITION SCHED'!$D$31,SUM(BI111:BV111))))))))</f>
        <v>0</v>
      </c>
      <c r="T111" s="457" t="str">
        <f t="shared" si="14"/>
        <v/>
      </c>
      <c r="U111" s="480"/>
      <c r="V111" s="480"/>
      <c r="W111" s="575" t="str">
        <f>IF(V111="y",S111*'DATA INPUT'!$B$20,"")</f>
        <v/>
      </c>
      <c r="X111" s="483"/>
      <c r="Y111" s="443" t="str">
        <f>IF(A111="","",IF(X111="y",'DATA INPUT'!$B$26,'DATA INPUT'!$B$27))</f>
        <v/>
      </c>
      <c r="Z111" s="458">
        <f>IF(Q111=0,(P111-B111*0.5)*'DATA INPUT'!$B$28,"")</f>
        <v>0</v>
      </c>
      <c r="AA111" s="480"/>
      <c r="AB111" s="480"/>
      <c r="AC111" s="480"/>
      <c r="AD111" s="480"/>
      <c r="AE111" s="443" t="str">
        <f>IF((AB111+AC111+AD111)=0,"",(AB111*'DATA INPUT'!$D$59)+(AC111*'DATA INPUT'!$D$61)+(AD111*'DATA INPUT'!$D$66))</f>
        <v/>
      </c>
      <c r="AF111" s="480"/>
      <c r="AG111" s="480"/>
      <c r="AH111" s="483"/>
      <c r="AI111" s="443" t="str">
        <f t="shared" si="15"/>
        <v/>
      </c>
      <c r="AJ111" s="443" t="str">
        <f t="shared" si="16"/>
        <v/>
      </c>
      <c r="AK111" s="443" t="str">
        <f t="shared" si="17"/>
        <v/>
      </c>
      <c r="AL111" s="443" t="str">
        <f t="shared" si="18"/>
        <v/>
      </c>
      <c r="AM111" s="443" t="str">
        <f t="shared" si="19"/>
        <v/>
      </c>
      <c r="AN111" s="443" t="str">
        <f t="shared" si="20"/>
        <v/>
      </c>
      <c r="AO111" s="443" t="str">
        <f t="shared" si="21"/>
        <v/>
      </c>
      <c r="AP111" s="443" t="str">
        <f t="shared" si="22"/>
        <v/>
      </c>
      <c r="AQ111" s="440" t="str">
        <f>IF(AH111="y",IF(MAX(BY111:BZ111)&lt;'TUITION SCHED'!$H$61,MAX(BY111:BZ111),'TUITION SCHED'!$H$61),"")</f>
        <v/>
      </c>
      <c r="AR111" s="459"/>
      <c r="AS111" s="443" t="str">
        <f>IF(SUM(AT111:$BF111)&gt;0,"",IF(B111&gt;0,$P111,""))</f>
        <v/>
      </c>
      <c r="AT111" s="443" t="str">
        <f>IF(SUM(AU111:$BF111)&gt;0,"",IF(C111&gt;0,$P111,""))</f>
        <v/>
      </c>
      <c r="AU111" s="443" t="str">
        <f>IF(SUM(AV111:$BF111)&gt;0,"",IF(D111&gt;0,$P111,""))</f>
        <v/>
      </c>
      <c r="AV111" s="443" t="str">
        <f>IF(SUM(AW111:$BF111)&gt;0,"",IF(E111&gt;0,$P111,""))</f>
        <v/>
      </c>
      <c r="AW111" s="443" t="str">
        <f>IF(SUM(AX111:$BF111)&gt;0,"",IF(F111&gt;0,$P111,""))</f>
        <v/>
      </c>
      <c r="AX111" s="443" t="str">
        <f>IF(SUM(AY111:$BF111)&gt;0,"",IF(G111&gt;0,$P111,""))</f>
        <v/>
      </c>
      <c r="AY111" s="443" t="str">
        <f>IF(SUM(AZ111:$BF111)&gt;0,"",IF(H111&gt;0,$P111,""))</f>
        <v/>
      </c>
      <c r="AZ111" s="443" t="str">
        <f>IF(SUM(BA111:$BF111)&gt;0,"",IF(I111&gt;0,$P111,""))</f>
        <v/>
      </c>
      <c r="BA111" s="443" t="str">
        <f>IF(SUM(BB111:$BF111)&gt;0,"",IF(J111&gt;0,$P111,""))</f>
        <v/>
      </c>
      <c r="BB111" s="443" t="str">
        <f>IF(SUM(BC111:$BF111)&gt;0,"",IF(K111&gt;0,$P111,""))</f>
        <v/>
      </c>
      <c r="BC111" s="443" t="str">
        <f>IF(SUM(BD111:$BF111)&gt;0,"",IF(L111&gt;0,$P111,""))</f>
        <v/>
      </c>
      <c r="BD111" s="443" t="str">
        <f>IF(SUM(BE111:$BF111)&gt;0,"",IF(M111&gt;0,$P111,""))</f>
        <v/>
      </c>
      <c r="BE111" s="443" t="str">
        <f t="shared" si="23"/>
        <v/>
      </c>
      <c r="BF111" s="440" t="str">
        <f t="shared" si="24"/>
        <v/>
      </c>
      <c r="BG111" s="124"/>
      <c r="BH111" s="507"/>
      <c r="BI111" s="145" t="str">
        <f>IF(AS111&lt;1,"",IF(AS111=1,'TUITION SCHED'!$D$16,IF(AS111=2,'TUITION SCHED'!$E$16,IF(AS111=3,'TUITION SCHED'!$F$16,IF(AS111=4,'TUITION SCHED'!$G$16,IF(AS111=5,'TUITION SCHED'!$H$16,""))))))</f>
        <v/>
      </c>
      <c r="BJ111" s="443" t="str">
        <f>IF(AT111&lt;1,"",IF(AT111=1,'TUITION SCHED'!$D$17,IF(AT111=2,'TUITION SCHED'!$E$17,IF(AT111=3,'TUITION SCHED'!$F$17,IF(AT111=4,'TUITION SCHED'!$G$17,IF(AT111=5,'TUITION SCHED'!$H$18,""))))))</f>
        <v/>
      </c>
      <c r="BK111" s="443" t="str">
        <f>IF(AU111&lt;1,"",IF(AU111=1,'TUITION SCHED'!$D$18,IF(AU111=2,'TUITION SCHED'!$E$18,IF(AU111=3,'TUITION SCHED'!$F$18,IF(AU111=4,'TUITION SCHED'!$G$18,IF(AU111=5,'TUITION SCHED'!$H$18,""))))))</f>
        <v/>
      </c>
      <c r="BL111" s="443" t="str">
        <f>IF(AV111&lt;1,"",IF(AV111=1,'TUITION SCHED'!$D$19,IF(AV111=2,'TUITION SCHED'!$E$19,IF(AV111=3,'TUITION SCHED'!$F$19,IF(AV111=4,'TUITION SCHED'!$G$19,IF(AV111=5,'TUITION SCHED'!$H$19,""))))))</f>
        <v/>
      </c>
      <c r="BM111" s="443" t="str">
        <f>IF(AW111&lt;1,"",IF(AW111=1,'TUITION SCHED'!$D$20,IF(AW111=2,'TUITION SCHED'!$E$20,IF(AW111=3,'TUITION SCHED'!$F$20,IF(AW111=4,'TUITION SCHED'!$G$20,IF(AW111=5,'TUITION SCHED'!$H$20,""))))))</f>
        <v/>
      </c>
      <c r="BN111" s="443" t="str">
        <f>IF(AX111&lt;1,"",IF(AX111=1,'TUITION SCHED'!$D$21,IF(AX111=2,'TUITION SCHED'!$E$21,IF(AX111=3,'TUITION SCHED'!$F$21,IF(AX111=4,'TUITION SCHED'!$G$21,IF(AX111=5,'TUITION SCHED'!$H$21,""))))))</f>
        <v/>
      </c>
      <c r="BO111" s="443" t="str">
        <f>IF(AY111&lt;1,"",IF(AY111=1,'TUITION SCHED'!$D$22,IF(AY111=2,'TUITION SCHED'!$E$22,IF(AY111=3,'TUITION SCHED'!$F$22,IF(AY111=4,'TUITION SCHED'!$G$22,IF(AY111=5,'TUITION SCHED'!$H$22,""))))))</f>
        <v/>
      </c>
      <c r="BP111" s="443" t="str">
        <f>IF(AZ111&lt;1,"",IF(AZ111=1,'TUITION SCHED'!$D$23,IF(AZ111=2,'TUITION SCHED'!$E$23,IF(AZ111=3,'TUITION SCHED'!$F$23,IF(AZ111=4,'TUITION SCHED'!$G$23,IF(AZ111=5,'TUITION SCHED'!$H$23,""))))))</f>
        <v/>
      </c>
      <c r="BQ111" s="443" t="str">
        <f>IF(BA111&lt;1,"",IF(BA111=1,'TUITION SCHED'!$D$24,IF(BA111=2,'TUITION SCHED'!$E$24,IF(BA111=3,'TUITION SCHED'!$F$24,IF(BA111=4,'TUITION SCHED'!$G$24,IF(BA111=5,'TUITION SCHED'!$H$24,""))))))</f>
        <v/>
      </c>
      <c r="BR111" s="443" t="str">
        <f>IF(BB111&lt;1,"",IF(BB111=1,'TUITION SCHED'!$D$25,IF(BB111=2,'TUITION SCHED'!$E$25,IF(BB111=3,'TUITION SCHED'!$F$25,IF(BB111=4,'TUITION SCHED'!$G$25,IF(BB111=5,'TUITION SCHED'!$H$25,""))))))</f>
        <v/>
      </c>
      <c r="BS111" s="443" t="str">
        <f>IF(BC111&lt;1,"",IF(BC111=1,'TUITION SCHED'!$D$26,IF(BC111=2,'TUITION SCHED'!$E$26,IF(BC111=3,'TUITION SCHED'!$F$26,IF(BC111=4,'TUITION SCHED'!$G$26,IF(BC111=5,'TUITION SCHED'!$H$26,""))))))</f>
        <v/>
      </c>
      <c r="BT111" s="443" t="str">
        <f>IF(BD111&lt;1,"",IF(BD111=1,'TUITION SCHED'!$D$27,IF(BD111=2,'TUITION SCHED'!$E$27,IF(BD111=3,'TUITION SCHED'!$F$27,IF(BD111=4,'TUITION SCHED'!$G$27,IF(BD111=5,'TUITION SCHED'!$H$27,""))))))</f>
        <v/>
      </c>
      <c r="BU111" s="443" t="str">
        <f>IF(BE111&lt;1,"",IF(BE111=1,'TUITION SCHED'!$D$28,IF(BE111=2,'TUITION SCHED'!$E$28,IF(BE111=3,'TUITION SCHED'!$F$28,IF(BE111=4,'TUITION SCHED'!$G$28,IF(BE111=5,'TUITION SCHED'!$H$28,""))))))</f>
        <v/>
      </c>
      <c r="BV111" s="440" t="str">
        <f>IF(BF111&lt;1,"",IF(BF111=1,'TUITION SCHED'!$D$29,IF(BF111=2,'TUITION SCHED'!$E$29,IF(BF111=3,'TUITION SCHED'!$F$29,IF(BF111=4,'TUITION SCHED'!$G$29,IF(BF111=5,'TUITION SCHED'!$H$29,""))))))</f>
        <v/>
      </c>
      <c r="BW111" s="124"/>
      <c r="BX111" s="507"/>
      <c r="BY111" s="145" t="str">
        <f>IF(AH111="y",IF(SUM(J111:O111)&gt;0,'TUITION SCHED'!$H$58+IF(SUM(J111:O111)&gt;1,((SUM(J111:O111)-1))*'TUITION SCHED'!$H$60)+SUM(B111:I111)*'TUITION SCHED'!$H$59,""),"")</f>
        <v/>
      </c>
      <c r="BZ111" s="443" t="str">
        <f>IF(AH111="y",IF(SUM(B111:I111)&gt;0,'TUITION SCHED'!$H$57+IF(SUM(B111:I111)&gt;1,((SUM(B111:I111)-1))*'TUITION SCHED'!$H$59),""),"")</f>
        <v/>
      </c>
      <c r="CA111" s="443" t="str">
        <f t="shared" si="25"/>
        <v/>
      </c>
    </row>
    <row r="112" spans="1:79">
      <c r="A112" s="480"/>
      <c r="B112" s="463"/>
      <c r="C112" s="463"/>
      <c r="D112" s="463"/>
      <c r="E112" s="463"/>
      <c r="F112" s="463"/>
      <c r="G112" s="463"/>
      <c r="H112" s="465"/>
      <c r="I112" s="463"/>
      <c r="J112" s="463"/>
      <c r="K112" s="463"/>
      <c r="L112" s="463"/>
      <c r="M112" s="463"/>
      <c r="N112" s="463"/>
      <c r="O112" s="463"/>
      <c r="P112" s="443">
        <f t="shared" si="13"/>
        <v>0</v>
      </c>
      <c r="Q112" s="480"/>
      <c r="R112" s="480"/>
      <c r="S112" s="456">
        <f>IF(U112&gt;0,U112,IF(Q112=1,'TUITION SCHED'!D$30,IF(Q112=2,'TUITION SCHED'!E$30,IF(Q112=3,'TUITION SCHED'!F$30,IF(Q112=4,'TUITION SCHED'!G$30,IF(Q112=5,'TUITION SCHED'!H$30,IF(R112&gt;0,R112*'TUITION SCHED'!$D$31,SUM(BI112:BV112))))))))</f>
        <v>0</v>
      </c>
      <c r="T112" s="457" t="str">
        <f t="shared" si="14"/>
        <v/>
      </c>
      <c r="U112" s="480"/>
      <c r="V112" s="480"/>
      <c r="W112" s="575" t="str">
        <f>IF(V112="y",S112*'DATA INPUT'!$B$20,"")</f>
        <v/>
      </c>
      <c r="X112" s="483"/>
      <c r="Y112" s="443" t="str">
        <f>IF(A112="","",IF(X112="y",'DATA INPUT'!$B$26,'DATA INPUT'!$B$27))</f>
        <v/>
      </c>
      <c r="Z112" s="458">
        <f>IF(Q112=0,(P112-B112*0.5)*'DATA INPUT'!$B$28,"")</f>
        <v>0</v>
      </c>
      <c r="AA112" s="480"/>
      <c r="AB112" s="480"/>
      <c r="AC112" s="480"/>
      <c r="AD112" s="480"/>
      <c r="AE112" s="443" t="str">
        <f>IF((AB112+AC112+AD112)=0,"",(AB112*'DATA INPUT'!$D$59)+(AC112*'DATA INPUT'!$D$61)+(AD112*'DATA INPUT'!$D$66))</f>
        <v/>
      </c>
      <c r="AF112" s="480"/>
      <c r="AG112" s="480"/>
      <c r="AH112" s="483"/>
      <c r="AI112" s="443" t="str">
        <f t="shared" si="15"/>
        <v/>
      </c>
      <c r="AJ112" s="443" t="str">
        <f t="shared" si="16"/>
        <v/>
      </c>
      <c r="AK112" s="443" t="str">
        <f t="shared" si="17"/>
        <v/>
      </c>
      <c r="AL112" s="443" t="str">
        <f t="shared" si="18"/>
        <v/>
      </c>
      <c r="AM112" s="443" t="str">
        <f t="shared" si="19"/>
        <v/>
      </c>
      <c r="AN112" s="443" t="str">
        <f t="shared" si="20"/>
        <v/>
      </c>
      <c r="AO112" s="443" t="str">
        <f t="shared" si="21"/>
        <v/>
      </c>
      <c r="AP112" s="443" t="str">
        <f t="shared" si="22"/>
        <v/>
      </c>
      <c r="AQ112" s="440" t="str">
        <f>IF(AH112="y",IF(MAX(BY112:BZ112)&lt;'TUITION SCHED'!$H$61,MAX(BY112:BZ112),'TUITION SCHED'!$H$61),"")</f>
        <v/>
      </c>
      <c r="AR112" s="459"/>
      <c r="AS112" s="443" t="str">
        <f>IF(SUM(AT112:$BF112)&gt;0,"",IF(B112&gt;0,$P112,""))</f>
        <v/>
      </c>
      <c r="AT112" s="443" t="str">
        <f>IF(SUM(AU112:$BF112)&gt;0,"",IF(C112&gt;0,$P112,""))</f>
        <v/>
      </c>
      <c r="AU112" s="443" t="str">
        <f>IF(SUM(AV112:$BF112)&gt;0,"",IF(D112&gt;0,$P112,""))</f>
        <v/>
      </c>
      <c r="AV112" s="443" t="str">
        <f>IF(SUM(AW112:$BF112)&gt;0,"",IF(E112&gt;0,$P112,""))</f>
        <v/>
      </c>
      <c r="AW112" s="443" t="str">
        <f>IF(SUM(AX112:$BF112)&gt;0,"",IF(F112&gt;0,$P112,""))</f>
        <v/>
      </c>
      <c r="AX112" s="443" t="str">
        <f>IF(SUM(AY112:$BF112)&gt;0,"",IF(G112&gt;0,$P112,""))</f>
        <v/>
      </c>
      <c r="AY112" s="443" t="str">
        <f>IF(SUM(AZ112:$BF112)&gt;0,"",IF(H112&gt;0,$P112,""))</f>
        <v/>
      </c>
      <c r="AZ112" s="443" t="str">
        <f>IF(SUM(BA112:$BF112)&gt;0,"",IF(I112&gt;0,$P112,""))</f>
        <v/>
      </c>
      <c r="BA112" s="443" t="str">
        <f>IF(SUM(BB112:$BF112)&gt;0,"",IF(J112&gt;0,$P112,""))</f>
        <v/>
      </c>
      <c r="BB112" s="443" t="str">
        <f>IF(SUM(BC112:$BF112)&gt;0,"",IF(K112&gt;0,$P112,""))</f>
        <v/>
      </c>
      <c r="BC112" s="443" t="str">
        <f>IF(SUM(BD112:$BF112)&gt;0,"",IF(L112&gt;0,$P112,""))</f>
        <v/>
      </c>
      <c r="BD112" s="443" t="str">
        <f>IF(SUM(BE112:$BF112)&gt;0,"",IF(M112&gt;0,$P112,""))</f>
        <v/>
      </c>
      <c r="BE112" s="443" t="str">
        <f t="shared" si="23"/>
        <v/>
      </c>
      <c r="BF112" s="440" t="str">
        <f t="shared" si="24"/>
        <v/>
      </c>
      <c r="BG112" s="124"/>
      <c r="BH112" s="507"/>
      <c r="BI112" s="145" t="str">
        <f>IF(AS112&lt;1,"",IF(AS112=1,'TUITION SCHED'!$D$16,IF(AS112=2,'TUITION SCHED'!$E$16,IF(AS112=3,'TUITION SCHED'!$F$16,IF(AS112=4,'TUITION SCHED'!$G$16,IF(AS112=5,'TUITION SCHED'!$H$16,""))))))</f>
        <v/>
      </c>
      <c r="BJ112" s="443" t="str">
        <f>IF(AT112&lt;1,"",IF(AT112=1,'TUITION SCHED'!$D$17,IF(AT112=2,'TUITION SCHED'!$E$17,IF(AT112=3,'TUITION SCHED'!$F$17,IF(AT112=4,'TUITION SCHED'!$G$17,IF(AT112=5,'TUITION SCHED'!$H$18,""))))))</f>
        <v/>
      </c>
      <c r="BK112" s="443" t="str">
        <f>IF(AU112&lt;1,"",IF(AU112=1,'TUITION SCHED'!$D$18,IF(AU112=2,'TUITION SCHED'!$E$18,IF(AU112=3,'TUITION SCHED'!$F$18,IF(AU112=4,'TUITION SCHED'!$G$18,IF(AU112=5,'TUITION SCHED'!$H$18,""))))))</f>
        <v/>
      </c>
      <c r="BL112" s="443" t="str">
        <f>IF(AV112&lt;1,"",IF(AV112=1,'TUITION SCHED'!$D$19,IF(AV112=2,'TUITION SCHED'!$E$19,IF(AV112=3,'TUITION SCHED'!$F$19,IF(AV112=4,'TUITION SCHED'!$G$19,IF(AV112=5,'TUITION SCHED'!$H$19,""))))))</f>
        <v/>
      </c>
      <c r="BM112" s="443" t="str">
        <f>IF(AW112&lt;1,"",IF(AW112=1,'TUITION SCHED'!$D$20,IF(AW112=2,'TUITION SCHED'!$E$20,IF(AW112=3,'TUITION SCHED'!$F$20,IF(AW112=4,'TUITION SCHED'!$G$20,IF(AW112=5,'TUITION SCHED'!$H$20,""))))))</f>
        <v/>
      </c>
      <c r="BN112" s="443" t="str">
        <f>IF(AX112&lt;1,"",IF(AX112=1,'TUITION SCHED'!$D$21,IF(AX112=2,'TUITION SCHED'!$E$21,IF(AX112=3,'TUITION SCHED'!$F$21,IF(AX112=4,'TUITION SCHED'!$G$21,IF(AX112=5,'TUITION SCHED'!$H$21,""))))))</f>
        <v/>
      </c>
      <c r="BO112" s="443" t="str">
        <f>IF(AY112&lt;1,"",IF(AY112=1,'TUITION SCHED'!$D$22,IF(AY112=2,'TUITION SCHED'!$E$22,IF(AY112=3,'TUITION SCHED'!$F$22,IF(AY112=4,'TUITION SCHED'!$G$22,IF(AY112=5,'TUITION SCHED'!$H$22,""))))))</f>
        <v/>
      </c>
      <c r="BP112" s="443" t="str">
        <f>IF(AZ112&lt;1,"",IF(AZ112=1,'TUITION SCHED'!$D$23,IF(AZ112=2,'TUITION SCHED'!$E$23,IF(AZ112=3,'TUITION SCHED'!$F$23,IF(AZ112=4,'TUITION SCHED'!$G$23,IF(AZ112=5,'TUITION SCHED'!$H$23,""))))))</f>
        <v/>
      </c>
      <c r="BQ112" s="443" t="str">
        <f>IF(BA112&lt;1,"",IF(BA112=1,'TUITION SCHED'!$D$24,IF(BA112=2,'TUITION SCHED'!$E$24,IF(BA112=3,'TUITION SCHED'!$F$24,IF(BA112=4,'TUITION SCHED'!$G$24,IF(BA112=5,'TUITION SCHED'!$H$24,""))))))</f>
        <v/>
      </c>
      <c r="BR112" s="443" t="str">
        <f>IF(BB112&lt;1,"",IF(BB112=1,'TUITION SCHED'!$D$25,IF(BB112=2,'TUITION SCHED'!$E$25,IF(BB112=3,'TUITION SCHED'!$F$25,IF(BB112=4,'TUITION SCHED'!$G$25,IF(BB112=5,'TUITION SCHED'!$H$25,""))))))</f>
        <v/>
      </c>
      <c r="BS112" s="443" t="str">
        <f>IF(BC112&lt;1,"",IF(BC112=1,'TUITION SCHED'!$D$26,IF(BC112=2,'TUITION SCHED'!$E$26,IF(BC112=3,'TUITION SCHED'!$F$26,IF(BC112=4,'TUITION SCHED'!$G$26,IF(BC112=5,'TUITION SCHED'!$H$26,""))))))</f>
        <v/>
      </c>
      <c r="BT112" s="443" t="str">
        <f>IF(BD112&lt;1,"",IF(BD112=1,'TUITION SCHED'!$D$27,IF(BD112=2,'TUITION SCHED'!$E$27,IF(BD112=3,'TUITION SCHED'!$F$27,IF(BD112=4,'TUITION SCHED'!$G$27,IF(BD112=5,'TUITION SCHED'!$H$27,""))))))</f>
        <v/>
      </c>
      <c r="BU112" s="443" t="str">
        <f>IF(BE112&lt;1,"",IF(BE112=1,'TUITION SCHED'!$D$28,IF(BE112=2,'TUITION SCHED'!$E$28,IF(BE112=3,'TUITION SCHED'!$F$28,IF(BE112=4,'TUITION SCHED'!$G$28,IF(BE112=5,'TUITION SCHED'!$H$28,""))))))</f>
        <v/>
      </c>
      <c r="BV112" s="440" t="str">
        <f>IF(BF112&lt;1,"",IF(BF112=1,'TUITION SCHED'!$D$29,IF(BF112=2,'TUITION SCHED'!$E$29,IF(BF112=3,'TUITION SCHED'!$F$29,IF(BF112=4,'TUITION SCHED'!$G$29,IF(BF112=5,'TUITION SCHED'!$H$29,""))))))</f>
        <v/>
      </c>
      <c r="BW112" s="124"/>
      <c r="BX112" s="507"/>
      <c r="BY112" s="145" t="str">
        <f>IF(AH112="y",IF(SUM(J112:O112)&gt;0,'TUITION SCHED'!$H$58+IF(SUM(J112:O112)&gt;1,((SUM(J112:O112)-1))*'TUITION SCHED'!$H$60)+SUM(B112:I112)*'TUITION SCHED'!$H$59,""),"")</f>
        <v/>
      </c>
      <c r="BZ112" s="443" t="str">
        <f>IF(AH112="y",IF(SUM(B112:I112)&gt;0,'TUITION SCHED'!$H$57+IF(SUM(B112:I112)&gt;1,((SUM(B112:I112)-1))*'TUITION SCHED'!$H$59),""),"")</f>
        <v/>
      </c>
      <c r="CA112" s="443" t="str">
        <f t="shared" si="25"/>
        <v/>
      </c>
    </row>
    <row r="113" spans="1:79">
      <c r="A113" s="480"/>
      <c r="B113" s="463"/>
      <c r="C113" s="463"/>
      <c r="D113" s="463"/>
      <c r="E113" s="463"/>
      <c r="F113" s="463"/>
      <c r="G113" s="463"/>
      <c r="H113" s="465"/>
      <c r="I113" s="463"/>
      <c r="J113" s="463"/>
      <c r="K113" s="463"/>
      <c r="L113" s="463"/>
      <c r="M113" s="463"/>
      <c r="N113" s="463"/>
      <c r="O113" s="463"/>
      <c r="P113" s="443">
        <f t="shared" si="13"/>
        <v>0</v>
      </c>
      <c r="Q113" s="480"/>
      <c r="R113" s="480"/>
      <c r="S113" s="456">
        <f>IF(U113&gt;0,U113,IF(Q113=1,'TUITION SCHED'!D$30,IF(Q113=2,'TUITION SCHED'!E$30,IF(Q113=3,'TUITION SCHED'!F$30,IF(Q113=4,'TUITION SCHED'!G$30,IF(Q113=5,'TUITION SCHED'!H$30,IF(R113&gt;0,R113*'TUITION SCHED'!$D$31,SUM(BI113:BV113))))))))</f>
        <v>0</v>
      </c>
      <c r="T113" s="457" t="str">
        <f t="shared" si="14"/>
        <v/>
      </c>
      <c r="U113" s="480"/>
      <c r="V113" s="480"/>
      <c r="W113" s="575" t="str">
        <f>IF(V113="y",S113*'DATA INPUT'!$B$20,"")</f>
        <v/>
      </c>
      <c r="X113" s="483"/>
      <c r="Y113" s="443" t="str">
        <f>IF(A113="","",IF(X113="y",'DATA INPUT'!$B$26,'DATA INPUT'!$B$27))</f>
        <v/>
      </c>
      <c r="Z113" s="458">
        <f>IF(Q113=0,(P113-B113*0.5)*'DATA INPUT'!$B$28,"")</f>
        <v>0</v>
      </c>
      <c r="AA113" s="480"/>
      <c r="AB113" s="480"/>
      <c r="AC113" s="480"/>
      <c r="AD113" s="480"/>
      <c r="AE113" s="443" t="str">
        <f>IF((AB113+AC113+AD113)=0,"",(AB113*'DATA INPUT'!$D$59)+(AC113*'DATA INPUT'!$D$61)+(AD113*'DATA INPUT'!$D$66))</f>
        <v/>
      </c>
      <c r="AF113" s="480"/>
      <c r="AG113" s="480"/>
      <c r="AH113" s="483"/>
      <c r="AI113" s="443" t="str">
        <f t="shared" si="15"/>
        <v/>
      </c>
      <c r="AJ113" s="443" t="str">
        <f t="shared" si="16"/>
        <v/>
      </c>
      <c r="AK113" s="443" t="str">
        <f t="shared" si="17"/>
        <v/>
      </c>
      <c r="AL113" s="443" t="str">
        <f t="shared" si="18"/>
        <v/>
      </c>
      <c r="AM113" s="443" t="str">
        <f t="shared" si="19"/>
        <v/>
      </c>
      <c r="AN113" s="443" t="str">
        <f t="shared" si="20"/>
        <v/>
      </c>
      <c r="AO113" s="443" t="str">
        <f t="shared" si="21"/>
        <v/>
      </c>
      <c r="AP113" s="443" t="str">
        <f t="shared" si="22"/>
        <v/>
      </c>
      <c r="AQ113" s="440" t="str">
        <f>IF(AH113="y",IF(MAX(BY113:BZ113)&lt;'TUITION SCHED'!$H$61,MAX(BY113:BZ113),'TUITION SCHED'!$H$61),"")</f>
        <v/>
      </c>
      <c r="AR113" s="459"/>
      <c r="AS113" s="443" t="str">
        <f>IF(SUM(AT113:$BF113)&gt;0,"",IF(B113&gt;0,$P113,""))</f>
        <v/>
      </c>
      <c r="AT113" s="443" t="str">
        <f>IF(SUM(AU113:$BF113)&gt;0,"",IF(C113&gt;0,$P113,""))</f>
        <v/>
      </c>
      <c r="AU113" s="443" t="str">
        <f>IF(SUM(AV113:$BF113)&gt;0,"",IF(D113&gt;0,$P113,""))</f>
        <v/>
      </c>
      <c r="AV113" s="443" t="str">
        <f>IF(SUM(AW113:$BF113)&gt;0,"",IF(E113&gt;0,$P113,""))</f>
        <v/>
      </c>
      <c r="AW113" s="443" t="str">
        <f>IF(SUM(AX113:$BF113)&gt;0,"",IF(F113&gt;0,$P113,""))</f>
        <v/>
      </c>
      <c r="AX113" s="443" t="str">
        <f>IF(SUM(AY113:$BF113)&gt;0,"",IF(G113&gt;0,$P113,""))</f>
        <v/>
      </c>
      <c r="AY113" s="443" t="str">
        <f>IF(SUM(AZ113:$BF113)&gt;0,"",IF(H113&gt;0,$P113,""))</f>
        <v/>
      </c>
      <c r="AZ113" s="443" t="str">
        <f>IF(SUM(BA113:$BF113)&gt;0,"",IF(I113&gt;0,$P113,""))</f>
        <v/>
      </c>
      <c r="BA113" s="443" t="str">
        <f>IF(SUM(BB113:$BF113)&gt;0,"",IF(J113&gt;0,$P113,""))</f>
        <v/>
      </c>
      <c r="BB113" s="443" t="str">
        <f>IF(SUM(BC113:$BF113)&gt;0,"",IF(K113&gt;0,$P113,""))</f>
        <v/>
      </c>
      <c r="BC113" s="443" t="str">
        <f>IF(SUM(BD113:$BF113)&gt;0,"",IF(L113&gt;0,$P113,""))</f>
        <v/>
      </c>
      <c r="BD113" s="443" t="str">
        <f>IF(SUM(BE113:$BF113)&gt;0,"",IF(M113&gt;0,$P113,""))</f>
        <v/>
      </c>
      <c r="BE113" s="443" t="str">
        <f t="shared" si="23"/>
        <v/>
      </c>
      <c r="BF113" s="440" t="str">
        <f t="shared" si="24"/>
        <v/>
      </c>
      <c r="BG113" s="124"/>
      <c r="BH113" s="507"/>
      <c r="BI113" s="145" t="str">
        <f>IF(AS113&lt;1,"",IF(AS113=1,'TUITION SCHED'!$D$16,IF(AS113=2,'TUITION SCHED'!$E$16,IF(AS113=3,'TUITION SCHED'!$F$16,IF(AS113=4,'TUITION SCHED'!$G$16,IF(AS113=5,'TUITION SCHED'!$H$16,""))))))</f>
        <v/>
      </c>
      <c r="BJ113" s="443" t="str">
        <f>IF(AT113&lt;1,"",IF(AT113=1,'TUITION SCHED'!$D$17,IF(AT113=2,'TUITION SCHED'!$E$17,IF(AT113=3,'TUITION SCHED'!$F$17,IF(AT113=4,'TUITION SCHED'!$G$17,IF(AT113=5,'TUITION SCHED'!$H$18,""))))))</f>
        <v/>
      </c>
      <c r="BK113" s="443" t="str">
        <f>IF(AU113&lt;1,"",IF(AU113=1,'TUITION SCHED'!$D$18,IF(AU113=2,'TUITION SCHED'!$E$18,IF(AU113=3,'TUITION SCHED'!$F$18,IF(AU113=4,'TUITION SCHED'!$G$18,IF(AU113=5,'TUITION SCHED'!$H$18,""))))))</f>
        <v/>
      </c>
      <c r="BL113" s="443" t="str">
        <f>IF(AV113&lt;1,"",IF(AV113=1,'TUITION SCHED'!$D$19,IF(AV113=2,'TUITION SCHED'!$E$19,IF(AV113=3,'TUITION SCHED'!$F$19,IF(AV113=4,'TUITION SCHED'!$G$19,IF(AV113=5,'TUITION SCHED'!$H$19,""))))))</f>
        <v/>
      </c>
      <c r="BM113" s="443" t="str">
        <f>IF(AW113&lt;1,"",IF(AW113=1,'TUITION SCHED'!$D$20,IF(AW113=2,'TUITION SCHED'!$E$20,IF(AW113=3,'TUITION SCHED'!$F$20,IF(AW113=4,'TUITION SCHED'!$G$20,IF(AW113=5,'TUITION SCHED'!$H$20,""))))))</f>
        <v/>
      </c>
      <c r="BN113" s="443" t="str">
        <f>IF(AX113&lt;1,"",IF(AX113=1,'TUITION SCHED'!$D$21,IF(AX113=2,'TUITION SCHED'!$E$21,IF(AX113=3,'TUITION SCHED'!$F$21,IF(AX113=4,'TUITION SCHED'!$G$21,IF(AX113=5,'TUITION SCHED'!$H$21,""))))))</f>
        <v/>
      </c>
      <c r="BO113" s="443" t="str">
        <f>IF(AY113&lt;1,"",IF(AY113=1,'TUITION SCHED'!$D$22,IF(AY113=2,'TUITION SCHED'!$E$22,IF(AY113=3,'TUITION SCHED'!$F$22,IF(AY113=4,'TUITION SCHED'!$G$22,IF(AY113=5,'TUITION SCHED'!$H$22,""))))))</f>
        <v/>
      </c>
      <c r="BP113" s="443" t="str">
        <f>IF(AZ113&lt;1,"",IF(AZ113=1,'TUITION SCHED'!$D$23,IF(AZ113=2,'TUITION SCHED'!$E$23,IF(AZ113=3,'TUITION SCHED'!$F$23,IF(AZ113=4,'TUITION SCHED'!$G$23,IF(AZ113=5,'TUITION SCHED'!$H$23,""))))))</f>
        <v/>
      </c>
      <c r="BQ113" s="443" t="str">
        <f>IF(BA113&lt;1,"",IF(BA113=1,'TUITION SCHED'!$D$24,IF(BA113=2,'TUITION SCHED'!$E$24,IF(BA113=3,'TUITION SCHED'!$F$24,IF(BA113=4,'TUITION SCHED'!$G$24,IF(BA113=5,'TUITION SCHED'!$H$24,""))))))</f>
        <v/>
      </c>
      <c r="BR113" s="443" t="str">
        <f>IF(BB113&lt;1,"",IF(BB113=1,'TUITION SCHED'!$D$25,IF(BB113=2,'TUITION SCHED'!$E$25,IF(BB113=3,'TUITION SCHED'!$F$25,IF(BB113=4,'TUITION SCHED'!$G$25,IF(BB113=5,'TUITION SCHED'!$H$25,""))))))</f>
        <v/>
      </c>
      <c r="BS113" s="443" t="str">
        <f>IF(BC113&lt;1,"",IF(BC113=1,'TUITION SCHED'!$D$26,IF(BC113=2,'TUITION SCHED'!$E$26,IF(BC113=3,'TUITION SCHED'!$F$26,IF(BC113=4,'TUITION SCHED'!$G$26,IF(BC113=5,'TUITION SCHED'!$H$26,""))))))</f>
        <v/>
      </c>
      <c r="BT113" s="443" t="str">
        <f>IF(BD113&lt;1,"",IF(BD113=1,'TUITION SCHED'!$D$27,IF(BD113=2,'TUITION SCHED'!$E$27,IF(BD113=3,'TUITION SCHED'!$F$27,IF(BD113=4,'TUITION SCHED'!$G$27,IF(BD113=5,'TUITION SCHED'!$H$27,""))))))</f>
        <v/>
      </c>
      <c r="BU113" s="443" t="str">
        <f>IF(BE113&lt;1,"",IF(BE113=1,'TUITION SCHED'!$D$28,IF(BE113=2,'TUITION SCHED'!$E$28,IF(BE113=3,'TUITION SCHED'!$F$28,IF(BE113=4,'TUITION SCHED'!$G$28,IF(BE113=5,'TUITION SCHED'!$H$28,""))))))</f>
        <v/>
      </c>
      <c r="BV113" s="440" t="str">
        <f>IF(BF113&lt;1,"",IF(BF113=1,'TUITION SCHED'!$D$29,IF(BF113=2,'TUITION SCHED'!$E$29,IF(BF113=3,'TUITION SCHED'!$F$29,IF(BF113=4,'TUITION SCHED'!$G$29,IF(BF113=5,'TUITION SCHED'!$H$29,""))))))</f>
        <v/>
      </c>
      <c r="BW113" s="124"/>
      <c r="BX113" s="507"/>
      <c r="BY113" s="145" t="str">
        <f>IF(AH113="y",IF(SUM(J113:O113)&gt;0,'TUITION SCHED'!$H$58+IF(SUM(J113:O113)&gt;1,((SUM(J113:O113)-1))*'TUITION SCHED'!$H$60)+SUM(B113:I113)*'TUITION SCHED'!$H$59,""),"")</f>
        <v/>
      </c>
      <c r="BZ113" s="443" t="str">
        <f>IF(AH113="y",IF(SUM(B113:I113)&gt;0,'TUITION SCHED'!$H$57+IF(SUM(B113:I113)&gt;1,((SUM(B113:I113)-1))*'TUITION SCHED'!$H$59),""),"")</f>
        <v/>
      </c>
      <c r="CA113" s="443" t="str">
        <f t="shared" si="25"/>
        <v/>
      </c>
    </row>
    <row r="114" spans="1:79">
      <c r="A114" s="480"/>
      <c r="B114" s="463"/>
      <c r="C114" s="463"/>
      <c r="D114" s="463"/>
      <c r="E114" s="463"/>
      <c r="F114" s="463"/>
      <c r="G114" s="463"/>
      <c r="H114" s="463"/>
      <c r="I114" s="463"/>
      <c r="J114" s="463"/>
      <c r="K114" s="463"/>
      <c r="L114" s="463"/>
      <c r="M114" s="463"/>
      <c r="N114" s="463"/>
      <c r="O114" s="463"/>
      <c r="P114" s="443">
        <f t="shared" si="13"/>
        <v>0</v>
      </c>
      <c r="Q114" s="480"/>
      <c r="R114" s="480"/>
      <c r="S114" s="456">
        <f>IF(U114&gt;0,U114,IF(Q114=1,'TUITION SCHED'!D$30,IF(Q114=2,'TUITION SCHED'!E$30,IF(Q114=3,'TUITION SCHED'!F$30,IF(Q114=4,'TUITION SCHED'!G$30,IF(Q114=5,'TUITION SCHED'!H$30,IF(R114&gt;0,R114*'TUITION SCHED'!$D$31,SUM(BI114:BV114))))))))</f>
        <v>0</v>
      </c>
      <c r="T114" s="457" t="str">
        <f t="shared" si="14"/>
        <v/>
      </c>
      <c r="U114" s="480"/>
      <c r="V114" s="480"/>
      <c r="W114" s="575" t="str">
        <f>IF(V114="y",S114*'DATA INPUT'!$B$20,"")</f>
        <v/>
      </c>
      <c r="X114" s="483"/>
      <c r="Y114" s="443" t="str">
        <f>IF(A114="","",IF(X114="y",'DATA INPUT'!$B$26,'DATA INPUT'!$B$27))</f>
        <v/>
      </c>
      <c r="Z114" s="458">
        <f>IF(Q114=0,(P114-B114*0.5)*'DATA INPUT'!$B$28,"")</f>
        <v>0</v>
      </c>
      <c r="AA114" s="480"/>
      <c r="AB114" s="480"/>
      <c r="AC114" s="480"/>
      <c r="AD114" s="480"/>
      <c r="AE114" s="443" t="str">
        <f>IF((AB114+AC114+AD114)=0,"",(AB114*'DATA INPUT'!$D$59)+(AC114*'DATA INPUT'!$D$61)+(AD114*'DATA INPUT'!$D$66))</f>
        <v/>
      </c>
      <c r="AF114" s="480"/>
      <c r="AG114" s="480"/>
      <c r="AH114" s="483"/>
      <c r="AI114" s="443" t="str">
        <f t="shared" si="15"/>
        <v/>
      </c>
      <c r="AJ114" s="443" t="str">
        <f t="shared" si="16"/>
        <v/>
      </c>
      <c r="AK114" s="443" t="str">
        <f t="shared" si="17"/>
        <v/>
      </c>
      <c r="AL114" s="443" t="str">
        <f t="shared" si="18"/>
        <v/>
      </c>
      <c r="AM114" s="443" t="str">
        <f t="shared" si="19"/>
        <v/>
      </c>
      <c r="AN114" s="443" t="str">
        <f t="shared" si="20"/>
        <v/>
      </c>
      <c r="AO114" s="443" t="str">
        <f t="shared" si="21"/>
        <v/>
      </c>
      <c r="AP114" s="443" t="str">
        <f t="shared" si="22"/>
        <v/>
      </c>
      <c r="AQ114" s="440" t="str">
        <f>IF(AH114="y",IF(MAX(BY114:BZ114)&lt;'TUITION SCHED'!$H$61,MAX(BY114:BZ114),'TUITION SCHED'!$H$61),"")</f>
        <v/>
      </c>
      <c r="AR114" s="459"/>
      <c r="AS114" s="443" t="str">
        <f>IF(SUM(AT114:$BF114)&gt;0,"",IF(B114&gt;0,$P114,""))</f>
        <v/>
      </c>
      <c r="AT114" s="443" t="str">
        <f>IF(SUM(AU114:$BF114)&gt;0,"",IF(C114&gt;0,$P114,""))</f>
        <v/>
      </c>
      <c r="AU114" s="443" t="str">
        <f>IF(SUM(AV114:$BF114)&gt;0,"",IF(D114&gt;0,$P114,""))</f>
        <v/>
      </c>
      <c r="AV114" s="443" t="str">
        <f>IF(SUM(AW114:$BF114)&gt;0,"",IF(E114&gt;0,$P114,""))</f>
        <v/>
      </c>
      <c r="AW114" s="443" t="str">
        <f>IF(SUM(AX114:$BF114)&gt;0,"",IF(F114&gt;0,$P114,""))</f>
        <v/>
      </c>
      <c r="AX114" s="443" t="str">
        <f>IF(SUM(AY114:$BF114)&gt;0,"",IF(G114&gt;0,$P114,""))</f>
        <v/>
      </c>
      <c r="AY114" s="443" t="str">
        <f>IF(SUM(AZ114:$BF114)&gt;0,"",IF(H114&gt;0,$P114,""))</f>
        <v/>
      </c>
      <c r="AZ114" s="443" t="str">
        <f>IF(SUM(BA114:$BF114)&gt;0,"",IF(I114&gt;0,$P114,""))</f>
        <v/>
      </c>
      <c r="BA114" s="443" t="str">
        <f>IF(SUM(BB114:$BF114)&gt;0,"",IF(J114&gt;0,$P114,""))</f>
        <v/>
      </c>
      <c r="BB114" s="443" t="str">
        <f>IF(SUM(BC114:$BF114)&gt;0,"",IF(K114&gt;0,$P114,""))</f>
        <v/>
      </c>
      <c r="BC114" s="443" t="str">
        <f>IF(SUM(BD114:$BF114)&gt;0,"",IF(L114&gt;0,$P114,""))</f>
        <v/>
      </c>
      <c r="BD114" s="443" t="str">
        <f>IF(SUM(BE114:$BF114)&gt;0,"",IF(M114&gt;0,$P114,""))</f>
        <v/>
      </c>
      <c r="BE114" s="443" t="str">
        <f t="shared" si="23"/>
        <v/>
      </c>
      <c r="BF114" s="440" t="str">
        <f t="shared" si="24"/>
        <v/>
      </c>
      <c r="BG114" s="124"/>
      <c r="BH114" s="507"/>
      <c r="BI114" s="145" t="str">
        <f>IF(AS114&lt;1,"",IF(AS114=1,'TUITION SCHED'!$D$16,IF(AS114=2,'TUITION SCHED'!$E$16,IF(AS114=3,'TUITION SCHED'!$F$16,IF(AS114=4,'TUITION SCHED'!$G$16,IF(AS114=5,'TUITION SCHED'!$H$16,""))))))</f>
        <v/>
      </c>
      <c r="BJ114" s="443" t="str">
        <f>IF(AT114&lt;1,"",IF(AT114=1,'TUITION SCHED'!$D$17,IF(AT114=2,'TUITION SCHED'!$E$17,IF(AT114=3,'TUITION SCHED'!$F$17,IF(AT114=4,'TUITION SCHED'!$G$17,IF(AT114=5,'TUITION SCHED'!$H$18,""))))))</f>
        <v/>
      </c>
      <c r="BK114" s="443" t="str">
        <f>IF(AU114&lt;1,"",IF(AU114=1,'TUITION SCHED'!$D$18,IF(AU114=2,'TUITION SCHED'!$E$18,IF(AU114=3,'TUITION SCHED'!$F$18,IF(AU114=4,'TUITION SCHED'!$G$18,IF(AU114=5,'TUITION SCHED'!$H$18,""))))))</f>
        <v/>
      </c>
      <c r="BL114" s="443" t="str">
        <f>IF(AV114&lt;1,"",IF(AV114=1,'TUITION SCHED'!$D$19,IF(AV114=2,'TUITION SCHED'!$E$19,IF(AV114=3,'TUITION SCHED'!$F$19,IF(AV114=4,'TUITION SCHED'!$G$19,IF(AV114=5,'TUITION SCHED'!$H$19,""))))))</f>
        <v/>
      </c>
      <c r="BM114" s="443" t="str">
        <f>IF(AW114&lt;1,"",IF(AW114=1,'TUITION SCHED'!$D$20,IF(AW114=2,'TUITION SCHED'!$E$20,IF(AW114=3,'TUITION SCHED'!$F$20,IF(AW114=4,'TUITION SCHED'!$G$20,IF(AW114=5,'TUITION SCHED'!$H$20,""))))))</f>
        <v/>
      </c>
      <c r="BN114" s="443" t="str">
        <f>IF(AX114&lt;1,"",IF(AX114=1,'TUITION SCHED'!$D$21,IF(AX114=2,'TUITION SCHED'!$E$21,IF(AX114=3,'TUITION SCHED'!$F$21,IF(AX114=4,'TUITION SCHED'!$G$21,IF(AX114=5,'TUITION SCHED'!$H$21,""))))))</f>
        <v/>
      </c>
      <c r="BO114" s="443" t="str">
        <f>IF(AY114&lt;1,"",IF(AY114=1,'TUITION SCHED'!$D$22,IF(AY114=2,'TUITION SCHED'!$E$22,IF(AY114=3,'TUITION SCHED'!$F$22,IF(AY114=4,'TUITION SCHED'!$G$22,IF(AY114=5,'TUITION SCHED'!$H$22,""))))))</f>
        <v/>
      </c>
      <c r="BP114" s="443" t="str">
        <f>IF(AZ114&lt;1,"",IF(AZ114=1,'TUITION SCHED'!$D$23,IF(AZ114=2,'TUITION SCHED'!$E$23,IF(AZ114=3,'TUITION SCHED'!$F$23,IF(AZ114=4,'TUITION SCHED'!$G$23,IF(AZ114=5,'TUITION SCHED'!$H$23,""))))))</f>
        <v/>
      </c>
      <c r="BQ114" s="443" t="str">
        <f>IF(BA114&lt;1,"",IF(BA114=1,'TUITION SCHED'!$D$24,IF(BA114=2,'TUITION SCHED'!$E$24,IF(BA114=3,'TUITION SCHED'!$F$24,IF(BA114=4,'TUITION SCHED'!$G$24,IF(BA114=5,'TUITION SCHED'!$H$24,""))))))</f>
        <v/>
      </c>
      <c r="BR114" s="443" t="str">
        <f>IF(BB114&lt;1,"",IF(BB114=1,'TUITION SCHED'!$D$25,IF(BB114=2,'TUITION SCHED'!$E$25,IF(BB114=3,'TUITION SCHED'!$F$25,IF(BB114=4,'TUITION SCHED'!$G$25,IF(BB114=5,'TUITION SCHED'!$H$25,""))))))</f>
        <v/>
      </c>
      <c r="BS114" s="443" t="str">
        <f>IF(BC114&lt;1,"",IF(BC114=1,'TUITION SCHED'!$D$26,IF(BC114=2,'TUITION SCHED'!$E$26,IF(BC114=3,'TUITION SCHED'!$F$26,IF(BC114=4,'TUITION SCHED'!$G$26,IF(BC114=5,'TUITION SCHED'!$H$26,""))))))</f>
        <v/>
      </c>
      <c r="BT114" s="443" t="str">
        <f>IF(BD114&lt;1,"",IF(BD114=1,'TUITION SCHED'!$D$27,IF(BD114=2,'TUITION SCHED'!$E$27,IF(BD114=3,'TUITION SCHED'!$F$27,IF(BD114=4,'TUITION SCHED'!$G$27,IF(BD114=5,'TUITION SCHED'!$H$27,""))))))</f>
        <v/>
      </c>
      <c r="BU114" s="443" t="str">
        <f>IF(BE114&lt;1,"",IF(BE114=1,'TUITION SCHED'!$D$28,IF(BE114=2,'TUITION SCHED'!$E$28,IF(BE114=3,'TUITION SCHED'!$F$28,IF(BE114=4,'TUITION SCHED'!$G$28,IF(BE114=5,'TUITION SCHED'!$H$28,""))))))</f>
        <v/>
      </c>
      <c r="BV114" s="440" t="str">
        <f>IF(BF114&lt;1,"",IF(BF114=1,'TUITION SCHED'!$D$29,IF(BF114=2,'TUITION SCHED'!$E$29,IF(BF114=3,'TUITION SCHED'!$F$29,IF(BF114=4,'TUITION SCHED'!$G$29,IF(BF114=5,'TUITION SCHED'!$H$29,""))))))</f>
        <v/>
      </c>
      <c r="BW114" s="124"/>
      <c r="BX114" s="507"/>
      <c r="BY114" s="145" t="str">
        <f>IF(AH114="y",IF(SUM(J114:O114)&gt;0,'TUITION SCHED'!$H$58+IF(SUM(J114:O114)&gt;1,((SUM(J114:O114)-1))*'TUITION SCHED'!$H$60)+SUM(B114:I114)*'TUITION SCHED'!$H$59,""),"")</f>
        <v/>
      </c>
      <c r="BZ114" s="443" t="str">
        <f>IF(AH114="y",IF(SUM(B114:I114)&gt;0,'TUITION SCHED'!$H$57+IF(SUM(B114:I114)&gt;1,((SUM(B114:I114)-1))*'TUITION SCHED'!$H$59),""),"")</f>
        <v/>
      </c>
      <c r="CA114" s="443" t="str">
        <f t="shared" si="25"/>
        <v/>
      </c>
    </row>
    <row r="115" spans="1:79">
      <c r="A115" s="480"/>
      <c r="B115" s="463"/>
      <c r="C115" s="463"/>
      <c r="D115" s="463"/>
      <c r="E115" s="463"/>
      <c r="F115" s="463"/>
      <c r="G115" s="463"/>
      <c r="H115" s="463"/>
      <c r="I115" s="463"/>
      <c r="J115" s="463"/>
      <c r="K115" s="463"/>
      <c r="L115" s="463"/>
      <c r="M115" s="463"/>
      <c r="N115" s="463"/>
      <c r="O115" s="463"/>
      <c r="P115" s="443">
        <f t="shared" si="13"/>
        <v>0</v>
      </c>
      <c r="Q115" s="480"/>
      <c r="R115" s="480"/>
      <c r="S115" s="456">
        <f>IF(U115&gt;0,U115,IF(Q115=1,'TUITION SCHED'!D$30,IF(Q115=2,'TUITION SCHED'!E$30,IF(Q115=3,'TUITION SCHED'!F$30,IF(Q115=4,'TUITION SCHED'!G$30,IF(Q115=5,'TUITION SCHED'!H$30,IF(R115&gt;0,R115*'TUITION SCHED'!$D$31,SUM(BI115:BV115))))))))</f>
        <v>0</v>
      </c>
      <c r="T115" s="457" t="str">
        <f t="shared" si="14"/>
        <v/>
      </c>
      <c r="U115" s="480"/>
      <c r="V115" s="480"/>
      <c r="W115" s="575" t="str">
        <f>IF(V115="y",S115*'DATA INPUT'!$B$20,"")</f>
        <v/>
      </c>
      <c r="X115" s="483"/>
      <c r="Y115" s="443" t="str">
        <f>IF(A115="","",IF(X115="y",'DATA INPUT'!$B$26,'DATA INPUT'!$B$27))</f>
        <v/>
      </c>
      <c r="Z115" s="458">
        <f>IF(Q115=0,(P115-B115*0.5)*'DATA INPUT'!$B$28,"")</f>
        <v>0</v>
      </c>
      <c r="AA115" s="480"/>
      <c r="AB115" s="480"/>
      <c r="AC115" s="480"/>
      <c r="AD115" s="480"/>
      <c r="AE115" s="443" t="str">
        <f>IF((AB115+AC115+AD115)=0,"",(AB115*'DATA INPUT'!$D$59)+(AC115*'DATA INPUT'!$D$61)+(AD115*'DATA INPUT'!$D$66))</f>
        <v/>
      </c>
      <c r="AF115" s="480"/>
      <c r="AG115" s="480"/>
      <c r="AH115" s="483"/>
      <c r="AI115" s="443" t="str">
        <f t="shared" si="15"/>
        <v/>
      </c>
      <c r="AJ115" s="443" t="str">
        <f t="shared" si="16"/>
        <v/>
      </c>
      <c r="AK115" s="443" t="str">
        <f t="shared" si="17"/>
        <v/>
      </c>
      <c r="AL115" s="443" t="str">
        <f t="shared" si="18"/>
        <v/>
      </c>
      <c r="AM115" s="443" t="str">
        <f t="shared" si="19"/>
        <v/>
      </c>
      <c r="AN115" s="443" t="str">
        <f t="shared" si="20"/>
        <v/>
      </c>
      <c r="AO115" s="443" t="str">
        <f t="shared" si="21"/>
        <v/>
      </c>
      <c r="AP115" s="443" t="str">
        <f t="shared" si="22"/>
        <v/>
      </c>
      <c r="AQ115" s="440" t="str">
        <f>IF(AH115="y",IF(MAX(BY115:BZ115)&lt;'TUITION SCHED'!$H$61,MAX(BY115:BZ115),'TUITION SCHED'!$H$61),"")</f>
        <v/>
      </c>
      <c r="AR115" s="459"/>
      <c r="AS115" s="443" t="str">
        <f>IF(SUM(AT115:$BF115)&gt;0,"",IF(B115&gt;0,$P115,""))</f>
        <v/>
      </c>
      <c r="AT115" s="443" t="str">
        <f>IF(SUM(AU115:$BF115)&gt;0,"",IF(C115&gt;0,$P115,""))</f>
        <v/>
      </c>
      <c r="AU115" s="443" t="str">
        <f>IF(SUM(AV115:$BF115)&gt;0,"",IF(D115&gt;0,$P115,""))</f>
        <v/>
      </c>
      <c r="AV115" s="443" t="str">
        <f>IF(SUM(AW115:$BF115)&gt;0,"",IF(E115&gt;0,$P115,""))</f>
        <v/>
      </c>
      <c r="AW115" s="443" t="str">
        <f>IF(SUM(AX115:$BF115)&gt;0,"",IF(F115&gt;0,$P115,""))</f>
        <v/>
      </c>
      <c r="AX115" s="443" t="str">
        <f>IF(SUM(AY115:$BF115)&gt;0,"",IF(G115&gt;0,$P115,""))</f>
        <v/>
      </c>
      <c r="AY115" s="443" t="str">
        <f>IF(SUM(AZ115:$BF115)&gt;0,"",IF(H115&gt;0,$P115,""))</f>
        <v/>
      </c>
      <c r="AZ115" s="443" t="str">
        <f>IF(SUM(BA115:$BF115)&gt;0,"",IF(I115&gt;0,$P115,""))</f>
        <v/>
      </c>
      <c r="BA115" s="443" t="str">
        <f>IF(SUM(BB115:$BF115)&gt;0,"",IF(J115&gt;0,$P115,""))</f>
        <v/>
      </c>
      <c r="BB115" s="443" t="str">
        <f>IF(SUM(BC115:$BF115)&gt;0,"",IF(K115&gt;0,$P115,""))</f>
        <v/>
      </c>
      <c r="BC115" s="443" t="str">
        <f>IF(SUM(BD115:$BF115)&gt;0,"",IF(L115&gt;0,$P115,""))</f>
        <v/>
      </c>
      <c r="BD115" s="443" t="str">
        <f>IF(SUM(BE115:$BF115)&gt;0,"",IF(M115&gt;0,$P115,""))</f>
        <v/>
      </c>
      <c r="BE115" s="443" t="str">
        <f t="shared" si="23"/>
        <v/>
      </c>
      <c r="BF115" s="440" t="str">
        <f t="shared" si="24"/>
        <v/>
      </c>
      <c r="BG115" s="124"/>
      <c r="BH115" s="507"/>
      <c r="BI115" s="145" t="str">
        <f>IF(AS115&lt;1,"",IF(AS115=1,'TUITION SCHED'!$D$16,IF(AS115=2,'TUITION SCHED'!$E$16,IF(AS115=3,'TUITION SCHED'!$F$16,IF(AS115=4,'TUITION SCHED'!$G$16,IF(AS115=5,'TUITION SCHED'!$H$16,""))))))</f>
        <v/>
      </c>
      <c r="BJ115" s="443" t="str">
        <f>IF(AT115&lt;1,"",IF(AT115=1,'TUITION SCHED'!$D$17,IF(AT115=2,'TUITION SCHED'!$E$17,IF(AT115=3,'TUITION SCHED'!$F$17,IF(AT115=4,'TUITION SCHED'!$G$17,IF(AT115=5,'TUITION SCHED'!$H$18,""))))))</f>
        <v/>
      </c>
      <c r="BK115" s="443" t="str">
        <f>IF(AU115&lt;1,"",IF(AU115=1,'TUITION SCHED'!$D$18,IF(AU115=2,'TUITION SCHED'!$E$18,IF(AU115=3,'TUITION SCHED'!$F$18,IF(AU115=4,'TUITION SCHED'!$G$18,IF(AU115=5,'TUITION SCHED'!$H$18,""))))))</f>
        <v/>
      </c>
      <c r="BL115" s="443" t="str">
        <f>IF(AV115&lt;1,"",IF(AV115=1,'TUITION SCHED'!$D$19,IF(AV115=2,'TUITION SCHED'!$E$19,IF(AV115=3,'TUITION SCHED'!$F$19,IF(AV115=4,'TUITION SCHED'!$G$19,IF(AV115=5,'TUITION SCHED'!$H$19,""))))))</f>
        <v/>
      </c>
      <c r="BM115" s="443" t="str">
        <f>IF(AW115&lt;1,"",IF(AW115=1,'TUITION SCHED'!$D$20,IF(AW115=2,'TUITION SCHED'!$E$20,IF(AW115=3,'TUITION SCHED'!$F$20,IF(AW115=4,'TUITION SCHED'!$G$20,IF(AW115=5,'TUITION SCHED'!$H$20,""))))))</f>
        <v/>
      </c>
      <c r="BN115" s="443" t="str">
        <f>IF(AX115&lt;1,"",IF(AX115=1,'TUITION SCHED'!$D$21,IF(AX115=2,'TUITION SCHED'!$E$21,IF(AX115=3,'TUITION SCHED'!$F$21,IF(AX115=4,'TUITION SCHED'!$G$21,IF(AX115=5,'TUITION SCHED'!$H$21,""))))))</f>
        <v/>
      </c>
      <c r="BO115" s="443" t="str">
        <f>IF(AY115&lt;1,"",IF(AY115=1,'TUITION SCHED'!$D$22,IF(AY115=2,'TUITION SCHED'!$E$22,IF(AY115=3,'TUITION SCHED'!$F$22,IF(AY115=4,'TUITION SCHED'!$G$22,IF(AY115=5,'TUITION SCHED'!$H$22,""))))))</f>
        <v/>
      </c>
      <c r="BP115" s="443" t="str">
        <f>IF(AZ115&lt;1,"",IF(AZ115=1,'TUITION SCHED'!$D$23,IF(AZ115=2,'TUITION SCHED'!$E$23,IF(AZ115=3,'TUITION SCHED'!$F$23,IF(AZ115=4,'TUITION SCHED'!$G$23,IF(AZ115=5,'TUITION SCHED'!$H$23,""))))))</f>
        <v/>
      </c>
      <c r="BQ115" s="443" t="str">
        <f>IF(BA115&lt;1,"",IF(BA115=1,'TUITION SCHED'!$D$24,IF(BA115=2,'TUITION SCHED'!$E$24,IF(BA115=3,'TUITION SCHED'!$F$24,IF(BA115=4,'TUITION SCHED'!$G$24,IF(BA115=5,'TUITION SCHED'!$H$24,""))))))</f>
        <v/>
      </c>
      <c r="BR115" s="443" t="str">
        <f>IF(BB115&lt;1,"",IF(BB115=1,'TUITION SCHED'!$D$25,IF(BB115=2,'TUITION SCHED'!$E$25,IF(BB115=3,'TUITION SCHED'!$F$25,IF(BB115=4,'TUITION SCHED'!$G$25,IF(BB115=5,'TUITION SCHED'!$H$25,""))))))</f>
        <v/>
      </c>
      <c r="BS115" s="443" t="str">
        <f>IF(BC115&lt;1,"",IF(BC115=1,'TUITION SCHED'!$D$26,IF(BC115=2,'TUITION SCHED'!$E$26,IF(BC115=3,'TUITION SCHED'!$F$26,IF(BC115=4,'TUITION SCHED'!$G$26,IF(BC115=5,'TUITION SCHED'!$H$26,""))))))</f>
        <v/>
      </c>
      <c r="BT115" s="443" t="str">
        <f>IF(BD115&lt;1,"",IF(BD115=1,'TUITION SCHED'!$D$27,IF(BD115=2,'TUITION SCHED'!$E$27,IF(BD115=3,'TUITION SCHED'!$F$27,IF(BD115=4,'TUITION SCHED'!$G$27,IF(BD115=5,'TUITION SCHED'!$H$27,""))))))</f>
        <v/>
      </c>
      <c r="BU115" s="443" t="str">
        <f>IF(BE115&lt;1,"",IF(BE115=1,'TUITION SCHED'!$D$28,IF(BE115=2,'TUITION SCHED'!$E$28,IF(BE115=3,'TUITION SCHED'!$F$28,IF(BE115=4,'TUITION SCHED'!$G$28,IF(BE115=5,'TUITION SCHED'!$H$28,""))))))</f>
        <v/>
      </c>
      <c r="BV115" s="440" t="str">
        <f>IF(BF115&lt;1,"",IF(BF115=1,'TUITION SCHED'!$D$29,IF(BF115=2,'TUITION SCHED'!$E$29,IF(BF115=3,'TUITION SCHED'!$F$29,IF(BF115=4,'TUITION SCHED'!$G$29,IF(BF115=5,'TUITION SCHED'!$H$29,""))))))</f>
        <v/>
      </c>
      <c r="BW115" s="124"/>
      <c r="BX115" s="507"/>
      <c r="BY115" s="145" t="str">
        <f>IF(AH115="y",IF(SUM(J115:O115)&gt;0,'TUITION SCHED'!$H$58+IF(SUM(J115:O115)&gt;1,((SUM(J115:O115)-1))*'TUITION SCHED'!$H$60)+SUM(B115:I115)*'TUITION SCHED'!$H$59,""),"")</f>
        <v/>
      </c>
      <c r="BZ115" s="443" t="str">
        <f>IF(AH115="y",IF(SUM(B115:I115)&gt;0,'TUITION SCHED'!$H$57+IF(SUM(B115:I115)&gt;1,((SUM(B115:I115)-1))*'TUITION SCHED'!$H$59),""),"")</f>
        <v/>
      </c>
      <c r="CA115" s="443" t="str">
        <f t="shared" si="25"/>
        <v/>
      </c>
    </row>
    <row r="116" spans="1:79">
      <c r="A116" s="480"/>
      <c r="B116" s="463"/>
      <c r="C116" s="463"/>
      <c r="D116" s="463"/>
      <c r="E116" s="463"/>
      <c r="F116" s="463"/>
      <c r="G116" s="463"/>
      <c r="H116" s="463"/>
      <c r="I116" s="463"/>
      <c r="J116" s="463"/>
      <c r="K116" s="463"/>
      <c r="L116" s="463"/>
      <c r="M116" s="463"/>
      <c r="N116" s="463"/>
      <c r="O116" s="463"/>
      <c r="P116" s="443">
        <f t="shared" si="13"/>
        <v>0</v>
      </c>
      <c r="Q116" s="480"/>
      <c r="R116" s="480"/>
      <c r="S116" s="456">
        <f>IF(U116&gt;0,U116,IF(Q116=1,'TUITION SCHED'!D$30,IF(Q116=2,'TUITION SCHED'!E$30,IF(Q116=3,'TUITION SCHED'!F$30,IF(Q116=4,'TUITION SCHED'!G$30,IF(Q116=5,'TUITION SCHED'!H$30,IF(R116&gt;0,R116*'TUITION SCHED'!$D$31,SUM(BI116:BV116))))))))</f>
        <v>0</v>
      </c>
      <c r="T116" s="457" t="str">
        <f t="shared" si="14"/>
        <v/>
      </c>
      <c r="U116" s="480"/>
      <c r="V116" s="480"/>
      <c r="W116" s="575" t="str">
        <f>IF(V116="y",S116*'DATA INPUT'!$B$20,"")</f>
        <v/>
      </c>
      <c r="X116" s="483"/>
      <c r="Y116" s="443" t="str">
        <f>IF(A116="","",IF(X116="y",'DATA INPUT'!$B$26,'DATA INPUT'!$B$27))</f>
        <v/>
      </c>
      <c r="Z116" s="458">
        <f>IF(Q116=0,(P116-B116*0.5)*'DATA INPUT'!$B$28,"")</f>
        <v>0</v>
      </c>
      <c r="AA116" s="480"/>
      <c r="AB116" s="480"/>
      <c r="AC116" s="480"/>
      <c r="AD116" s="480"/>
      <c r="AE116" s="443" t="str">
        <f>IF((AB116+AC116+AD116)=0,"",(AB116*'DATA INPUT'!$D$59)+(AC116*'DATA INPUT'!$D$61)+(AD116*'DATA INPUT'!$D$66))</f>
        <v/>
      </c>
      <c r="AF116" s="480"/>
      <c r="AG116" s="480"/>
      <c r="AH116" s="483"/>
      <c r="AI116" s="443" t="str">
        <f t="shared" si="15"/>
        <v/>
      </c>
      <c r="AJ116" s="443" t="str">
        <f t="shared" si="16"/>
        <v/>
      </c>
      <c r="AK116" s="443" t="str">
        <f t="shared" si="17"/>
        <v/>
      </c>
      <c r="AL116" s="443" t="str">
        <f t="shared" si="18"/>
        <v/>
      </c>
      <c r="AM116" s="443" t="str">
        <f t="shared" si="19"/>
        <v/>
      </c>
      <c r="AN116" s="443" t="str">
        <f t="shared" si="20"/>
        <v/>
      </c>
      <c r="AO116" s="443" t="str">
        <f t="shared" si="21"/>
        <v/>
      </c>
      <c r="AP116" s="443" t="str">
        <f t="shared" si="22"/>
        <v/>
      </c>
      <c r="AQ116" s="440" t="str">
        <f>IF(AH116="y",IF(MAX(BY116:BZ116)&lt;'TUITION SCHED'!$H$61,MAX(BY116:BZ116),'TUITION SCHED'!$H$61),"")</f>
        <v/>
      </c>
      <c r="AR116" s="459"/>
      <c r="AS116" s="443" t="str">
        <f>IF(SUM(AT116:$BF116)&gt;0,"",IF(B116&gt;0,$P116,""))</f>
        <v/>
      </c>
      <c r="AT116" s="443" t="str">
        <f>IF(SUM(AU116:$BF116)&gt;0,"",IF(C116&gt;0,$P116,""))</f>
        <v/>
      </c>
      <c r="AU116" s="443" t="str">
        <f>IF(SUM(AV116:$BF116)&gt;0,"",IF(D116&gt;0,$P116,""))</f>
        <v/>
      </c>
      <c r="AV116" s="443" t="str">
        <f>IF(SUM(AW116:$BF116)&gt;0,"",IF(E116&gt;0,$P116,""))</f>
        <v/>
      </c>
      <c r="AW116" s="443" t="str">
        <f>IF(SUM(AX116:$BF116)&gt;0,"",IF(F116&gt;0,$P116,""))</f>
        <v/>
      </c>
      <c r="AX116" s="443" t="str">
        <f>IF(SUM(AY116:$BF116)&gt;0,"",IF(G116&gt;0,$P116,""))</f>
        <v/>
      </c>
      <c r="AY116" s="443" t="str">
        <f>IF(SUM(AZ116:$BF116)&gt;0,"",IF(H116&gt;0,$P116,""))</f>
        <v/>
      </c>
      <c r="AZ116" s="443" t="str">
        <f>IF(SUM(BA116:$BF116)&gt;0,"",IF(I116&gt;0,$P116,""))</f>
        <v/>
      </c>
      <c r="BA116" s="443" t="str">
        <f>IF(SUM(BB116:$BF116)&gt;0,"",IF(J116&gt;0,$P116,""))</f>
        <v/>
      </c>
      <c r="BB116" s="443" t="str">
        <f>IF(SUM(BC116:$BF116)&gt;0,"",IF(K116&gt;0,$P116,""))</f>
        <v/>
      </c>
      <c r="BC116" s="443" t="str">
        <f>IF(SUM(BD116:$BF116)&gt;0,"",IF(L116&gt;0,$P116,""))</f>
        <v/>
      </c>
      <c r="BD116" s="443" t="str">
        <f>IF(SUM(BE116:$BF116)&gt;0,"",IF(M116&gt;0,$P116,""))</f>
        <v/>
      </c>
      <c r="BE116" s="443" t="str">
        <f t="shared" si="23"/>
        <v/>
      </c>
      <c r="BF116" s="440" t="str">
        <f t="shared" si="24"/>
        <v/>
      </c>
      <c r="BG116" s="124"/>
      <c r="BH116" s="507"/>
      <c r="BI116" s="145" t="str">
        <f>IF(AS116&lt;1,"",IF(AS116=1,'TUITION SCHED'!$D$16,IF(AS116=2,'TUITION SCHED'!$E$16,IF(AS116=3,'TUITION SCHED'!$F$16,IF(AS116=4,'TUITION SCHED'!$G$16,IF(AS116=5,'TUITION SCHED'!$H$16,""))))))</f>
        <v/>
      </c>
      <c r="BJ116" s="443" t="str">
        <f>IF(AT116&lt;1,"",IF(AT116=1,'TUITION SCHED'!$D$17,IF(AT116=2,'TUITION SCHED'!$E$17,IF(AT116=3,'TUITION SCHED'!$F$17,IF(AT116=4,'TUITION SCHED'!$G$17,IF(AT116=5,'TUITION SCHED'!$H$18,""))))))</f>
        <v/>
      </c>
      <c r="BK116" s="443" t="str">
        <f>IF(AU116&lt;1,"",IF(AU116=1,'TUITION SCHED'!$D$18,IF(AU116=2,'TUITION SCHED'!$E$18,IF(AU116=3,'TUITION SCHED'!$F$18,IF(AU116=4,'TUITION SCHED'!$G$18,IF(AU116=5,'TUITION SCHED'!$H$18,""))))))</f>
        <v/>
      </c>
      <c r="BL116" s="443" t="str">
        <f>IF(AV116&lt;1,"",IF(AV116=1,'TUITION SCHED'!$D$19,IF(AV116=2,'TUITION SCHED'!$E$19,IF(AV116=3,'TUITION SCHED'!$F$19,IF(AV116=4,'TUITION SCHED'!$G$19,IF(AV116=5,'TUITION SCHED'!$H$19,""))))))</f>
        <v/>
      </c>
      <c r="BM116" s="443" t="str">
        <f>IF(AW116&lt;1,"",IF(AW116=1,'TUITION SCHED'!$D$20,IF(AW116=2,'TUITION SCHED'!$E$20,IF(AW116=3,'TUITION SCHED'!$F$20,IF(AW116=4,'TUITION SCHED'!$G$20,IF(AW116=5,'TUITION SCHED'!$H$20,""))))))</f>
        <v/>
      </c>
      <c r="BN116" s="443" t="str">
        <f>IF(AX116&lt;1,"",IF(AX116=1,'TUITION SCHED'!$D$21,IF(AX116=2,'TUITION SCHED'!$E$21,IF(AX116=3,'TUITION SCHED'!$F$21,IF(AX116=4,'TUITION SCHED'!$G$21,IF(AX116=5,'TUITION SCHED'!$H$21,""))))))</f>
        <v/>
      </c>
      <c r="BO116" s="443" t="str">
        <f>IF(AY116&lt;1,"",IF(AY116=1,'TUITION SCHED'!$D$22,IF(AY116=2,'TUITION SCHED'!$E$22,IF(AY116=3,'TUITION SCHED'!$F$22,IF(AY116=4,'TUITION SCHED'!$G$22,IF(AY116=5,'TUITION SCHED'!$H$22,""))))))</f>
        <v/>
      </c>
      <c r="BP116" s="443" t="str">
        <f>IF(AZ116&lt;1,"",IF(AZ116=1,'TUITION SCHED'!$D$23,IF(AZ116=2,'TUITION SCHED'!$E$23,IF(AZ116=3,'TUITION SCHED'!$F$23,IF(AZ116=4,'TUITION SCHED'!$G$23,IF(AZ116=5,'TUITION SCHED'!$H$23,""))))))</f>
        <v/>
      </c>
      <c r="BQ116" s="443" t="str">
        <f>IF(BA116&lt;1,"",IF(BA116=1,'TUITION SCHED'!$D$24,IF(BA116=2,'TUITION SCHED'!$E$24,IF(BA116=3,'TUITION SCHED'!$F$24,IF(BA116=4,'TUITION SCHED'!$G$24,IF(BA116=5,'TUITION SCHED'!$H$24,""))))))</f>
        <v/>
      </c>
      <c r="BR116" s="443" t="str">
        <f>IF(BB116&lt;1,"",IF(BB116=1,'TUITION SCHED'!$D$25,IF(BB116=2,'TUITION SCHED'!$E$25,IF(BB116=3,'TUITION SCHED'!$F$25,IF(BB116=4,'TUITION SCHED'!$G$25,IF(BB116=5,'TUITION SCHED'!$H$25,""))))))</f>
        <v/>
      </c>
      <c r="BS116" s="443" t="str">
        <f>IF(BC116&lt;1,"",IF(BC116=1,'TUITION SCHED'!$D$26,IF(BC116=2,'TUITION SCHED'!$E$26,IF(BC116=3,'TUITION SCHED'!$F$26,IF(BC116=4,'TUITION SCHED'!$G$26,IF(BC116=5,'TUITION SCHED'!$H$26,""))))))</f>
        <v/>
      </c>
      <c r="BT116" s="443" t="str">
        <f>IF(BD116&lt;1,"",IF(BD116=1,'TUITION SCHED'!$D$27,IF(BD116=2,'TUITION SCHED'!$E$27,IF(BD116=3,'TUITION SCHED'!$F$27,IF(BD116=4,'TUITION SCHED'!$G$27,IF(BD116=5,'TUITION SCHED'!$H$27,""))))))</f>
        <v/>
      </c>
      <c r="BU116" s="443" t="str">
        <f>IF(BE116&lt;1,"",IF(BE116=1,'TUITION SCHED'!$D$28,IF(BE116=2,'TUITION SCHED'!$E$28,IF(BE116=3,'TUITION SCHED'!$F$28,IF(BE116=4,'TUITION SCHED'!$G$28,IF(BE116=5,'TUITION SCHED'!$H$28,""))))))</f>
        <v/>
      </c>
      <c r="BV116" s="440" t="str">
        <f>IF(BF116&lt;1,"",IF(BF116=1,'TUITION SCHED'!$D$29,IF(BF116=2,'TUITION SCHED'!$E$29,IF(BF116=3,'TUITION SCHED'!$F$29,IF(BF116=4,'TUITION SCHED'!$G$29,IF(BF116=5,'TUITION SCHED'!$H$29,""))))))</f>
        <v/>
      </c>
      <c r="BW116" s="124"/>
      <c r="BX116" s="507"/>
      <c r="BY116" s="145" t="str">
        <f>IF(AH116="y",IF(SUM(J116:O116)&gt;0,'TUITION SCHED'!$H$58+IF(SUM(J116:O116)&gt;1,((SUM(J116:O116)-1))*'TUITION SCHED'!$H$60)+SUM(B116:I116)*'TUITION SCHED'!$H$59,""),"")</f>
        <v/>
      </c>
      <c r="BZ116" s="443" t="str">
        <f>IF(AH116="y",IF(SUM(B116:I116)&gt;0,'TUITION SCHED'!$H$57+IF(SUM(B116:I116)&gt;1,((SUM(B116:I116)-1))*'TUITION SCHED'!$H$59),""),"")</f>
        <v/>
      </c>
      <c r="CA116" s="443" t="str">
        <f t="shared" si="25"/>
        <v/>
      </c>
    </row>
    <row r="117" spans="1:79">
      <c r="A117" s="480"/>
      <c r="B117" s="463"/>
      <c r="C117" s="463"/>
      <c r="D117" s="463"/>
      <c r="E117" s="463"/>
      <c r="F117" s="463"/>
      <c r="G117" s="463"/>
      <c r="H117" s="463"/>
      <c r="I117" s="463"/>
      <c r="J117" s="463"/>
      <c r="K117" s="463"/>
      <c r="L117" s="463"/>
      <c r="M117" s="463"/>
      <c r="N117" s="463"/>
      <c r="O117" s="463"/>
      <c r="P117" s="443">
        <f t="shared" si="13"/>
        <v>0</v>
      </c>
      <c r="Q117" s="480"/>
      <c r="R117" s="480"/>
      <c r="S117" s="456">
        <f>IF(U117&gt;0,U117,IF(Q117=1,'TUITION SCHED'!D$30,IF(Q117=2,'TUITION SCHED'!E$30,IF(Q117=3,'TUITION SCHED'!F$30,IF(Q117=4,'TUITION SCHED'!G$30,IF(Q117=5,'TUITION SCHED'!H$30,IF(R117&gt;0,R117*'TUITION SCHED'!$D$31,SUM(BI117:BV117))))))))</f>
        <v>0</v>
      </c>
      <c r="T117" s="457" t="str">
        <f t="shared" si="14"/>
        <v/>
      </c>
      <c r="U117" s="480"/>
      <c r="V117" s="480"/>
      <c r="W117" s="575" t="str">
        <f>IF(V117="y",S117*'DATA INPUT'!$B$20,"")</f>
        <v/>
      </c>
      <c r="X117" s="483"/>
      <c r="Y117" s="443" t="str">
        <f>IF(A117="","",IF(X117="y",'DATA INPUT'!$B$26,'DATA INPUT'!$B$27))</f>
        <v/>
      </c>
      <c r="Z117" s="458">
        <f>IF(Q117=0,(P117-B117*0.5)*'DATA INPUT'!$B$28,"")</f>
        <v>0</v>
      </c>
      <c r="AA117" s="480"/>
      <c r="AB117" s="480"/>
      <c r="AC117" s="480"/>
      <c r="AD117" s="480"/>
      <c r="AE117" s="443" t="str">
        <f>IF((AB117+AC117+AD117)=0,"",(AB117*'DATA INPUT'!$D$59)+(AC117*'DATA INPUT'!$D$61)+(AD117*'DATA INPUT'!$D$66))</f>
        <v/>
      </c>
      <c r="AF117" s="480"/>
      <c r="AG117" s="480"/>
      <c r="AH117" s="483"/>
      <c r="AI117" s="443" t="str">
        <f t="shared" si="15"/>
        <v/>
      </c>
      <c r="AJ117" s="443" t="str">
        <f t="shared" si="16"/>
        <v/>
      </c>
      <c r="AK117" s="443" t="str">
        <f t="shared" si="17"/>
        <v/>
      </c>
      <c r="AL117" s="443" t="str">
        <f t="shared" si="18"/>
        <v/>
      </c>
      <c r="AM117" s="443" t="str">
        <f t="shared" si="19"/>
        <v/>
      </c>
      <c r="AN117" s="443" t="str">
        <f t="shared" si="20"/>
        <v/>
      </c>
      <c r="AO117" s="443" t="str">
        <f t="shared" si="21"/>
        <v/>
      </c>
      <c r="AP117" s="443" t="str">
        <f t="shared" si="22"/>
        <v/>
      </c>
      <c r="AQ117" s="440" t="str">
        <f>IF(AH117="y",IF(MAX(BY117:BZ117)&lt;'TUITION SCHED'!$H$61,MAX(BY117:BZ117),'TUITION SCHED'!$H$61),"")</f>
        <v/>
      </c>
      <c r="AR117" s="459"/>
      <c r="AS117" s="443" t="str">
        <f>IF(SUM(AT117:$BF117)&gt;0,"",IF(B117&gt;0,$P117,""))</f>
        <v/>
      </c>
      <c r="AT117" s="443" t="str">
        <f>IF(SUM(AU117:$BF117)&gt;0,"",IF(C117&gt;0,$P117,""))</f>
        <v/>
      </c>
      <c r="AU117" s="443" t="str">
        <f>IF(SUM(AV117:$BF117)&gt;0,"",IF(D117&gt;0,$P117,""))</f>
        <v/>
      </c>
      <c r="AV117" s="443" t="str">
        <f>IF(SUM(AW117:$BF117)&gt;0,"",IF(E117&gt;0,$P117,""))</f>
        <v/>
      </c>
      <c r="AW117" s="443" t="str">
        <f>IF(SUM(AX117:$BF117)&gt;0,"",IF(F117&gt;0,$P117,""))</f>
        <v/>
      </c>
      <c r="AX117" s="443" t="str">
        <f>IF(SUM(AY117:$BF117)&gt;0,"",IF(G117&gt;0,$P117,""))</f>
        <v/>
      </c>
      <c r="AY117" s="443" t="str">
        <f>IF(SUM(AZ117:$BF117)&gt;0,"",IF(H117&gt;0,$P117,""))</f>
        <v/>
      </c>
      <c r="AZ117" s="443" t="str">
        <f>IF(SUM(BA117:$BF117)&gt;0,"",IF(I117&gt;0,$P117,""))</f>
        <v/>
      </c>
      <c r="BA117" s="443" t="str">
        <f>IF(SUM(BB117:$BF117)&gt;0,"",IF(J117&gt;0,$P117,""))</f>
        <v/>
      </c>
      <c r="BB117" s="443" t="str">
        <f>IF(SUM(BC117:$BF117)&gt;0,"",IF(K117&gt;0,$P117,""))</f>
        <v/>
      </c>
      <c r="BC117" s="443" t="str">
        <f>IF(SUM(BD117:$BF117)&gt;0,"",IF(L117&gt;0,$P117,""))</f>
        <v/>
      </c>
      <c r="BD117" s="443" t="str">
        <f>IF(SUM(BE117:$BF117)&gt;0,"",IF(M117&gt;0,$P117,""))</f>
        <v/>
      </c>
      <c r="BE117" s="443" t="str">
        <f t="shared" si="23"/>
        <v/>
      </c>
      <c r="BF117" s="440" t="str">
        <f t="shared" si="24"/>
        <v/>
      </c>
      <c r="BG117" s="124"/>
      <c r="BH117" s="507"/>
      <c r="BI117" s="145" t="str">
        <f>IF(AS117&lt;1,"",IF(AS117=1,'TUITION SCHED'!$D$16,IF(AS117=2,'TUITION SCHED'!$E$16,IF(AS117=3,'TUITION SCHED'!$F$16,IF(AS117=4,'TUITION SCHED'!$G$16,IF(AS117=5,'TUITION SCHED'!$H$16,""))))))</f>
        <v/>
      </c>
      <c r="BJ117" s="443" t="str">
        <f>IF(AT117&lt;1,"",IF(AT117=1,'TUITION SCHED'!$D$17,IF(AT117=2,'TUITION SCHED'!$E$17,IF(AT117=3,'TUITION SCHED'!$F$17,IF(AT117=4,'TUITION SCHED'!$G$17,IF(AT117=5,'TUITION SCHED'!$H$18,""))))))</f>
        <v/>
      </c>
      <c r="BK117" s="443" t="str">
        <f>IF(AU117&lt;1,"",IF(AU117=1,'TUITION SCHED'!$D$18,IF(AU117=2,'TUITION SCHED'!$E$18,IF(AU117=3,'TUITION SCHED'!$F$18,IF(AU117=4,'TUITION SCHED'!$G$18,IF(AU117=5,'TUITION SCHED'!$H$18,""))))))</f>
        <v/>
      </c>
      <c r="BL117" s="443" t="str">
        <f>IF(AV117&lt;1,"",IF(AV117=1,'TUITION SCHED'!$D$19,IF(AV117=2,'TUITION SCHED'!$E$19,IF(AV117=3,'TUITION SCHED'!$F$19,IF(AV117=4,'TUITION SCHED'!$G$19,IF(AV117=5,'TUITION SCHED'!$H$19,""))))))</f>
        <v/>
      </c>
      <c r="BM117" s="443" t="str">
        <f>IF(AW117&lt;1,"",IF(AW117=1,'TUITION SCHED'!$D$20,IF(AW117=2,'TUITION SCHED'!$E$20,IF(AW117=3,'TUITION SCHED'!$F$20,IF(AW117=4,'TUITION SCHED'!$G$20,IF(AW117=5,'TUITION SCHED'!$H$20,""))))))</f>
        <v/>
      </c>
      <c r="BN117" s="443" t="str">
        <f>IF(AX117&lt;1,"",IF(AX117=1,'TUITION SCHED'!$D$21,IF(AX117=2,'TUITION SCHED'!$E$21,IF(AX117=3,'TUITION SCHED'!$F$21,IF(AX117=4,'TUITION SCHED'!$G$21,IF(AX117=5,'TUITION SCHED'!$H$21,""))))))</f>
        <v/>
      </c>
      <c r="BO117" s="443" t="str">
        <f>IF(AY117&lt;1,"",IF(AY117=1,'TUITION SCHED'!$D$22,IF(AY117=2,'TUITION SCHED'!$E$22,IF(AY117=3,'TUITION SCHED'!$F$22,IF(AY117=4,'TUITION SCHED'!$G$22,IF(AY117=5,'TUITION SCHED'!$H$22,""))))))</f>
        <v/>
      </c>
      <c r="BP117" s="443" t="str">
        <f>IF(AZ117&lt;1,"",IF(AZ117=1,'TUITION SCHED'!$D$23,IF(AZ117=2,'TUITION SCHED'!$E$23,IF(AZ117=3,'TUITION SCHED'!$F$23,IF(AZ117=4,'TUITION SCHED'!$G$23,IF(AZ117=5,'TUITION SCHED'!$H$23,""))))))</f>
        <v/>
      </c>
      <c r="BQ117" s="443" t="str">
        <f>IF(BA117&lt;1,"",IF(BA117=1,'TUITION SCHED'!$D$24,IF(BA117=2,'TUITION SCHED'!$E$24,IF(BA117=3,'TUITION SCHED'!$F$24,IF(BA117=4,'TUITION SCHED'!$G$24,IF(BA117=5,'TUITION SCHED'!$H$24,""))))))</f>
        <v/>
      </c>
      <c r="BR117" s="443" t="str">
        <f>IF(BB117&lt;1,"",IF(BB117=1,'TUITION SCHED'!$D$25,IF(BB117=2,'TUITION SCHED'!$E$25,IF(BB117=3,'TUITION SCHED'!$F$25,IF(BB117=4,'TUITION SCHED'!$G$25,IF(BB117=5,'TUITION SCHED'!$H$25,""))))))</f>
        <v/>
      </c>
      <c r="BS117" s="443" t="str">
        <f>IF(BC117&lt;1,"",IF(BC117=1,'TUITION SCHED'!$D$26,IF(BC117=2,'TUITION SCHED'!$E$26,IF(BC117=3,'TUITION SCHED'!$F$26,IF(BC117=4,'TUITION SCHED'!$G$26,IF(BC117=5,'TUITION SCHED'!$H$26,""))))))</f>
        <v/>
      </c>
      <c r="BT117" s="443" t="str">
        <f>IF(BD117&lt;1,"",IF(BD117=1,'TUITION SCHED'!$D$27,IF(BD117=2,'TUITION SCHED'!$E$27,IF(BD117=3,'TUITION SCHED'!$F$27,IF(BD117=4,'TUITION SCHED'!$G$27,IF(BD117=5,'TUITION SCHED'!$H$27,""))))))</f>
        <v/>
      </c>
      <c r="BU117" s="443" t="str">
        <f>IF(BE117&lt;1,"",IF(BE117=1,'TUITION SCHED'!$D$28,IF(BE117=2,'TUITION SCHED'!$E$28,IF(BE117=3,'TUITION SCHED'!$F$28,IF(BE117=4,'TUITION SCHED'!$G$28,IF(BE117=5,'TUITION SCHED'!$H$28,""))))))</f>
        <v/>
      </c>
      <c r="BV117" s="440" t="str">
        <f>IF(BF117&lt;1,"",IF(BF117=1,'TUITION SCHED'!$D$29,IF(BF117=2,'TUITION SCHED'!$E$29,IF(BF117=3,'TUITION SCHED'!$F$29,IF(BF117=4,'TUITION SCHED'!$G$29,IF(BF117=5,'TUITION SCHED'!$H$29,""))))))</f>
        <v/>
      </c>
      <c r="BW117" s="124"/>
      <c r="BX117" s="507"/>
      <c r="BY117" s="145" t="str">
        <f>IF(AH117="y",IF(SUM(J117:O117)&gt;0,'TUITION SCHED'!$H$58+IF(SUM(J117:O117)&gt;1,((SUM(J117:O117)-1))*'TUITION SCHED'!$H$60)+SUM(B117:I117)*'TUITION SCHED'!$H$59,""),"")</f>
        <v/>
      </c>
      <c r="BZ117" s="443" t="str">
        <f>IF(AH117="y",IF(SUM(B117:I117)&gt;0,'TUITION SCHED'!$H$57+IF(SUM(B117:I117)&gt;1,((SUM(B117:I117)-1))*'TUITION SCHED'!$H$59),""),"")</f>
        <v/>
      </c>
      <c r="CA117" s="443" t="str">
        <f t="shared" si="25"/>
        <v/>
      </c>
    </row>
    <row r="118" spans="1:79">
      <c r="A118" s="480"/>
      <c r="B118" s="463"/>
      <c r="C118" s="463"/>
      <c r="D118" s="463"/>
      <c r="E118" s="463"/>
      <c r="F118" s="463"/>
      <c r="G118" s="463"/>
      <c r="H118" s="463"/>
      <c r="I118" s="463"/>
      <c r="J118" s="463"/>
      <c r="K118" s="463"/>
      <c r="L118" s="463"/>
      <c r="M118" s="463"/>
      <c r="N118" s="463"/>
      <c r="O118" s="463"/>
      <c r="P118" s="443">
        <f t="shared" si="13"/>
        <v>0</v>
      </c>
      <c r="Q118" s="480"/>
      <c r="R118" s="480"/>
      <c r="S118" s="456">
        <f>IF(U118&gt;0,U118,IF(Q118=1,'TUITION SCHED'!D$30,IF(Q118=2,'TUITION SCHED'!E$30,IF(Q118=3,'TUITION SCHED'!F$30,IF(Q118=4,'TUITION SCHED'!G$30,IF(Q118=5,'TUITION SCHED'!H$30,IF(R118&gt;0,R118*'TUITION SCHED'!$D$31,SUM(BI118:BV118))))))))</f>
        <v>0</v>
      </c>
      <c r="T118" s="457" t="str">
        <f t="shared" si="14"/>
        <v/>
      </c>
      <c r="U118" s="480"/>
      <c r="V118" s="480"/>
      <c r="W118" s="575" t="str">
        <f>IF(V118="y",S118*'DATA INPUT'!$B$20,"")</f>
        <v/>
      </c>
      <c r="X118" s="483"/>
      <c r="Y118" s="443" t="str">
        <f>IF(A118="","",IF(X118="y",'DATA INPUT'!$B$26,'DATA INPUT'!$B$27))</f>
        <v/>
      </c>
      <c r="Z118" s="458">
        <f>IF(Q118=0,(P118-B118*0.5)*'DATA INPUT'!$B$28,"")</f>
        <v>0</v>
      </c>
      <c r="AA118" s="480"/>
      <c r="AB118" s="480"/>
      <c r="AC118" s="480"/>
      <c r="AD118" s="480"/>
      <c r="AE118" s="443" t="str">
        <f>IF((AB118+AC118+AD118)=0,"",(AB118*'DATA INPUT'!$D$59)+(AC118*'DATA INPUT'!$D$61)+(AD118*'DATA INPUT'!$D$66))</f>
        <v/>
      </c>
      <c r="AF118" s="480"/>
      <c r="AG118" s="480"/>
      <c r="AH118" s="483"/>
      <c r="AI118" s="443" t="str">
        <f t="shared" si="15"/>
        <v/>
      </c>
      <c r="AJ118" s="443" t="str">
        <f t="shared" si="16"/>
        <v/>
      </c>
      <c r="AK118" s="443" t="str">
        <f t="shared" si="17"/>
        <v/>
      </c>
      <c r="AL118" s="443" t="str">
        <f t="shared" si="18"/>
        <v/>
      </c>
      <c r="AM118" s="443" t="str">
        <f t="shared" si="19"/>
        <v/>
      </c>
      <c r="AN118" s="443" t="str">
        <f t="shared" si="20"/>
        <v/>
      </c>
      <c r="AO118" s="443" t="str">
        <f t="shared" si="21"/>
        <v/>
      </c>
      <c r="AP118" s="443" t="str">
        <f t="shared" si="22"/>
        <v/>
      </c>
      <c r="AQ118" s="440" t="str">
        <f>IF(AH118="y",IF(MAX(BY118:BZ118)&lt;'TUITION SCHED'!$H$61,MAX(BY118:BZ118),'TUITION SCHED'!$H$61),"")</f>
        <v/>
      </c>
      <c r="AR118" s="459"/>
      <c r="AS118" s="443" t="str">
        <f>IF(SUM(AT118:$BF118)&gt;0,"",IF(B118&gt;0,$P118,""))</f>
        <v/>
      </c>
      <c r="AT118" s="443" t="str">
        <f>IF(SUM(AU118:$BF118)&gt;0,"",IF(C118&gt;0,$P118,""))</f>
        <v/>
      </c>
      <c r="AU118" s="443" t="str">
        <f>IF(SUM(AV118:$BF118)&gt;0,"",IF(D118&gt;0,$P118,""))</f>
        <v/>
      </c>
      <c r="AV118" s="443" t="str">
        <f>IF(SUM(AW118:$BF118)&gt;0,"",IF(E118&gt;0,$P118,""))</f>
        <v/>
      </c>
      <c r="AW118" s="443" t="str">
        <f>IF(SUM(AX118:$BF118)&gt;0,"",IF(F118&gt;0,$P118,""))</f>
        <v/>
      </c>
      <c r="AX118" s="443" t="str">
        <f>IF(SUM(AY118:$BF118)&gt;0,"",IF(G118&gt;0,$P118,""))</f>
        <v/>
      </c>
      <c r="AY118" s="443" t="str">
        <f>IF(SUM(AZ118:$BF118)&gt;0,"",IF(H118&gt;0,$P118,""))</f>
        <v/>
      </c>
      <c r="AZ118" s="443" t="str">
        <f>IF(SUM(BA118:$BF118)&gt;0,"",IF(I118&gt;0,$P118,""))</f>
        <v/>
      </c>
      <c r="BA118" s="443" t="str">
        <f>IF(SUM(BB118:$BF118)&gt;0,"",IF(J118&gt;0,$P118,""))</f>
        <v/>
      </c>
      <c r="BB118" s="443" t="str">
        <f>IF(SUM(BC118:$BF118)&gt;0,"",IF(K118&gt;0,$P118,""))</f>
        <v/>
      </c>
      <c r="BC118" s="443" t="str">
        <f>IF(SUM(BD118:$BF118)&gt;0,"",IF(L118&gt;0,$P118,""))</f>
        <v/>
      </c>
      <c r="BD118" s="443" t="str">
        <f>IF(SUM(BE118:$BF118)&gt;0,"",IF(M118&gt;0,$P118,""))</f>
        <v/>
      </c>
      <c r="BE118" s="443" t="str">
        <f t="shared" si="23"/>
        <v/>
      </c>
      <c r="BF118" s="440" t="str">
        <f t="shared" si="24"/>
        <v/>
      </c>
      <c r="BG118" s="124"/>
      <c r="BH118" s="507"/>
      <c r="BI118" s="145" t="str">
        <f>IF(AS118&lt;1,"",IF(AS118=1,'TUITION SCHED'!$D$16,IF(AS118=2,'TUITION SCHED'!$E$16,IF(AS118=3,'TUITION SCHED'!$F$16,IF(AS118=4,'TUITION SCHED'!$G$16,IF(AS118=5,'TUITION SCHED'!$H$16,""))))))</f>
        <v/>
      </c>
      <c r="BJ118" s="443" t="str">
        <f>IF(AT118&lt;1,"",IF(AT118=1,'TUITION SCHED'!$D$17,IF(AT118=2,'TUITION SCHED'!$E$17,IF(AT118=3,'TUITION SCHED'!$F$17,IF(AT118=4,'TUITION SCHED'!$G$17,IF(AT118=5,'TUITION SCHED'!$H$18,""))))))</f>
        <v/>
      </c>
      <c r="BK118" s="443" t="str">
        <f>IF(AU118&lt;1,"",IF(AU118=1,'TUITION SCHED'!$D$18,IF(AU118=2,'TUITION SCHED'!$E$18,IF(AU118=3,'TUITION SCHED'!$F$18,IF(AU118=4,'TUITION SCHED'!$G$18,IF(AU118=5,'TUITION SCHED'!$H$18,""))))))</f>
        <v/>
      </c>
      <c r="BL118" s="443" t="str">
        <f>IF(AV118&lt;1,"",IF(AV118=1,'TUITION SCHED'!$D$19,IF(AV118=2,'TUITION SCHED'!$E$19,IF(AV118=3,'TUITION SCHED'!$F$19,IF(AV118=4,'TUITION SCHED'!$G$19,IF(AV118=5,'TUITION SCHED'!$H$19,""))))))</f>
        <v/>
      </c>
      <c r="BM118" s="443" t="str">
        <f>IF(AW118&lt;1,"",IF(AW118=1,'TUITION SCHED'!$D$20,IF(AW118=2,'TUITION SCHED'!$E$20,IF(AW118=3,'TUITION SCHED'!$F$20,IF(AW118=4,'TUITION SCHED'!$G$20,IF(AW118=5,'TUITION SCHED'!$H$20,""))))))</f>
        <v/>
      </c>
      <c r="BN118" s="443" t="str">
        <f>IF(AX118&lt;1,"",IF(AX118=1,'TUITION SCHED'!$D$21,IF(AX118=2,'TUITION SCHED'!$E$21,IF(AX118=3,'TUITION SCHED'!$F$21,IF(AX118=4,'TUITION SCHED'!$G$21,IF(AX118=5,'TUITION SCHED'!$H$21,""))))))</f>
        <v/>
      </c>
      <c r="BO118" s="443" t="str">
        <f>IF(AY118&lt;1,"",IF(AY118=1,'TUITION SCHED'!$D$22,IF(AY118=2,'TUITION SCHED'!$E$22,IF(AY118=3,'TUITION SCHED'!$F$22,IF(AY118=4,'TUITION SCHED'!$G$22,IF(AY118=5,'TUITION SCHED'!$H$22,""))))))</f>
        <v/>
      </c>
      <c r="BP118" s="443" t="str">
        <f>IF(AZ118&lt;1,"",IF(AZ118=1,'TUITION SCHED'!$D$23,IF(AZ118=2,'TUITION SCHED'!$E$23,IF(AZ118=3,'TUITION SCHED'!$F$23,IF(AZ118=4,'TUITION SCHED'!$G$23,IF(AZ118=5,'TUITION SCHED'!$H$23,""))))))</f>
        <v/>
      </c>
      <c r="BQ118" s="443" t="str">
        <f>IF(BA118&lt;1,"",IF(BA118=1,'TUITION SCHED'!$D$24,IF(BA118=2,'TUITION SCHED'!$E$24,IF(BA118=3,'TUITION SCHED'!$F$24,IF(BA118=4,'TUITION SCHED'!$G$24,IF(BA118=5,'TUITION SCHED'!$H$24,""))))))</f>
        <v/>
      </c>
      <c r="BR118" s="443" t="str">
        <f>IF(BB118&lt;1,"",IF(BB118=1,'TUITION SCHED'!$D$25,IF(BB118=2,'TUITION SCHED'!$E$25,IF(BB118=3,'TUITION SCHED'!$F$25,IF(BB118=4,'TUITION SCHED'!$G$25,IF(BB118=5,'TUITION SCHED'!$H$25,""))))))</f>
        <v/>
      </c>
      <c r="BS118" s="443" t="str">
        <f>IF(BC118&lt;1,"",IF(BC118=1,'TUITION SCHED'!$D$26,IF(BC118=2,'TUITION SCHED'!$E$26,IF(BC118=3,'TUITION SCHED'!$F$26,IF(BC118=4,'TUITION SCHED'!$G$26,IF(BC118=5,'TUITION SCHED'!$H$26,""))))))</f>
        <v/>
      </c>
      <c r="BT118" s="443" t="str">
        <f>IF(BD118&lt;1,"",IF(BD118=1,'TUITION SCHED'!$D$27,IF(BD118=2,'TUITION SCHED'!$E$27,IF(BD118=3,'TUITION SCHED'!$F$27,IF(BD118=4,'TUITION SCHED'!$G$27,IF(BD118=5,'TUITION SCHED'!$H$27,""))))))</f>
        <v/>
      </c>
      <c r="BU118" s="443" t="str">
        <f>IF(BE118&lt;1,"",IF(BE118=1,'TUITION SCHED'!$D$28,IF(BE118=2,'TUITION SCHED'!$E$28,IF(BE118=3,'TUITION SCHED'!$F$28,IF(BE118=4,'TUITION SCHED'!$G$28,IF(BE118=5,'TUITION SCHED'!$H$28,""))))))</f>
        <v/>
      </c>
      <c r="BV118" s="440" t="str">
        <f>IF(BF118&lt;1,"",IF(BF118=1,'TUITION SCHED'!$D$29,IF(BF118=2,'TUITION SCHED'!$E$29,IF(BF118=3,'TUITION SCHED'!$F$29,IF(BF118=4,'TUITION SCHED'!$G$29,IF(BF118=5,'TUITION SCHED'!$H$29,""))))))</f>
        <v/>
      </c>
      <c r="BW118" s="124"/>
      <c r="BX118" s="507"/>
      <c r="BY118" s="145" t="str">
        <f>IF(AH118="y",IF(SUM(J118:O118)&gt;0,'TUITION SCHED'!$H$58+IF(SUM(J118:O118)&gt;1,((SUM(J118:O118)-1))*'TUITION SCHED'!$H$60)+SUM(B118:I118)*'TUITION SCHED'!$H$59,""),"")</f>
        <v/>
      </c>
      <c r="BZ118" s="443" t="str">
        <f>IF(AH118="y",IF(SUM(B118:I118)&gt;0,'TUITION SCHED'!$H$57+IF(SUM(B118:I118)&gt;1,((SUM(B118:I118)-1))*'TUITION SCHED'!$H$59),""),"")</f>
        <v/>
      </c>
      <c r="CA118" s="443" t="str">
        <f t="shared" si="25"/>
        <v/>
      </c>
    </row>
    <row r="119" spans="1:79">
      <c r="A119" s="480"/>
      <c r="B119" s="463"/>
      <c r="C119" s="463"/>
      <c r="D119" s="463"/>
      <c r="E119" s="463"/>
      <c r="F119" s="463"/>
      <c r="G119" s="463"/>
      <c r="H119" s="463"/>
      <c r="I119" s="463"/>
      <c r="J119" s="463"/>
      <c r="K119" s="463"/>
      <c r="L119" s="463"/>
      <c r="M119" s="463"/>
      <c r="N119" s="463"/>
      <c r="O119" s="463"/>
      <c r="P119" s="443">
        <f t="shared" si="13"/>
        <v>0</v>
      </c>
      <c r="Q119" s="480"/>
      <c r="R119" s="480"/>
      <c r="S119" s="456">
        <f>IF(U119&gt;0,U119,IF(Q119=1,'TUITION SCHED'!D$30,IF(Q119=2,'TUITION SCHED'!E$30,IF(Q119=3,'TUITION SCHED'!F$30,IF(Q119=4,'TUITION SCHED'!G$30,IF(Q119=5,'TUITION SCHED'!H$30,IF(R119&gt;0,R119*'TUITION SCHED'!$D$31,SUM(BI119:BV119))))))))</f>
        <v>0</v>
      </c>
      <c r="T119" s="457" t="str">
        <f t="shared" si="14"/>
        <v/>
      </c>
      <c r="U119" s="480"/>
      <c r="V119" s="480"/>
      <c r="W119" s="575" t="str">
        <f>IF(V119="y",S119*'DATA INPUT'!$B$20,"")</f>
        <v/>
      </c>
      <c r="X119" s="483"/>
      <c r="Y119" s="443" t="str">
        <f>IF(A119="","",IF(X119="y",'DATA INPUT'!$B$26,'DATA INPUT'!$B$27))</f>
        <v/>
      </c>
      <c r="Z119" s="458">
        <f>IF(Q119=0,(P119-B119*0.5)*'DATA INPUT'!$B$28,"")</f>
        <v>0</v>
      </c>
      <c r="AA119" s="480"/>
      <c r="AB119" s="480"/>
      <c r="AC119" s="480"/>
      <c r="AD119" s="480"/>
      <c r="AE119" s="443" t="str">
        <f>IF((AB119+AC119+AD119)=0,"",(AB119*'DATA INPUT'!$D$59)+(AC119*'DATA INPUT'!$D$61)+(AD119*'DATA INPUT'!$D$66))</f>
        <v/>
      </c>
      <c r="AF119" s="480"/>
      <c r="AG119" s="480"/>
      <c r="AH119" s="483"/>
      <c r="AI119" s="443" t="str">
        <f t="shared" si="15"/>
        <v/>
      </c>
      <c r="AJ119" s="443" t="str">
        <f t="shared" si="16"/>
        <v/>
      </c>
      <c r="AK119" s="443" t="str">
        <f t="shared" si="17"/>
        <v/>
      </c>
      <c r="AL119" s="443" t="str">
        <f t="shared" si="18"/>
        <v/>
      </c>
      <c r="AM119" s="443" t="str">
        <f t="shared" si="19"/>
        <v/>
      </c>
      <c r="AN119" s="443" t="str">
        <f t="shared" si="20"/>
        <v/>
      </c>
      <c r="AO119" s="443" t="str">
        <f t="shared" si="21"/>
        <v/>
      </c>
      <c r="AP119" s="443" t="str">
        <f t="shared" si="22"/>
        <v/>
      </c>
      <c r="AQ119" s="440" t="str">
        <f>IF(AH119="y",IF(MAX(BY119:BZ119)&lt;'TUITION SCHED'!$H$61,MAX(BY119:BZ119),'TUITION SCHED'!$H$61),"")</f>
        <v/>
      </c>
      <c r="AR119" s="459"/>
      <c r="AS119" s="443" t="str">
        <f>IF(SUM(AT119:$BF119)&gt;0,"",IF(B119&gt;0,$P119,""))</f>
        <v/>
      </c>
      <c r="AT119" s="443" t="str">
        <f>IF(SUM(AU119:$BF119)&gt;0,"",IF(C119&gt;0,$P119,""))</f>
        <v/>
      </c>
      <c r="AU119" s="443" t="str">
        <f>IF(SUM(AV119:$BF119)&gt;0,"",IF(D119&gt;0,$P119,""))</f>
        <v/>
      </c>
      <c r="AV119" s="443" t="str">
        <f>IF(SUM(AW119:$BF119)&gt;0,"",IF(E119&gt;0,$P119,""))</f>
        <v/>
      </c>
      <c r="AW119" s="443" t="str">
        <f>IF(SUM(AX119:$BF119)&gt;0,"",IF(F119&gt;0,$P119,""))</f>
        <v/>
      </c>
      <c r="AX119" s="443" t="str">
        <f>IF(SUM(AY119:$BF119)&gt;0,"",IF(G119&gt;0,$P119,""))</f>
        <v/>
      </c>
      <c r="AY119" s="443" t="str">
        <f>IF(SUM(AZ119:$BF119)&gt;0,"",IF(H119&gt;0,$P119,""))</f>
        <v/>
      </c>
      <c r="AZ119" s="443" t="str">
        <f>IF(SUM(BA119:$BF119)&gt;0,"",IF(I119&gt;0,$P119,""))</f>
        <v/>
      </c>
      <c r="BA119" s="443" t="str">
        <f>IF(SUM(BB119:$BF119)&gt;0,"",IF(J119&gt;0,$P119,""))</f>
        <v/>
      </c>
      <c r="BB119" s="443" t="str">
        <f>IF(SUM(BC119:$BF119)&gt;0,"",IF(K119&gt;0,$P119,""))</f>
        <v/>
      </c>
      <c r="BC119" s="443" t="str">
        <f>IF(SUM(BD119:$BF119)&gt;0,"",IF(L119&gt;0,$P119,""))</f>
        <v/>
      </c>
      <c r="BD119" s="443" t="str">
        <f>IF(SUM(BE119:$BF119)&gt;0,"",IF(M119&gt;0,$P119,""))</f>
        <v/>
      </c>
      <c r="BE119" s="443" t="str">
        <f t="shared" si="23"/>
        <v/>
      </c>
      <c r="BF119" s="440" t="str">
        <f t="shared" si="24"/>
        <v/>
      </c>
      <c r="BG119" s="124"/>
      <c r="BH119" s="507"/>
      <c r="BI119" s="145" t="str">
        <f>IF(AS119&lt;1,"",IF(AS119=1,'TUITION SCHED'!$D$16,IF(AS119=2,'TUITION SCHED'!$E$16,IF(AS119=3,'TUITION SCHED'!$F$16,IF(AS119=4,'TUITION SCHED'!$G$16,IF(AS119=5,'TUITION SCHED'!$H$16,""))))))</f>
        <v/>
      </c>
      <c r="BJ119" s="443" t="str">
        <f>IF(AT119&lt;1,"",IF(AT119=1,'TUITION SCHED'!$D$17,IF(AT119=2,'TUITION SCHED'!$E$17,IF(AT119=3,'TUITION SCHED'!$F$17,IF(AT119=4,'TUITION SCHED'!$G$17,IF(AT119=5,'TUITION SCHED'!$H$18,""))))))</f>
        <v/>
      </c>
      <c r="BK119" s="443" t="str">
        <f>IF(AU119&lt;1,"",IF(AU119=1,'TUITION SCHED'!$D$18,IF(AU119=2,'TUITION SCHED'!$E$18,IF(AU119=3,'TUITION SCHED'!$F$18,IF(AU119=4,'TUITION SCHED'!$G$18,IF(AU119=5,'TUITION SCHED'!$H$18,""))))))</f>
        <v/>
      </c>
      <c r="BL119" s="443" t="str">
        <f>IF(AV119&lt;1,"",IF(AV119=1,'TUITION SCHED'!$D$19,IF(AV119=2,'TUITION SCHED'!$E$19,IF(AV119=3,'TUITION SCHED'!$F$19,IF(AV119=4,'TUITION SCHED'!$G$19,IF(AV119=5,'TUITION SCHED'!$H$19,""))))))</f>
        <v/>
      </c>
      <c r="BM119" s="443" t="str">
        <f>IF(AW119&lt;1,"",IF(AW119=1,'TUITION SCHED'!$D$20,IF(AW119=2,'TUITION SCHED'!$E$20,IF(AW119=3,'TUITION SCHED'!$F$20,IF(AW119=4,'TUITION SCHED'!$G$20,IF(AW119=5,'TUITION SCHED'!$H$20,""))))))</f>
        <v/>
      </c>
      <c r="BN119" s="443" t="str">
        <f>IF(AX119&lt;1,"",IF(AX119=1,'TUITION SCHED'!$D$21,IF(AX119=2,'TUITION SCHED'!$E$21,IF(AX119=3,'TUITION SCHED'!$F$21,IF(AX119=4,'TUITION SCHED'!$G$21,IF(AX119=5,'TUITION SCHED'!$H$21,""))))))</f>
        <v/>
      </c>
      <c r="BO119" s="443" t="str">
        <f>IF(AY119&lt;1,"",IF(AY119=1,'TUITION SCHED'!$D$22,IF(AY119=2,'TUITION SCHED'!$E$22,IF(AY119=3,'TUITION SCHED'!$F$22,IF(AY119=4,'TUITION SCHED'!$G$22,IF(AY119=5,'TUITION SCHED'!$H$22,""))))))</f>
        <v/>
      </c>
      <c r="BP119" s="443" t="str">
        <f>IF(AZ119&lt;1,"",IF(AZ119=1,'TUITION SCHED'!$D$23,IF(AZ119=2,'TUITION SCHED'!$E$23,IF(AZ119=3,'TUITION SCHED'!$F$23,IF(AZ119=4,'TUITION SCHED'!$G$23,IF(AZ119=5,'TUITION SCHED'!$H$23,""))))))</f>
        <v/>
      </c>
      <c r="BQ119" s="443" t="str">
        <f>IF(BA119&lt;1,"",IF(BA119=1,'TUITION SCHED'!$D$24,IF(BA119=2,'TUITION SCHED'!$E$24,IF(BA119=3,'TUITION SCHED'!$F$24,IF(BA119=4,'TUITION SCHED'!$G$24,IF(BA119=5,'TUITION SCHED'!$H$24,""))))))</f>
        <v/>
      </c>
      <c r="BR119" s="443" t="str">
        <f>IF(BB119&lt;1,"",IF(BB119=1,'TUITION SCHED'!$D$25,IF(BB119=2,'TUITION SCHED'!$E$25,IF(BB119=3,'TUITION SCHED'!$F$25,IF(BB119=4,'TUITION SCHED'!$G$25,IF(BB119=5,'TUITION SCHED'!$H$25,""))))))</f>
        <v/>
      </c>
      <c r="BS119" s="443" t="str">
        <f>IF(BC119&lt;1,"",IF(BC119=1,'TUITION SCHED'!$D$26,IF(BC119=2,'TUITION SCHED'!$E$26,IF(BC119=3,'TUITION SCHED'!$F$26,IF(BC119=4,'TUITION SCHED'!$G$26,IF(BC119=5,'TUITION SCHED'!$H$26,""))))))</f>
        <v/>
      </c>
      <c r="BT119" s="443" t="str">
        <f>IF(BD119&lt;1,"",IF(BD119=1,'TUITION SCHED'!$D$27,IF(BD119=2,'TUITION SCHED'!$E$27,IF(BD119=3,'TUITION SCHED'!$F$27,IF(BD119=4,'TUITION SCHED'!$G$27,IF(BD119=5,'TUITION SCHED'!$H$27,""))))))</f>
        <v/>
      </c>
      <c r="BU119" s="443" t="str">
        <f>IF(BE119&lt;1,"",IF(BE119=1,'TUITION SCHED'!$D$28,IF(BE119=2,'TUITION SCHED'!$E$28,IF(BE119=3,'TUITION SCHED'!$F$28,IF(BE119=4,'TUITION SCHED'!$G$28,IF(BE119=5,'TUITION SCHED'!$H$28,""))))))</f>
        <v/>
      </c>
      <c r="BV119" s="440" t="str">
        <f>IF(BF119&lt;1,"",IF(BF119=1,'TUITION SCHED'!$D$29,IF(BF119=2,'TUITION SCHED'!$E$29,IF(BF119=3,'TUITION SCHED'!$F$29,IF(BF119=4,'TUITION SCHED'!$G$29,IF(BF119=5,'TUITION SCHED'!$H$29,""))))))</f>
        <v/>
      </c>
      <c r="BW119" s="124"/>
      <c r="BX119" s="507"/>
      <c r="BY119" s="145" t="str">
        <f>IF(AH119="y",IF(SUM(J119:O119)&gt;0,'TUITION SCHED'!$H$58+IF(SUM(J119:O119)&gt;1,((SUM(J119:O119)-1))*'TUITION SCHED'!$H$60)+SUM(B119:I119)*'TUITION SCHED'!$H$59,""),"")</f>
        <v/>
      </c>
      <c r="BZ119" s="443" t="str">
        <f>IF(AH119="y",IF(SUM(B119:I119)&gt;0,'TUITION SCHED'!$H$57+IF(SUM(B119:I119)&gt;1,((SUM(B119:I119)-1))*'TUITION SCHED'!$H$59),""),"")</f>
        <v/>
      </c>
      <c r="CA119" s="443" t="str">
        <f t="shared" si="25"/>
        <v/>
      </c>
    </row>
    <row r="120" spans="1:79">
      <c r="A120" s="480"/>
      <c r="B120" s="463"/>
      <c r="C120" s="463"/>
      <c r="D120" s="463"/>
      <c r="E120" s="463"/>
      <c r="F120" s="463"/>
      <c r="G120" s="463"/>
      <c r="H120" s="463"/>
      <c r="I120" s="463"/>
      <c r="J120" s="463"/>
      <c r="K120" s="463"/>
      <c r="L120" s="463"/>
      <c r="M120" s="463"/>
      <c r="N120" s="463"/>
      <c r="O120" s="463"/>
      <c r="P120" s="443">
        <f t="shared" si="13"/>
        <v>0</v>
      </c>
      <c r="Q120" s="480"/>
      <c r="R120" s="480"/>
      <c r="S120" s="456">
        <f>IF(U120&gt;0,U120,IF(Q120=1,'TUITION SCHED'!D$30,IF(Q120=2,'TUITION SCHED'!E$30,IF(Q120=3,'TUITION SCHED'!F$30,IF(Q120=4,'TUITION SCHED'!G$30,IF(Q120=5,'TUITION SCHED'!H$30,IF(R120&gt;0,R120*'TUITION SCHED'!$D$31,SUM(BI120:BV120))))))))</f>
        <v>0</v>
      </c>
      <c r="T120" s="457" t="str">
        <f t="shared" si="14"/>
        <v/>
      </c>
      <c r="U120" s="480"/>
      <c r="V120" s="480"/>
      <c r="W120" s="575" t="str">
        <f>IF(V120="y",S120*'DATA INPUT'!$B$20,"")</f>
        <v/>
      </c>
      <c r="X120" s="483"/>
      <c r="Y120" s="443" t="str">
        <f>IF(A120="","",IF(X120="y",'DATA INPUT'!$B$26,'DATA INPUT'!$B$27))</f>
        <v/>
      </c>
      <c r="Z120" s="458">
        <f>IF(Q120=0,(P120-B120*0.5)*'DATA INPUT'!$B$28,"")</f>
        <v>0</v>
      </c>
      <c r="AA120" s="480"/>
      <c r="AB120" s="480"/>
      <c r="AC120" s="480"/>
      <c r="AD120" s="480"/>
      <c r="AE120" s="443" t="str">
        <f>IF((AB120+AC120+AD120)=0,"",(AB120*'DATA INPUT'!$D$59)+(AC120*'DATA INPUT'!$D$61)+(AD120*'DATA INPUT'!$D$66))</f>
        <v/>
      </c>
      <c r="AF120" s="480"/>
      <c r="AG120" s="480"/>
      <c r="AH120" s="483"/>
      <c r="AI120" s="443" t="str">
        <f t="shared" si="15"/>
        <v/>
      </c>
      <c r="AJ120" s="443" t="str">
        <f t="shared" si="16"/>
        <v/>
      </c>
      <c r="AK120" s="443" t="str">
        <f t="shared" si="17"/>
        <v/>
      </c>
      <c r="AL120" s="443" t="str">
        <f t="shared" si="18"/>
        <v/>
      </c>
      <c r="AM120" s="443" t="str">
        <f t="shared" si="19"/>
        <v/>
      </c>
      <c r="AN120" s="443" t="str">
        <f t="shared" si="20"/>
        <v/>
      </c>
      <c r="AO120" s="443" t="str">
        <f t="shared" si="21"/>
        <v/>
      </c>
      <c r="AP120" s="443" t="str">
        <f t="shared" si="22"/>
        <v/>
      </c>
      <c r="AQ120" s="440" t="str">
        <f>IF(AH120="y",IF(MAX(BY120:BZ120)&lt;'TUITION SCHED'!$H$61,MAX(BY120:BZ120),'TUITION SCHED'!$H$61),"")</f>
        <v/>
      </c>
      <c r="AR120" s="459"/>
      <c r="AS120" s="443" t="str">
        <f>IF(SUM(AT120:$BF120)&gt;0,"",IF(B120&gt;0,$P120,""))</f>
        <v/>
      </c>
      <c r="AT120" s="443" t="str">
        <f>IF(SUM(AU120:$BF120)&gt;0,"",IF(C120&gt;0,$P120,""))</f>
        <v/>
      </c>
      <c r="AU120" s="443" t="str">
        <f>IF(SUM(AV120:$BF120)&gt;0,"",IF(D120&gt;0,$P120,""))</f>
        <v/>
      </c>
      <c r="AV120" s="443" t="str">
        <f>IF(SUM(AW120:$BF120)&gt;0,"",IF(E120&gt;0,$P120,""))</f>
        <v/>
      </c>
      <c r="AW120" s="443" t="str">
        <f>IF(SUM(AX120:$BF120)&gt;0,"",IF(F120&gt;0,$P120,""))</f>
        <v/>
      </c>
      <c r="AX120" s="443" t="str">
        <f>IF(SUM(AY120:$BF120)&gt;0,"",IF(G120&gt;0,$P120,""))</f>
        <v/>
      </c>
      <c r="AY120" s="443" t="str">
        <f>IF(SUM(AZ120:$BF120)&gt;0,"",IF(H120&gt;0,$P120,""))</f>
        <v/>
      </c>
      <c r="AZ120" s="443" t="str">
        <f>IF(SUM(BA120:$BF120)&gt;0,"",IF(I120&gt;0,$P120,""))</f>
        <v/>
      </c>
      <c r="BA120" s="443" t="str">
        <f>IF(SUM(BB120:$BF120)&gt;0,"",IF(J120&gt;0,$P120,""))</f>
        <v/>
      </c>
      <c r="BB120" s="443" t="str">
        <f>IF(SUM(BC120:$BF120)&gt;0,"",IF(K120&gt;0,$P120,""))</f>
        <v/>
      </c>
      <c r="BC120" s="443" t="str">
        <f>IF(SUM(BD120:$BF120)&gt;0,"",IF(L120&gt;0,$P120,""))</f>
        <v/>
      </c>
      <c r="BD120" s="443" t="str">
        <f>IF(SUM(BE120:$BF120)&gt;0,"",IF(M120&gt;0,$P120,""))</f>
        <v/>
      </c>
      <c r="BE120" s="443" t="str">
        <f t="shared" si="23"/>
        <v/>
      </c>
      <c r="BF120" s="440" t="str">
        <f t="shared" si="24"/>
        <v/>
      </c>
      <c r="BG120" s="124"/>
      <c r="BH120" s="507"/>
      <c r="BI120" s="145" t="str">
        <f>IF(AS120&lt;1,"",IF(AS120=1,'TUITION SCHED'!$D$16,IF(AS120=2,'TUITION SCHED'!$E$16,IF(AS120=3,'TUITION SCHED'!$F$16,IF(AS120=4,'TUITION SCHED'!$G$16,IF(AS120=5,'TUITION SCHED'!$H$16,""))))))</f>
        <v/>
      </c>
      <c r="BJ120" s="443" t="str">
        <f>IF(AT120&lt;1,"",IF(AT120=1,'TUITION SCHED'!$D$17,IF(AT120=2,'TUITION SCHED'!$E$17,IF(AT120=3,'TUITION SCHED'!$F$17,IF(AT120=4,'TUITION SCHED'!$G$17,IF(AT120=5,'TUITION SCHED'!$H$18,""))))))</f>
        <v/>
      </c>
      <c r="BK120" s="443" t="str">
        <f>IF(AU120&lt;1,"",IF(AU120=1,'TUITION SCHED'!$D$18,IF(AU120=2,'TUITION SCHED'!$E$18,IF(AU120=3,'TUITION SCHED'!$F$18,IF(AU120=4,'TUITION SCHED'!$G$18,IF(AU120=5,'TUITION SCHED'!$H$18,""))))))</f>
        <v/>
      </c>
      <c r="BL120" s="443" t="str">
        <f>IF(AV120&lt;1,"",IF(AV120=1,'TUITION SCHED'!$D$19,IF(AV120=2,'TUITION SCHED'!$E$19,IF(AV120=3,'TUITION SCHED'!$F$19,IF(AV120=4,'TUITION SCHED'!$G$19,IF(AV120=5,'TUITION SCHED'!$H$19,""))))))</f>
        <v/>
      </c>
      <c r="BM120" s="443" t="str">
        <f>IF(AW120&lt;1,"",IF(AW120=1,'TUITION SCHED'!$D$20,IF(AW120=2,'TUITION SCHED'!$E$20,IF(AW120=3,'TUITION SCHED'!$F$20,IF(AW120=4,'TUITION SCHED'!$G$20,IF(AW120=5,'TUITION SCHED'!$H$20,""))))))</f>
        <v/>
      </c>
      <c r="BN120" s="443" t="str">
        <f>IF(AX120&lt;1,"",IF(AX120=1,'TUITION SCHED'!$D$21,IF(AX120=2,'TUITION SCHED'!$E$21,IF(AX120=3,'TUITION SCHED'!$F$21,IF(AX120=4,'TUITION SCHED'!$G$21,IF(AX120=5,'TUITION SCHED'!$H$21,""))))))</f>
        <v/>
      </c>
      <c r="BO120" s="443" t="str">
        <f>IF(AY120&lt;1,"",IF(AY120=1,'TUITION SCHED'!$D$22,IF(AY120=2,'TUITION SCHED'!$E$22,IF(AY120=3,'TUITION SCHED'!$F$22,IF(AY120=4,'TUITION SCHED'!$G$22,IF(AY120=5,'TUITION SCHED'!$H$22,""))))))</f>
        <v/>
      </c>
      <c r="BP120" s="443" t="str">
        <f>IF(AZ120&lt;1,"",IF(AZ120=1,'TUITION SCHED'!$D$23,IF(AZ120=2,'TUITION SCHED'!$E$23,IF(AZ120=3,'TUITION SCHED'!$F$23,IF(AZ120=4,'TUITION SCHED'!$G$23,IF(AZ120=5,'TUITION SCHED'!$H$23,""))))))</f>
        <v/>
      </c>
      <c r="BQ120" s="443" t="str">
        <f>IF(BA120&lt;1,"",IF(BA120=1,'TUITION SCHED'!$D$24,IF(BA120=2,'TUITION SCHED'!$E$24,IF(BA120=3,'TUITION SCHED'!$F$24,IF(BA120=4,'TUITION SCHED'!$G$24,IF(BA120=5,'TUITION SCHED'!$H$24,""))))))</f>
        <v/>
      </c>
      <c r="BR120" s="443" t="str">
        <f>IF(BB120&lt;1,"",IF(BB120=1,'TUITION SCHED'!$D$25,IF(BB120=2,'TUITION SCHED'!$E$25,IF(BB120=3,'TUITION SCHED'!$F$25,IF(BB120=4,'TUITION SCHED'!$G$25,IF(BB120=5,'TUITION SCHED'!$H$25,""))))))</f>
        <v/>
      </c>
      <c r="BS120" s="443" t="str">
        <f>IF(BC120&lt;1,"",IF(BC120=1,'TUITION SCHED'!$D$26,IF(BC120=2,'TUITION SCHED'!$E$26,IF(BC120=3,'TUITION SCHED'!$F$26,IF(BC120=4,'TUITION SCHED'!$G$26,IF(BC120=5,'TUITION SCHED'!$H$26,""))))))</f>
        <v/>
      </c>
      <c r="BT120" s="443" t="str">
        <f>IF(BD120&lt;1,"",IF(BD120=1,'TUITION SCHED'!$D$27,IF(BD120=2,'TUITION SCHED'!$E$27,IF(BD120=3,'TUITION SCHED'!$F$27,IF(BD120=4,'TUITION SCHED'!$G$27,IF(BD120=5,'TUITION SCHED'!$H$27,""))))))</f>
        <v/>
      </c>
      <c r="BU120" s="443" t="str">
        <f>IF(BE120&lt;1,"",IF(BE120=1,'TUITION SCHED'!$D$28,IF(BE120=2,'TUITION SCHED'!$E$28,IF(BE120=3,'TUITION SCHED'!$F$28,IF(BE120=4,'TUITION SCHED'!$G$28,IF(BE120=5,'TUITION SCHED'!$H$28,""))))))</f>
        <v/>
      </c>
      <c r="BV120" s="440" t="str">
        <f>IF(BF120&lt;1,"",IF(BF120=1,'TUITION SCHED'!$D$29,IF(BF120=2,'TUITION SCHED'!$E$29,IF(BF120=3,'TUITION SCHED'!$F$29,IF(BF120=4,'TUITION SCHED'!$G$29,IF(BF120=5,'TUITION SCHED'!$H$29,""))))))</f>
        <v/>
      </c>
      <c r="BW120" s="124"/>
      <c r="BX120" s="507"/>
      <c r="BY120" s="145" t="str">
        <f>IF(AH120="y",IF(SUM(J120:O120)&gt;0,'TUITION SCHED'!$H$58+IF(SUM(J120:O120)&gt;1,((SUM(J120:O120)-1))*'TUITION SCHED'!$H$60)+SUM(B120:I120)*'TUITION SCHED'!$H$59,""),"")</f>
        <v/>
      </c>
      <c r="BZ120" s="443" t="str">
        <f>IF(AH120="y",IF(SUM(B120:I120)&gt;0,'TUITION SCHED'!$H$57+IF(SUM(B120:I120)&gt;1,((SUM(B120:I120)-1))*'TUITION SCHED'!$H$59),""),"")</f>
        <v/>
      </c>
      <c r="CA120" s="443" t="str">
        <f t="shared" si="25"/>
        <v/>
      </c>
    </row>
    <row r="121" spans="1:79">
      <c r="A121" s="480"/>
      <c r="B121" s="463"/>
      <c r="C121" s="463"/>
      <c r="D121" s="463"/>
      <c r="E121" s="463"/>
      <c r="F121" s="463"/>
      <c r="G121" s="463"/>
      <c r="H121" s="463"/>
      <c r="I121" s="463"/>
      <c r="J121" s="463"/>
      <c r="K121" s="463"/>
      <c r="L121" s="463"/>
      <c r="M121" s="463"/>
      <c r="N121" s="463"/>
      <c r="O121" s="463"/>
      <c r="P121" s="443">
        <f t="shared" si="13"/>
        <v>0</v>
      </c>
      <c r="Q121" s="480"/>
      <c r="R121" s="480"/>
      <c r="S121" s="456">
        <f>IF(U121&gt;0,U121,IF(Q121=1,'TUITION SCHED'!D$30,IF(Q121=2,'TUITION SCHED'!E$30,IF(Q121=3,'TUITION SCHED'!F$30,IF(Q121=4,'TUITION SCHED'!G$30,IF(Q121=5,'TUITION SCHED'!H$30,IF(R121&gt;0,R121*'TUITION SCHED'!$D$31,SUM(BI121:BV121))))))))</f>
        <v>0</v>
      </c>
      <c r="T121" s="457" t="str">
        <f t="shared" si="14"/>
        <v/>
      </c>
      <c r="U121" s="480"/>
      <c r="V121" s="480"/>
      <c r="W121" s="575" t="str">
        <f>IF(V121="y",S121*'DATA INPUT'!$B$20,"")</f>
        <v/>
      </c>
      <c r="X121" s="483"/>
      <c r="Y121" s="443" t="str">
        <f>IF(A121="","",IF(X121="y",'DATA INPUT'!$B$26,'DATA INPUT'!$B$27))</f>
        <v/>
      </c>
      <c r="Z121" s="458">
        <f>IF(Q121=0,(P121-B121*0.5)*'DATA INPUT'!$B$28,"")</f>
        <v>0</v>
      </c>
      <c r="AA121" s="480"/>
      <c r="AB121" s="480"/>
      <c r="AC121" s="480"/>
      <c r="AD121" s="480"/>
      <c r="AE121" s="443" t="str">
        <f>IF((AB121+AC121+AD121)=0,"",(AB121*'DATA INPUT'!$D$59)+(AC121*'DATA INPUT'!$D$61)+(AD121*'DATA INPUT'!$D$66))</f>
        <v/>
      </c>
      <c r="AF121" s="480"/>
      <c r="AG121" s="480"/>
      <c r="AH121" s="483"/>
      <c r="AI121" s="443" t="str">
        <f t="shared" si="15"/>
        <v/>
      </c>
      <c r="AJ121" s="443" t="str">
        <f t="shared" si="16"/>
        <v/>
      </c>
      <c r="AK121" s="443" t="str">
        <f t="shared" si="17"/>
        <v/>
      </c>
      <c r="AL121" s="443" t="str">
        <f t="shared" si="18"/>
        <v/>
      </c>
      <c r="AM121" s="443" t="str">
        <f t="shared" si="19"/>
        <v/>
      </c>
      <c r="AN121" s="443" t="str">
        <f t="shared" si="20"/>
        <v/>
      </c>
      <c r="AO121" s="443" t="str">
        <f t="shared" si="21"/>
        <v/>
      </c>
      <c r="AP121" s="443" t="str">
        <f t="shared" si="22"/>
        <v/>
      </c>
      <c r="AQ121" s="440" t="str">
        <f>IF(AH121="y",IF(MAX(BY121:BZ121)&lt;'TUITION SCHED'!$H$61,MAX(BY121:BZ121),'TUITION SCHED'!$H$61),"")</f>
        <v/>
      </c>
      <c r="AR121" s="459"/>
      <c r="AS121" s="443" t="str">
        <f>IF(SUM(AT121:$BF121)&gt;0,"",IF(B121&gt;0,$P121,""))</f>
        <v/>
      </c>
      <c r="AT121" s="443" t="str">
        <f>IF(SUM(AU121:$BF121)&gt;0,"",IF(C121&gt;0,$P121,""))</f>
        <v/>
      </c>
      <c r="AU121" s="443" t="str">
        <f>IF(SUM(AV121:$BF121)&gt;0,"",IF(D121&gt;0,$P121,""))</f>
        <v/>
      </c>
      <c r="AV121" s="443" t="str">
        <f>IF(SUM(AW121:$BF121)&gt;0,"",IF(E121&gt;0,$P121,""))</f>
        <v/>
      </c>
      <c r="AW121" s="443" t="str">
        <f>IF(SUM(AX121:$BF121)&gt;0,"",IF(F121&gt;0,$P121,""))</f>
        <v/>
      </c>
      <c r="AX121" s="443" t="str">
        <f>IF(SUM(AY121:$BF121)&gt;0,"",IF(G121&gt;0,$P121,""))</f>
        <v/>
      </c>
      <c r="AY121" s="443" t="str">
        <f>IF(SUM(AZ121:$BF121)&gt;0,"",IF(H121&gt;0,$P121,""))</f>
        <v/>
      </c>
      <c r="AZ121" s="443" t="str">
        <f>IF(SUM(BA121:$BF121)&gt;0,"",IF(I121&gt;0,$P121,""))</f>
        <v/>
      </c>
      <c r="BA121" s="443" t="str">
        <f>IF(SUM(BB121:$BF121)&gt;0,"",IF(J121&gt;0,$P121,""))</f>
        <v/>
      </c>
      <c r="BB121" s="443" t="str">
        <f>IF(SUM(BC121:$BF121)&gt;0,"",IF(K121&gt;0,$P121,""))</f>
        <v/>
      </c>
      <c r="BC121" s="443" t="str">
        <f>IF(SUM(BD121:$BF121)&gt;0,"",IF(L121&gt;0,$P121,""))</f>
        <v/>
      </c>
      <c r="BD121" s="443" t="str">
        <f>IF(SUM(BE121:$BF121)&gt;0,"",IF(M121&gt;0,$P121,""))</f>
        <v/>
      </c>
      <c r="BE121" s="443" t="str">
        <f t="shared" si="23"/>
        <v/>
      </c>
      <c r="BF121" s="440" t="str">
        <f t="shared" si="24"/>
        <v/>
      </c>
      <c r="BG121" s="124"/>
      <c r="BH121" s="507"/>
      <c r="BI121" s="145" t="str">
        <f>IF(AS121&lt;1,"",IF(AS121=1,'TUITION SCHED'!$D$16,IF(AS121=2,'TUITION SCHED'!$E$16,IF(AS121=3,'TUITION SCHED'!$F$16,IF(AS121=4,'TUITION SCHED'!$G$16,IF(AS121=5,'TUITION SCHED'!$H$16,""))))))</f>
        <v/>
      </c>
      <c r="BJ121" s="443" t="str">
        <f>IF(AT121&lt;1,"",IF(AT121=1,'TUITION SCHED'!$D$17,IF(AT121=2,'TUITION SCHED'!$E$17,IF(AT121=3,'TUITION SCHED'!$F$17,IF(AT121=4,'TUITION SCHED'!$G$17,IF(AT121=5,'TUITION SCHED'!$H$18,""))))))</f>
        <v/>
      </c>
      <c r="BK121" s="443" t="str">
        <f>IF(AU121&lt;1,"",IF(AU121=1,'TUITION SCHED'!$D$18,IF(AU121=2,'TUITION SCHED'!$E$18,IF(AU121=3,'TUITION SCHED'!$F$18,IF(AU121=4,'TUITION SCHED'!$G$18,IF(AU121=5,'TUITION SCHED'!$H$18,""))))))</f>
        <v/>
      </c>
      <c r="BL121" s="443" t="str">
        <f>IF(AV121&lt;1,"",IF(AV121=1,'TUITION SCHED'!$D$19,IF(AV121=2,'TUITION SCHED'!$E$19,IF(AV121=3,'TUITION SCHED'!$F$19,IF(AV121=4,'TUITION SCHED'!$G$19,IF(AV121=5,'TUITION SCHED'!$H$19,""))))))</f>
        <v/>
      </c>
      <c r="BM121" s="443" t="str">
        <f>IF(AW121&lt;1,"",IF(AW121=1,'TUITION SCHED'!$D$20,IF(AW121=2,'TUITION SCHED'!$E$20,IF(AW121=3,'TUITION SCHED'!$F$20,IF(AW121=4,'TUITION SCHED'!$G$20,IF(AW121=5,'TUITION SCHED'!$H$20,""))))))</f>
        <v/>
      </c>
      <c r="BN121" s="443" t="str">
        <f>IF(AX121&lt;1,"",IF(AX121=1,'TUITION SCHED'!$D$21,IF(AX121=2,'TUITION SCHED'!$E$21,IF(AX121=3,'TUITION SCHED'!$F$21,IF(AX121=4,'TUITION SCHED'!$G$21,IF(AX121=5,'TUITION SCHED'!$H$21,""))))))</f>
        <v/>
      </c>
      <c r="BO121" s="443" t="str">
        <f>IF(AY121&lt;1,"",IF(AY121=1,'TUITION SCHED'!$D$22,IF(AY121=2,'TUITION SCHED'!$E$22,IF(AY121=3,'TUITION SCHED'!$F$22,IF(AY121=4,'TUITION SCHED'!$G$22,IF(AY121=5,'TUITION SCHED'!$H$22,""))))))</f>
        <v/>
      </c>
      <c r="BP121" s="443" t="str">
        <f>IF(AZ121&lt;1,"",IF(AZ121=1,'TUITION SCHED'!$D$23,IF(AZ121=2,'TUITION SCHED'!$E$23,IF(AZ121=3,'TUITION SCHED'!$F$23,IF(AZ121=4,'TUITION SCHED'!$G$23,IF(AZ121=5,'TUITION SCHED'!$H$23,""))))))</f>
        <v/>
      </c>
      <c r="BQ121" s="443" t="str">
        <f>IF(BA121&lt;1,"",IF(BA121=1,'TUITION SCHED'!$D$24,IF(BA121=2,'TUITION SCHED'!$E$24,IF(BA121=3,'TUITION SCHED'!$F$24,IF(BA121=4,'TUITION SCHED'!$G$24,IF(BA121=5,'TUITION SCHED'!$H$24,""))))))</f>
        <v/>
      </c>
      <c r="BR121" s="443" t="str">
        <f>IF(BB121&lt;1,"",IF(BB121=1,'TUITION SCHED'!$D$25,IF(BB121=2,'TUITION SCHED'!$E$25,IF(BB121=3,'TUITION SCHED'!$F$25,IF(BB121=4,'TUITION SCHED'!$G$25,IF(BB121=5,'TUITION SCHED'!$H$25,""))))))</f>
        <v/>
      </c>
      <c r="BS121" s="443" t="str">
        <f>IF(BC121&lt;1,"",IF(BC121=1,'TUITION SCHED'!$D$26,IF(BC121=2,'TUITION SCHED'!$E$26,IF(BC121=3,'TUITION SCHED'!$F$26,IF(BC121=4,'TUITION SCHED'!$G$26,IF(BC121=5,'TUITION SCHED'!$H$26,""))))))</f>
        <v/>
      </c>
      <c r="BT121" s="443" t="str">
        <f>IF(BD121&lt;1,"",IF(BD121=1,'TUITION SCHED'!$D$27,IF(BD121=2,'TUITION SCHED'!$E$27,IF(BD121=3,'TUITION SCHED'!$F$27,IF(BD121=4,'TUITION SCHED'!$G$27,IF(BD121=5,'TUITION SCHED'!$H$27,""))))))</f>
        <v/>
      </c>
      <c r="BU121" s="443" t="str">
        <f>IF(BE121&lt;1,"",IF(BE121=1,'TUITION SCHED'!$D$28,IF(BE121=2,'TUITION SCHED'!$E$28,IF(BE121=3,'TUITION SCHED'!$F$28,IF(BE121=4,'TUITION SCHED'!$G$28,IF(BE121=5,'TUITION SCHED'!$H$28,""))))))</f>
        <v/>
      </c>
      <c r="BV121" s="440" t="str">
        <f>IF(BF121&lt;1,"",IF(BF121=1,'TUITION SCHED'!$D$29,IF(BF121=2,'TUITION SCHED'!$E$29,IF(BF121=3,'TUITION SCHED'!$F$29,IF(BF121=4,'TUITION SCHED'!$G$29,IF(BF121=5,'TUITION SCHED'!$H$29,""))))))</f>
        <v/>
      </c>
      <c r="BW121" s="124"/>
      <c r="BX121" s="507"/>
      <c r="BY121" s="145" t="str">
        <f>IF(AH121="y",IF(SUM(J121:O121)&gt;0,'TUITION SCHED'!$H$58+IF(SUM(J121:O121)&gt;1,((SUM(J121:O121)-1))*'TUITION SCHED'!$H$60)+SUM(B121:I121)*'TUITION SCHED'!$H$59,""),"")</f>
        <v/>
      </c>
      <c r="BZ121" s="443" t="str">
        <f>IF(AH121="y",IF(SUM(B121:I121)&gt;0,'TUITION SCHED'!$H$57+IF(SUM(B121:I121)&gt;1,((SUM(B121:I121)-1))*'TUITION SCHED'!$H$59),""),"")</f>
        <v/>
      </c>
      <c r="CA121" s="443" t="str">
        <f t="shared" si="25"/>
        <v/>
      </c>
    </row>
    <row r="122" spans="1:79">
      <c r="A122" s="480"/>
      <c r="B122" s="463"/>
      <c r="C122" s="463"/>
      <c r="D122" s="463"/>
      <c r="E122" s="463"/>
      <c r="F122" s="463"/>
      <c r="G122" s="463"/>
      <c r="H122" s="463"/>
      <c r="I122" s="463"/>
      <c r="J122" s="463"/>
      <c r="K122" s="463"/>
      <c r="L122" s="463"/>
      <c r="M122" s="463"/>
      <c r="N122" s="463"/>
      <c r="O122" s="463"/>
      <c r="P122" s="443">
        <f t="shared" si="13"/>
        <v>0</v>
      </c>
      <c r="Q122" s="480"/>
      <c r="R122" s="480"/>
      <c r="S122" s="456">
        <f>IF(U122&gt;0,U122,IF(Q122=1,'TUITION SCHED'!D$30,IF(Q122=2,'TUITION SCHED'!E$30,IF(Q122=3,'TUITION SCHED'!F$30,IF(Q122=4,'TUITION SCHED'!G$30,IF(Q122=5,'TUITION SCHED'!H$30,IF(R122&gt;0,R122*'TUITION SCHED'!$D$31,SUM(BI122:BV122))))))))</f>
        <v>0</v>
      </c>
      <c r="T122" s="457" t="str">
        <f t="shared" si="14"/>
        <v/>
      </c>
      <c r="U122" s="480"/>
      <c r="V122" s="480"/>
      <c r="W122" s="575" t="str">
        <f>IF(V122="y",S122*'DATA INPUT'!$B$20,"")</f>
        <v/>
      </c>
      <c r="X122" s="483"/>
      <c r="Y122" s="443" t="str">
        <f>IF(A122="","",IF(X122="y",'DATA INPUT'!$B$26,'DATA INPUT'!$B$27))</f>
        <v/>
      </c>
      <c r="Z122" s="458">
        <f>IF(Q122=0,(P122-B122*0.5)*'DATA INPUT'!$B$28,"")</f>
        <v>0</v>
      </c>
      <c r="AA122" s="480"/>
      <c r="AB122" s="480"/>
      <c r="AC122" s="480"/>
      <c r="AD122" s="480"/>
      <c r="AE122" s="443" t="str">
        <f>IF((AB122+AC122+AD122)=0,"",(AB122*'DATA INPUT'!$D$59)+(AC122*'DATA INPUT'!$D$61)+(AD122*'DATA INPUT'!$D$66))</f>
        <v/>
      </c>
      <c r="AF122" s="480"/>
      <c r="AG122" s="480"/>
      <c r="AH122" s="483"/>
      <c r="AI122" s="443" t="str">
        <f t="shared" si="15"/>
        <v/>
      </c>
      <c r="AJ122" s="443" t="str">
        <f t="shared" si="16"/>
        <v/>
      </c>
      <c r="AK122" s="443" t="str">
        <f t="shared" si="17"/>
        <v/>
      </c>
      <c r="AL122" s="443" t="str">
        <f t="shared" si="18"/>
        <v/>
      </c>
      <c r="AM122" s="443" t="str">
        <f t="shared" si="19"/>
        <v/>
      </c>
      <c r="AN122" s="443" t="str">
        <f t="shared" si="20"/>
        <v/>
      </c>
      <c r="AO122" s="443" t="str">
        <f t="shared" si="21"/>
        <v/>
      </c>
      <c r="AP122" s="443" t="str">
        <f t="shared" si="22"/>
        <v/>
      </c>
      <c r="AQ122" s="440" t="str">
        <f>IF(AH122="y",IF(MAX(BY122:BZ122)&lt;'TUITION SCHED'!$H$61,MAX(BY122:BZ122),'TUITION SCHED'!$H$61),"")</f>
        <v/>
      </c>
      <c r="AR122" s="459"/>
      <c r="AS122" s="443" t="str">
        <f>IF(SUM(AT122:$BF122)&gt;0,"",IF(B122&gt;0,$P122,""))</f>
        <v/>
      </c>
      <c r="AT122" s="443" t="str">
        <f>IF(SUM(AU122:$BF122)&gt;0,"",IF(C122&gt;0,$P122,""))</f>
        <v/>
      </c>
      <c r="AU122" s="443" t="str">
        <f>IF(SUM(AV122:$BF122)&gt;0,"",IF(D122&gt;0,$P122,""))</f>
        <v/>
      </c>
      <c r="AV122" s="443" t="str">
        <f>IF(SUM(AW122:$BF122)&gt;0,"",IF(E122&gt;0,$P122,""))</f>
        <v/>
      </c>
      <c r="AW122" s="443" t="str">
        <f>IF(SUM(AX122:$BF122)&gt;0,"",IF(F122&gt;0,$P122,""))</f>
        <v/>
      </c>
      <c r="AX122" s="443" t="str">
        <f>IF(SUM(AY122:$BF122)&gt;0,"",IF(G122&gt;0,$P122,""))</f>
        <v/>
      </c>
      <c r="AY122" s="443" t="str">
        <f>IF(SUM(AZ122:$BF122)&gt;0,"",IF(H122&gt;0,$P122,""))</f>
        <v/>
      </c>
      <c r="AZ122" s="443" t="str">
        <f>IF(SUM(BA122:$BF122)&gt;0,"",IF(I122&gt;0,$P122,""))</f>
        <v/>
      </c>
      <c r="BA122" s="443" t="str">
        <f>IF(SUM(BB122:$BF122)&gt;0,"",IF(J122&gt;0,$P122,""))</f>
        <v/>
      </c>
      <c r="BB122" s="443" t="str">
        <f>IF(SUM(BC122:$BF122)&gt;0,"",IF(K122&gt;0,$P122,""))</f>
        <v/>
      </c>
      <c r="BC122" s="443" t="str">
        <f>IF(SUM(BD122:$BF122)&gt;0,"",IF(L122&gt;0,$P122,""))</f>
        <v/>
      </c>
      <c r="BD122" s="443" t="str">
        <f>IF(SUM(BE122:$BF122)&gt;0,"",IF(M122&gt;0,$P122,""))</f>
        <v/>
      </c>
      <c r="BE122" s="443" t="str">
        <f t="shared" si="23"/>
        <v/>
      </c>
      <c r="BF122" s="440" t="str">
        <f t="shared" si="24"/>
        <v/>
      </c>
      <c r="BG122" s="124"/>
      <c r="BH122" s="507"/>
      <c r="BI122" s="145" t="str">
        <f>IF(AS122&lt;1,"",IF(AS122=1,'TUITION SCHED'!$D$16,IF(AS122=2,'TUITION SCHED'!$E$16,IF(AS122=3,'TUITION SCHED'!$F$16,IF(AS122=4,'TUITION SCHED'!$G$16,IF(AS122=5,'TUITION SCHED'!$H$16,""))))))</f>
        <v/>
      </c>
      <c r="BJ122" s="443" t="str">
        <f>IF(AT122&lt;1,"",IF(AT122=1,'TUITION SCHED'!$D$17,IF(AT122=2,'TUITION SCHED'!$E$17,IF(AT122=3,'TUITION SCHED'!$F$17,IF(AT122=4,'TUITION SCHED'!$G$17,IF(AT122=5,'TUITION SCHED'!$H$18,""))))))</f>
        <v/>
      </c>
      <c r="BK122" s="443" t="str">
        <f>IF(AU122&lt;1,"",IF(AU122=1,'TUITION SCHED'!$D$18,IF(AU122=2,'TUITION SCHED'!$E$18,IF(AU122=3,'TUITION SCHED'!$F$18,IF(AU122=4,'TUITION SCHED'!$G$18,IF(AU122=5,'TUITION SCHED'!$H$18,""))))))</f>
        <v/>
      </c>
      <c r="BL122" s="443" t="str">
        <f>IF(AV122&lt;1,"",IF(AV122=1,'TUITION SCHED'!$D$19,IF(AV122=2,'TUITION SCHED'!$E$19,IF(AV122=3,'TUITION SCHED'!$F$19,IF(AV122=4,'TUITION SCHED'!$G$19,IF(AV122=5,'TUITION SCHED'!$H$19,""))))))</f>
        <v/>
      </c>
      <c r="BM122" s="443" t="str">
        <f>IF(AW122&lt;1,"",IF(AW122=1,'TUITION SCHED'!$D$20,IF(AW122=2,'TUITION SCHED'!$E$20,IF(AW122=3,'TUITION SCHED'!$F$20,IF(AW122=4,'TUITION SCHED'!$G$20,IF(AW122=5,'TUITION SCHED'!$H$20,""))))))</f>
        <v/>
      </c>
      <c r="BN122" s="443" t="str">
        <f>IF(AX122&lt;1,"",IF(AX122=1,'TUITION SCHED'!$D$21,IF(AX122=2,'TUITION SCHED'!$E$21,IF(AX122=3,'TUITION SCHED'!$F$21,IF(AX122=4,'TUITION SCHED'!$G$21,IF(AX122=5,'TUITION SCHED'!$H$21,""))))))</f>
        <v/>
      </c>
      <c r="BO122" s="443" t="str">
        <f>IF(AY122&lt;1,"",IF(AY122=1,'TUITION SCHED'!$D$22,IF(AY122=2,'TUITION SCHED'!$E$22,IF(AY122=3,'TUITION SCHED'!$F$22,IF(AY122=4,'TUITION SCHED'!$G$22,IF(AY122=5,'TUITION SCHED'!$H$22,""))))))</f>
        <v/>
      </c>
      <c r="BP122" s="443" t="str">
        <f>IF(AZ122&lt;1,"",IF(AZ122=1,'TUITION SCHED'!$D$23,IF(AZ122=2,'TUITION SCHED'!$E$23,IF(AZ122=3,'TUITION SCHED'!$F$23,IF(AZ122=4,'TUITION SCHED'!$G$23,IF(AZ122=5,'TUITION SCHED'!$H$23,""))))))</f>
        <v/>
      </c>
      <c r="BQ122" s="443" t="str">
        <f>IF(BA122&lt;1,"",IF(BA122=1,'TUITION SCHED'!$D$24,IF(BA122=2,'TUITION SCHED'!$E$24,IF(BA122=3,'TUITION SCHED'!$F$24,IF(BA122=4,'TUITION SCHED'!$G$24,IF(BA122=5,'TUITION SCHED'!$H$24,""))))))</f>
        <v/>
      </c>
      <c r="BR122" s="443" t="str">
        <f>IF(BB122&lt;1,"",IF(BB122=1,'TUITION SCHED'!$D$25,IF(BB122=2,'TUITION SCHED'!$E$25,IF(BB122=3,'TUITION SCHED'!$F$25,IF(BB122=4,'TUITION SCHED'!$G$25,IF(BB122=5,'TUITION SCHED'!$H$25,""))))))</f>
        <v/>
      </c>
      <c r="BS122" s="443" t="str">
        <f>IF(BC122&lt;1,"",IF(BC122=1,'TUITION SCHED'!$D$26,IF(BC122=2,'TUITION SCHED'!$E$26,IF(BC122=3,'TUITION SCHED'!$F$26,IF(BC122=4,'TUITION SCHED'!$G$26,IF(BC122=5,'TUITION SCHED'!$H$26,""))))))</f>
        <v/>
      </c>
      <c r="BT122" s="443" t="str">
        <f>IF(BD122&lt;1,"",IF(BD122=1,'TUITION SCHED'!$D$27,IF(BD122=2,'TUITION SCHED'!$E$27,IF(BD122=3,'TUITION SCHED'!$F$27,IF(BD122=4,'TUITION SCHED'!$G$27,IF(BD122=5,'TUITION SCHED'!$H$27,""))))))</f>
        <v/>
      </c>
      <c r="BU122" s="443" t="str">
        <f>IF(BE122&lt;1,"",IF(BE122=1,'TUITION SCHED'!$D$28,IF(BE122=2,'TUITION SCHED'!$E$28,IF(BE122=3,'TUITION SCHED'!$F$28,IF(BE122=4,'TUITION SCHED'!$G$28,IF(BE122=5,'TUITION SCHED'!$H$28,""))))))</f>
        <v/>
      </c>
      <c r="BV122" s="440" t="str">
        <f>IF(BF122&lt;1,"",IF(BF122=1,'TUITION SCHED'!$D$29,IF(BF122=2,'TUITION SCHED'!$E$29,IF(BF122=3,'TUITION SCHED'!$F$29,IF(BF122=4,'TUITION SCHED'!$G$29,IF(BF122=5,'TUITION SCHED'!$H$29,""))))))</f>
        <v/>
      </c>
      <c r="BW122" s="124"/>
      <c r="BX122" s="507"/>
      <c r="BY122" s="145" t="str">
        <f>IF(AH122="y",IF(SUM(J122:O122)&gt;0,'TUITION SCHED'!$H$58+IF(SUM(J122:O122)&gt;1,((SUM(J122:O122)-1))*'TUITION SCHED'!$H$60)+SUM(B122:I122)*'TUITION SCHED'!$H$59,""),"")</f>
        <v/>
      </c>
      <c r="BZ122" s="443" t="str">
        <f>IF(AH122="y",IF(SUM(B122:I122)&gt;0,'TUITION SCHED'!$H$57+IF(SUM(B122:I122)&gt;1,((SUM(B122:I122)-1))*'TUITION SCHED'!$H$59),""),"")</f>
        <v/>
      </c>
      <c r="CA122" s="443" t="str">
        <f t="shared" si="25"/>
        <v/>
      </c>
    </row>
    <row r="123" spans="1:79">
      <c r="A123" s="480"/>
      <c r="B123" s="463"/>
      <c r="C123" s="463"/>
      <c r="D123" s="463"/>
      <c r="E123" s="463"/>
      <c r="F123" s="463"/>
      <c r="G123" s="463"/>
      <c r="H123" s="463"/>
      <c r="I123" s="463"/>
      <c r="J123" s="463"/>
      <c r="K123" s="463"/>
      <c r="L123" s="463"/>
      <c r="M123" s="463"/>
      <c r="N123" s="463"/>
      <c r="O123" s="463"/>
      <c r="P123" s="443">
        <f t="shared" si="13"/>
        <v>0</v>
      </c>
      <c r="Q123" s="480"/>
      <c r="R123" s="480"/>
      <c r="S123" s="456">
        <f>IF(U123&gt;0,U123,IF(Q123=1,'TUITION SCHED'!D$30,IF(Q123=2,'TUITION SCHED'!E$30,IF(Q123=3,'TUITION SCHED'!F$30,IF(Q123=4,'TUITION SCHED'!G$30,IF(Q123=5,'TUITION SCHED'!H$30,IF(R123&gt;0,R123*'TUITION SCHED'!$D$31,SUM(BI123:BV123))))))))</f>
        <v>0</v>
      </c>
      <c r="T123" s="457" t="str">
        <f t="shared" si="14"/>
        <v/>
      </c>
      <c r="U123" s="480"/>
      <c r="V123" s="480"/>
      <c r="W123" s="575" t="str">
        <f>IF(V123="y",S123*'DATA INPUT'!$B$20,"")</f>
        <v/>
      </c>
      <c r="X123" s="483"/>
      <c r="Y123" s="443" t="str">
        <f>IF(A123="","",IF(X123="y",'DATA INPUT'!$B$26,'DATA INPUT'!$B$27))</f>
        <v/>
      </c>
      <c r="Z123" s="458">
        <f>IF(Q123=0,(P123-B123*0.5)*'DATA INPUT'!$B$28,"")</f>
        <v>0</v>
      </c>
      <c r="AA123" s="480"/>
      <c r="AB123" s="480"/>
      <c r="AC123" s="480"/>
      <c r="AD123" s="480"/>
      <c r="AE123" s="443" t="str">
        <f>IF((AB123+AC123+AD123)=0,"",(AB123*'DATA INPUT'!$D$59)+(AC123*'DATA INPUT'!$D$61)+(AD123*'DATA INPUT'!$D$66))</f>
        <v/>
      </c>
      <c r="AF123" s="480"/>
      <c r="AG123" s="480"/>
      <c r="AH123" s="483"/>
      <c r="AI123" s="443" t="str">
        <f t="shared" si="15"/>
        <v/>
      </c>
      <c r="AJ123" s="443" t="str">
        <f t="shared" si="16"/>
        <v/>
      </c>
      <c r="AK123" s="443" t="str">
        <f t="shared" si="17"/>
        <v/>
      </c>
      <c r="AL123" s="443" t="str">
        <f t="shared" si="18"/>
        <v/>
      </c>
      <c r="AM123" s="443" t="str">
        <f t="shared" si="19"/>
        <v/>
      </c>
      <c r="AN123" s="443" t="str">
        <f t="shared" si="20"/>
        <v/>
      </c>
      <c r="AO123" s="443" t="str">
        <f t="shared" si="21"/>
        <v/>
      </c>
      <c r="AP123" s="443" t="str">
        <f t="shared" si="22"/>
        <v/>
      </c>
      <c r="AQ123" s="440" t="str">
        <f>IF(AH123="y",IF(MAX(BY123:BZ123)&lt;'TUITION SCHED'!$H$61,MAX(BY123:BZ123),'TUITION SCHED'!$H$61),"")</f>
        <v/>
      </c>
      <c r="AR123" s="459"/>
      <c r="AS123" s="443" t="str">
        <f>IF(SUM(AT123:$BF123)&gt;0,"",IF(B123&gt;0,$P123,""))</f>
        <v/>
      </c>
      <c r="AT123" s="443" t="str">
        <f>IF(SUM(AU123:$BF123)&gt;0,"",IF(C123&gt;0,$P123,""))</f>
        <v/>
      </c>
      <c r="AU123" s="443" t="str">
        <f>IF(SUM(AV123:$BF123)&gt;0,"",IF(D123&gt;0,$P123,""))</f>
        <v/>
      </c>
      <c r="AV123" s="443" t="str">
        <f>IF(SUM(AW123:$BF123)&gt;0,"",IF(E123&gt;0,$P123,""))</f>
        <v/>
      </c>
      <c r="AW123" s="443" t="str">
        <f>IF(SUM(AX123:$BF123)&gt;0,"",IF(F123&gt;0,$P123,""))</f>
        <v/>
      </c>
      <c r="AX123" s="443" t="str">
        <f>IF(SUM(AY123:$BF123)&gt;0,"",IF(G123&gt;0,$P123,""))</f>
        <v/>
      </c>
      <c r="AY123" s="443" t="str">
        <f>IF(SUM(AZ123:$BF123)&gt;0,"",IF(H123&gt;0,$P123,""))</f>
        <v/>
      </c>
      <c r="AZ123" s="443" t="str">
        <f>IF(SUM(BA123:$BF123)&gt;0,"",IF(I123&gt;0,$P123,""))</f>
        <v/>
      </c>
      <c r="BA123" s="443" t="str">
        <f>IF(SUM(BB123:$BF123)&gt;0,"",IF(J123&gt;0,$P123,""))</f>
        <v/>
      </c>
      <c r="BB123" s="443" t="str">
        <f>IF(SUM(BC123:$BF123)&gt;0,"",IF(K123&gt;0,$P123,""))</f>
        <v/>
      </c>
      <c r="BC123" s="443" t="str">
        <f>IF(SUM(BD123:$BF123)&gt;0,"",IF(L123&gt;0,$P123,""))</f>
        <v/>
      </c>
      <c r="BD123" s="443" t="str">
        <f>IF(SUM(BE123:$BF123)&gt;0,"",IF(M123&gt;0,$P123,""))</f>
        <v/>
      </c>
      <c r="BE123" s="443" t="str">
        <f t="shared" si="23"/>
        <v/>
      </c>
      <c r="BF123" s="440" t="str">
        <f t="shared" si="24"/>
        <v/>
      </c>
      <c r="BG123" s="124"/>
      <c r="BH123" s="507"/>
      <c r="BI123" s="145" t="str">
        <f>IF(AS123&lt;1,"",IF(AS123=1,'TUITION SCHED'!$D$16,IF(AS123=2,'TUITION SCHED'!$E$16,IF(AS123=3,'TUITION SCHED'!$F$16,IF(AS123=4,'TUITION SCHED'!$G$16,IF(AS123=5,'TUITION SCHED'!$H$16,""))))))</f>
        <v/>
      </c>
      <c r="BJ123" s="443" t="str">
        <f>IF(AT123&lt;1,"",IF(AT123=1,'TUITION SCHED'!$D$17,IF(AT123=2,'TUITION SCHED'!$E$17,IF(AT123=3,'TUITION SCHED'!$F$17,IF(AT123=4,'TUITION SCHED'!$G$17,IF(AT123=5,'TUITION SCHED'!$H$18,""))))))</f>
        <v/>
      </c>
      <c r="BK123" s="443" t="str">
        <f>IF(AU123&lt;1,"",IF(AU123=1,'TUITION SCHED'!$D$18,IF(AU123=2,'TUITION SCHED'!$E$18,IF(AU123=3,'TUITION SCHED'!$F$18,IF(AU123=4,'TUITION SCHED'!$G$18,IF(AU123=5,'TUITION SCHED'!$H$18,""))))))</f>
        <v/>
      </c>
      <c r="BL123" s="443" t="str">
        <f>IF(AV123&lt;1,"",IF(AV123=1,'TUITION SCHED'!$D$19,IF(AV123=2,'TUITION SCHED'!$E$19,IF(AV123=3,'TUITION SCHED'!$F$19,IF(AV123=4,'TUITION SCHED'!$G$19,IF(AV123=5,'TUITION SCHED'!$H$19,""))))))</f>
        <v/>
      </c>
      <c r="BM123" s="443" t="str">
        <f>IF(AW123&lt;1,"",IF(AW123=1,'TUITION SCHED'!$D$20,IF(AW123=2,'TUITION SCHED'!$E$20,IF(AW123=3,'TUITION SCHED'!$F$20,IF(AW123=4,'TUITION SCHED'!$G$20,IF(AW123=5,'TUITION SCHED'!$H$20,""))))))</f>
        <v/>
      </c>
      <c r="BN123" s="443" t="str">
        <f>IF(AX123&lt;1,"",IF(AX123=1,'TUITION SCHED'!$D$21,IF(AX123=2,'TUITION SCHED'!$E$21,IF(AX123=3,'TUITION SCHED'!$F$21,IF(AX123=4,'TUITION SCHED'!$G$21,IF(AX123=5,'TUITION SCHED'!$H$21,""))))))</f>
        <v/>
      </c>
      <c r="BO123" s="443" t="str">
        <f>IF(AY123&lt;1,"",IF(AY123=1,'TUITION SCHED'!$D$22,IF(AY123=2,'TUITION SCHED'!$E$22,IF(AY123=3,'TUITION SCHED'!$F$22,IF(AY123=4,'TUITION SCHED'!$G$22,IF(AY123=5,'TUITION SCHED'!$H$22,""))))))</f>
        <v/>
      </c>
      <c r="BP123" s="443" t="str">
        <f>IF(AZ123&lt;1,"",IF(AZ123=1,'TUITION SCHED'!$D$23,IF(AZ123=2,'TUITION SCHED'!$E$23,IF(AZ123=3,'TUITION SCHED'!$F$23,IF(AZ123=4,'TUITION SCHED'!$G$23,IF(AZ123=5,'TUITION SCHED'!$H$23,""))))))</f>
        <v/>
      </c>
      <c r="BQ123" s="443" t="str">
        <f>IF(BA123&lt;1,"",IF(BA123=1,'TUITION SCHED'!$D$24,IF(BA123=2,'TUITION SCHED'!$E$24,IF(BA123=3,'TUITION SCHED'!$F$24,IF(BA123=4,'TUITION SCHED'!$G$24,IF(BA123=5,'TUITION SCHED'!$H$24,""))))))</f>
        <v/>
      </c>
      <c r="BR123" s="443" t="str">
        <f>IF(BB123&lt;1,"",IF(BB123=1,'TUITION SCHED'!$D$25,IF(BB123=2,'TUITION SCHED'!$E$25,IF(BB123=3,'TUITION SCHED'!$F$25,IF(BB123=4,'TUITION SCHED'!$G$25,IF(BB123=5,'TUITION SCHED'!$H$25,""))))))</f>
        <v/>
      </c>
      <c r="BS123" s="443" t="str">
        <f>IF(BC123&lt;1,"",IF(BC123=1,'TUITION SCHED'!$D$26,IF(BC123=2,'TUITION SCHED'!$E$26,IF(BC123=3,'TUITION SCHED'!$F$26,IF(BC123=4,'TUITION SCHED'!$G$26,IF(BC123=5,'TUITION SCHED'!$H$26,""))))))</f>
        <v/>
      </c>
      <c r="BT123" s="443" t="str">
        <f>IF(BD123&lt;1,"",IF(BD123=1,'TUITION SCHED'!$D$27,IF(BD123=2,'TUITION SCHED'!$E$27,IF(BD123=3,'TUITION SCHED'!$F$27,IF(BD123=4,'TUITION SCHED'!$G$27,IF(BD123=5,'TUITION SCHED'!$H$27,""))))))</f>
        <v/>
      </c>
      <c r="BU123" s="443" t="str">
        <f>IF(BE123&lt;1,"",IF(BE123=1,'TUITION SCHED'!$D$28,IF(BE123=2,'TUITION SCHED'!$E$28,IF(BE123=3,'TUITION SCHED'!$F$28,IF(BE123=4,'TUITION SCHED'!$G$28,IF(BE123=5,'TUITION SCHED'!$H$28,""))))))</f>
        <v/>
      </c>
      <c r="BV123" s="440" t="str">
        <f>IF(BF123&lt;1,"",IF(BF123=1,'TUITION SCHED'!$D$29,IF(BF123=2,'TUITION SCHED'!$E$29,IF(BF123=3,'TUITION SCHED'!$F$29,IF(BF123=4,'TUITION SCHED'!$G$29,IF(BF123=5,'TUITION SCHED'!$H$29,""))))))</f>
        <v/>
      </c>
      <c r="BW123" s="124"/>
      <c r="BX123" s="507"/>
      <c r="BY123" s="145" t="str">
        <f>IF(AH123="y",IF(SUM(J123:O123)&gt;0,'TUITION SCHED'!$H$58+IF(SUM(J123:O123)&gt;1,((SUM(J123:O123)-1))*'TUITION SCHED'!$H$60)+SUM(B123:I123)*'TUITION SCHED'!$H$59,""),"")</f>
        <v/>
      </c>
      <c r="BZ123" s="443" t="str">
        <f>IF(AH123="y",IF(SUM(B123:I123)&gt;0,'TUITION SCHED'!$H$57+IF(SUM(B123:I123)&gt;1,((SUM(B123:I123)-1))*'TUITION SCHED'!$H$59),""),"")</f>
        <v/>
      </c>
      <c r="CA123" s="443" t="str">
        <f t="shared" si="25"/>
        <v/>
      </c>
    </row>
    <row r="124" spans="1:79">
      <c r="A124" s="480"/>
      <c r="B124" s="463"/>
      <c r="C124" s="463"/>
      <c r="D124" s="463"/>
      <c r="E124" s="463"/>
      <c r="F124" s="463"/>
      <c r="G124" s="463"/>
      <c r="H124" s="463"/>
      <c r="I124" s="463"/>
      <c r="J124" s="463"/>
      <c r="K124" s="463"/>
      <c r="L124" s="463"/>
      <c r="M124" s="463"/>
      <c r="N124" s="463"/>
      <c r="O124" s="463"/>
      <c r="P124" s="443">
        <f t="shared" si="13"/>
        <v>0</v>
      </c>
      <c r="Q124" s="480"/>
      <c r="R124" s="480"/>
      <c r="S124" s="456">
        <f>IF(U124&gt;0,U124,IF(Q124=1,'TUITION SCHED'!D$30,IF(Q124=2,'TUITION SCHED'!E$30,IF(Q124=3,'TUITION SCHED'!F$30,IF(Q124=4,'TUITION SCHED'!G$30,IF(Q124=5,'TUITION SCHED'!H$30,IF(R124&gt;0,R124*'TUITION SCHED'!$D$31,SUM(BI124:BV124))))))))</f>
        <v>0</v>
      </c>
      <c r="T124" s="457" t="str">
        <f t="shared" si="14"/>
        <v/>
      </c>
      <c r="U124" s="480"/>
      <c r="V124" s="480"/>
      <c r="W124" s="575" t="str">
        <f>IF(V124="y",S124*'DATA INPUT'!$B$20,"")</f>
        <v/>
      </c>
      <c r="X124" s="483"/>
      <c r="Y124" s="443" t="str">
        <f>IF(A124="","",IF(X124="y",'DATA INPUT'!$B$26,'DATA INPUT'!$B$27))</f>
        <v/>
      </c>
      <c r="Z124" s="458">
        <f>IF(Q124=0,(P124-B124*0.5)*'DATA INPUT'!$B$28,"")</f>
        <v>0</v>
      </c>
      <c r="AA124" s="480"/>
      <c r="AB124" s="480"/>
      <c r="AC124" s="480"/>
      <c r="AD124" s="480"/>
      <c r="AE124" s="443" t="str">
        <f>IF((AB124+AC124+AD124)=0,"",(AB124*'DATA INPUT'!$D$59)+(AC124*'DATA INPUT'!$D$61)+(AD124*'DATA INPUT'!$D$66))</f>
        <v/>
      </c>
      <c r="AF124" s="480"/>
      <c r="AG124" s="480"/>
      <c r="AH124" s="483"/>
      <c r="AI124" s="443" t="str">
        <f t="shared" si="15"/>
        <v/>
      </c>
      <c r="AJ124" s="443" t="str">
        <f t="shared" si="16"/>
        <v/>
      </c>
      <c r="AK124" s="443" t="str">
        <f t="shared" si="17"/>
        <v/>
      </c>
      <c r="AL124" s="443" t="str">
        <f t="shared" si="18"/>
        <v/>
      </c>
      <c r="AM124" s="443" t="str">
        <f t="shared" si="19"/>
        <v/>
      </c>
      <c r="AN124" s="443" t="str">
        <f t="shared" si="20"/>
        <v/>
      </c>
      <c r="AO124" s="443" t="str">
        <f t="shared" si="21"/>
        <v/>
      </c>
      <c r="AP124" s="443" t="str">
        <f t="shared" si="22"/>
        <v/>
      </c>
      <c r="AQ124" s="440" t="str">
        <f>IF(AH124="y",IF(MAX(BY124:BZ124)&lt;'TUITION SCHED'!$H$61,MAX(BY124:BZ124),'TUITION SCHED'!$H$61),"")</f>
        <v/>
      </c>
      <c r="AR124" s="459"/>
      <c r="AS124" s="443" t="str">
        <f>IF(SUM(AT124:$BF124)&gt;0,"",IF(B124&gt;0,$P124,""))</f>
        <v/>
      </c>
      <c r="AT124" s="443" t="str">
        <f>IF(SUM(AU124:$BF124)&gt;0,"",IF(C124&gt;0,$P124,""))</f>
        <v/>
      </c>
      <c r="AU124" s="443" t="str">
        <f>IF(SUM(AV124:$BF124)&gt;0,"",IF(D124&gt;0,$P124,""))</f>
        <v/>
      </c>
      <c r="AV124" s="443" t="str">
        <f>IF(SUM(AW124:$BF124)&gt;0,"",IF(E124&gt;0,$P124,""))</f>
        <v/>
      </c>
      <c r="AW124" s="443" t="str">
        <f>IF(SUM(AX124:$BF124)&gt;0,"",IF(F124&gt;0,$P124,""))</f>
        <v/>
      </c>
      <c r="AX124" s="443" t="str">
        <f>IF(SUM(AY124:$BF124)&gt;0,"",IF(G124&gt;0,$P124,""))</f>
        <v/>
      </c>
      <c r="AY124" s="443" t="str">
        <f>IF(SUM(AZ124:$BF124)&gt;0,"",IF(H124&gt;0,$P124,""))</f>
        <v/>
      </c>
      <c r="AZ124" s="443" t="str">
        <f>IF(SUM(BA124:$BF124)&gt;0,"",IF(I124&gt;0,$P124,""))</f>
        <v/>
      </c>
      <c r="BA124" s="443" t="str">
        <f>IF(SUM(BB124:$BF124)&gt;0,"",IF(J124&gt;0,$P124,""))</f>
        <v/>
      </c>
      <c r="BB124" s="443" t="str">
        <f>IF(SUM(BC124:$BF124)&gt;0,"",IF(K124&gt;0,$P124,""))</f>
        <v/>
      </c>
      <c r="BC124" s="443" t="str">
        <f>IF(SUM(BD124:$BF124)&gt;0,"",IF(L124&gt;0,$P124,""))</f>
        <v/>
      </c>
      <c r="BD124" s="443" t="str">
        <f>IF(SUM(BE124:$BF124)&gt;0,"",IF(M124&gt;0,$P124,""))</f>
        <v/>
      </c>
      <c r="BE124" s="443" t="str">
        <f t="shared" si="23"/>
        <v/>
      </c>
      <c r="BF124" s="440" t="str">
        <f t="shared" si="24"/>
        <v/>
      </c>
      <c r="BG124" s="124"/>
      <c r="BH124" s="507"/>
      <c r="BI124" s="145" t="str">
        <f>IF(AS124&lt;1,"",IF(AS124=1,'TUITION SCHED'!$D$16,IF(AS124=2,'TUITION SCHED'!$E$16,IF(AS124=3,'TUITION SCHED'!$F$16,IF(AS124=4,'TUITION SCHED'!$G$16,IF(AS124=5,'TUITION SCHED'!$H$16,""))))))</f>
        <v/>
      </c>
      <c r="BJ124" s="443" t="str">
        <f>IF(AT124&lt;1,"",IF(AT124=1,'TUITION SCHED'!$D$17,IF(AT124=2,'TUITION SCHED'!$E$17,IF(AT124=3,'TUITION SCHED'!$F$17,IF(AT124=4,'TUITION SCHED'!$G$17,IF(AT124=5,'TUITION SCHED'!$H$18,""))))))</f>
        <v/>
      </c>
      <c r="BK124" s="443" t="str">
        <f>IF(AU124&lt;1,"",IF(AU124=1,'TUITION SCHED'!$D$18,IF(AU124=2,'TUITION SCHED'!$E$18,IF(AU124=3,'TUITION SCHED'!$F$18,IF(AU124=4,'TUITION SCHED'!$G$18,IF(AU124=5,'TUITION SCHED'!$H$18,""))))))</f>
        <v/>
      </c>
      <c r="BL124" s="443" t="str">
        <f>IF(AV124&lt;1,"",IF(AV124=1,'TUITION SCHED'!$D$19,IF(AV124=2,'TUITION SCHED'!$E$19,IF(AV124=3,'TUITION SCHED'!$F$19,IF(AV124=4,'TUITION SCHED'!$G$19,IF(AV124=5,'TUITION SCHED'!$H$19,""))))))</f>
        <v/>
      </c>
      <c r="BM124" s="443" t="str">
        <f>IF(AW124&lt;1,"",IF(AW124=1,'TUITION SCHED'!$D$20,IF(AW124=2,'TUITION SCHED'!$E$20,IF(AW124=3,'TUITION SCHED'!$F$20,IF(AW124=4,'TUITION SCHED'!$G$20,IF(AW124=5,'TUITION SCHED'!$H$20,""))))))</f>
        <v/>
      </c>
      <c r="BN124" s="443" t="str">
        <f>IF(AX124&lt;1,"",IF(AX124=1,'TUITION SCHED'!$D$21,IF(AX124=2,'TUITION SCHED'!$E$21,IF(AX124=3,'TUITION SCHED'!$F$21,IF(AX124=4,'TUITION SCHED'!$G$21,IF(AX124=5,'TUITION SCHED'!$H$21,""))))))</f>
        <v/>
      </c>
      <c r="BO124" s="443" t="str">
        <f>IF(AY124&lt;1,"",IF(AY124=1,'TUITION SCHED'!$D$22,IF(AY124=2,'TUITION SCHED'!$E$22,IF(AY124=3,'TUITION SCHED'!$F$22,IF(AY124=4,'TUITION SCHED'!$G$22,IF(AY124=5,'TUITION SCHED'!$H$22,""))))))</f>
        <v/>
      </c>
      <c r="BP124" s="443" t="str">
        <f>IF(AZ124&lt;1,"",IF(AZ124=1,'TUITION SCHED'!$D$23,IF(AZ124=2,'TUITION SCHED'!$E$23,IF(AZ124=3,'TUITION SCHED'!$F$23,IF(AZ124=4,'TUITION SCHED'!$G$23,IF(AZ124=5,'TUITION SCHED'!$H$23,""))))))</f>
        <v/>
      </c>
      <c r="BQ124" s="443" t="str">
        <f>IF(BA124&lt;1,"",IF(BA124=1,'TUITION SCHED'!$D$24,IF(BA124=2,'TUITION SCHED'!$E$24,IF(BA124=3,'TUITION SCHED'!$F$24,IF(BA124=4,'TUITION SCHED'!$G$24,IF(BA124=5,'TUITION SCHED'!$H$24,""))))))</f>
        <v/>
      </c>
      <c r="BR124" s="443" t="str">
        <f>IF(BB124&lt;1,"",IF(BB124=1,'TUITION SCHED'!$D$25,IF(BB124=2,'TUITION SCHED'!$E$25,IF(BB124=3,'TUITION SCHED'!$F$25,IF(BB124=4,'TUITION SCHED'!$G$25,IF(BB124=5,'TUITION SCHED'!$H$25,""))))))</f>
        <v/>
      </c>
      <c r="BS124" s="443" t="str">
        <f>IF(BC124&lt;1,"",IF(BC124=1,'TUITION SCHED'!$D$26,IF(BC124=2,'TUITION SCHED'!$E$26,IF(BC124=3,'TUITION SCHED'!$F$26,IF(BC124=4,'TUITION SCHED'!$G$26,IF(BC124=5,'TUITION SCHED'!$H$26,""))))))</f>
        <v/>
      </c>
      <c r="BT124" s="443" t="str">
        <f>IF(BD124&lt;1,"",IF(BD124=1,'TUITION SCHED'!$D$27,IF(BD124=2,'TUITION SCHED'!$E$27,IF(BD124=3,'TUITION SCHED'!$F$27,IF(BD124=4,'TUITION SCHED'!$G$27,IF(BD124=5,'TUITION SCHED'!$H$27,""))))))</f>
        <v/>
      </c>
      <c r="BU124" s="443" t="str">
        <f>IF(BE124&lt;1,"",IF(BE124=1,'TUITION SCHED'!$D$28,IF(BE124=2,'TUITION SCHED'!$E$28,IF(BE124=3,'TUITION SCHED'!$F$28,IF(BE124=4,'TUITION SCHED'!$G$28,IF(BE124=5,'TUITION SCHED'!$H$28,""))))))</f>
        <v/>
      </c>
      <c r="BV124" s="440" t="str">
        <f>IF(BF124&lt;1,"",IF(BF124=1,'TUITION SCHED'!$D$29,IF(BF124=2,'TUITION SCHED'!$E$29,IF(BF124=3,'TUITION SCHED'!$F$29,IF(BF124=4,'TUITION SCHED'!$G$29,IF(BF124=5,'TUITION SCHED'!$H$29,""))))))</f>
        <v/>
      </c>
      <c r="BW124" s="124"/>
      <c r="BX124" s="507"/>
      <c r="BY124" s="145" t="str">
        <f>IF(AH124="y",IF(SUM(J124:O124)&gt;0,'TUITION SCHED'!$H$58+IF(SUM(J124:O124)&gt;1,((SUM(J124:O124)-1))*'TUITION SCHED'!$H$60)+SUM(B124:I124)*'TUITION SCHED'!$H$59,""),"")</f>
        <v/>
      </c>
      <c r="BZ124" s="443" t="str">
        <f>IF(AH124="y",IF(SUM(B124:I124)&gt;0,'TUITION SCHED'!$H$57+IF(SUM(B124:I124)&gt;1,((SUM(B124:I124)-1))*'TUITION SCHED'!$H$59),""),"")</f>
        <v/>
      </c>
      <c r="CA124" s="443" t="str">
        <f t="shared" si="25"/>
        <v/>
      </c>
    </row>
    <row r="125" spans="1:79">
      <c r="A125" s="480"/>
      <c r="B125" s="463"/>
      <c r="C125" s="463"/>
      <c r="D125" s="463"/>
      <c r="E125" s="463"/>
      <c r="F125" s="463"/>
      <c r="G125" s="463"/>
      <c r="H125" s="463"/>
      <c r="I125" s="463"/>
      <c r="J125" s="463"/>
      <c r="K125" s="463"/>
      <c r="L125" s="463"/>
      <c r="M125" s="463"/>
      <c r="N125" s="463"/>
      <c r="O125" s="463"/>
      <c r="P125" s="443">
        <f t="shared" si="13"/>
        <v>0</v>
      </c>
      <c r="Q125" s="480"/>
      <c r="R125" s="480"/>
      <c r="S125" s="456">
        <f>IF(U125&gt;0,U125,IF(Q125=1,'TUITION SCHED'!D$30,IF(Q125=2,'TUITION SCHED'!E$30,IF(Q125=3,'TUITION SCHED'!F$30,IF(Q125=4,'TUITION SCHED'!G$30,IF(Q125=5,'TUITION SCHED'!H$30,IF(R125&gt;0,R125*'TUITION SCHED'!$D$31,SUM(BI125:BV125))))))))</f>
        <v>0</v>
      </c>
      <c r="T125" s="457" t="str">
        <f t="shared" si="14"/>
        <v/>
      </c>
      <c r="U125" s="480"/>
      <c r="V125" s="480"/>
      <c r="W125" s="575" t="str">
        <f>IF(V125="y",S125*'DATA INPUT'!$B$20,"")</f>
        <v/>
      </c>
      <c r="X125" s="483"/>
      <c r="Y125" s="443" t="str">
        <f>IF(A125="","",IF(X125="y",'DATA INPUT'!$B$26,'DATA INPUT'!$B$27))</f>
        <v/>
      </c>
      <c r="Z125" s="458">
        <f>IF(Q125=0,(P125-B125*0.5)*'DATA INPUT'!$B$28,"")</f>
        <v>0</v>
      </c>
      <c r="AA125" s="480"/>
      <c r="AB125" s="480"/>
      <c r="AC125" s="480"/>
      <c r="AD125" s="480"/>
      <c r="AE125" s="443" t="str">
        <f>IF((AB125+AC125+AD125)=0,"",(AB125*'DATA INPUT'!$D$59)+(AC125*'DATA INPUT'!$D$61)+(AD125*'DATA INPUT'!$D$66))</f>
        <v/>
      </c>
      <c r="AF125" s="480"/>
      <c r="AG125" s="480"/>
      <c r="AH125" s="483"/>
      <c r="AI125" s="443" t="str">
        <f t="shared" si="15"/>
        <v/>
      </c>
      <c r="AJ125" s="443" t="str">
        <f t="shared" si="16"/>
        <v/>
      </c>
      <c r="AK125" s="443" t="str">
        <f t="shared" si="17"/>
        <v/>
      </c>
      <c r="AL125" s="443" t="str">
        <f t="shared" si="18"/>
        <v/>
      </c>
      <c r="AM125" s="443" t="str">
        <f t="shared" si="19"/>
        <v/>
      </c>
      <c r="AN125" s="443" t="str">
        <f t="shared" si="20"/>
        <v/>
      </c>
      <c r="AO125" s="443" t="str">
        <f t="shared" si="21"/>
        <v/>
      </c>
      <c r="AP125" s="443" t="str">
        <f t="shared" si="22"/>
        <v/>
      </c>
      <c r="AQ125" s="440" t="str">
        <f>IF(AH125="y",IF(MAX(BY125:BZ125)&lt;'TUITION SCHED'!$H$61,MAX(BY125:BZ125),'TUITION SCHED'!$H$61),"")</f>
        <v/>
      </c>
      <c r="AR125" s="459"/>
      <c r="AS125" s="443" t="str">
        <f>IF(SUM(AT125:$BF125)&gt;0,"",IF(B125&gt;0,$P125,""))</f>
        <v/>
      </c>
      <c r="AT125" s="443" t="str">
        <f>IF(SUM(AU125:$BF125)&gt;0,"",IF(C125&gt;0,$P125,""))</f>
        <v/>
      </c>
      <c r="AU125" s="443" t="str">
        <f>IF(SUM(AV125:$BF125)&gt;0,"",IF(D125&gt;0,$P125,""))</f>
        <v/>
      </c>
      <c r="AV125" s="443" t="str">
        <f>IF(SUM(AW125:$BF125)&gt;0,"",IF(E125&gt;0,$P125,""))</f>
        <v/>
      </c>
      <c r="AW125" s="443" t="str">
        <f>IF(SUM(AX125:$BF125)&gt;0,"",IF(F125&gt;0,$P125,""))</f>
        <v/>
      </c>
      <c r="AX125" s="443" t="str">
        <f>IF(SUM(AY125:$BF125)&gt;0,"",IF(G125&gt;0,$P125,""))</f>
        <v/>
      </c>
      <c r="AY125" s="443" t="str">
        <f>IF(SUM(AZ125:$BF125)&gt;0,"",IF(H125&gt;0,$P125,""))</f>
        <v/>
      </c>
      <c r="AZ125" s="443" t="str">
        <f>IF(SUM(BA125:$BF125)&gt;0,"",IF(I125&gt;0,$P125,""))</f>
        <v/>
      </c>
      <c r="BA125" s="443" t="str">
        <f>IF(SUM(BB125:$BF125)&gt;0,"",IF(J125&gt;0,$P125,""))</f>
        <v/>
      </c>
      <c r="BB125" s="443" t="str">
        <f>IF(SUM(BC125:$BF125)&gt;0,"",IF(K125&gt;0,$P125,""))</f>
        <v/>
      </c>
      <c r="BC125" s="443" t="str">
        <f>IF(SUM(BD125:$BF125)&gt;0,"",IF(L125&gt;0,$P125,""))</f>
        <v/>
      </c>
      <c r="BD125" s="443" t="str">
        <f>IF(SUM(BE125:$BF125)&gt;0,"",IF(M125&gt;0,$P125,""))</f>
        <v/>
      </c>
      <c r="BE125" s="443" t="str">
        <f t="shared" si="23"/>
        <v/>
      </c>
      <c r="BF125" s="440" t="str">
        <f t="shared" si="24"/>
        <v/>
      </c>
      <c r="BG125" s="124"/>
      <c r="BH125" s="507"/>
      <c r="BI125" s="145" t="str">
        <f>IF(AS125&lt;1,"",IF(AS125=1,'TUITION SCHED'!$D$16,IF(AS125=2,'TUITION SCHED'!$E$16,IF(AS125=3,'TUITION SCHED'!$F$16,IF(AS125=4,'TUITION SCHED'!$G$16,IF(AS125=5,'TUITION SCHED'!$H$16,""))))))</f>
        <v/>
      </c>
      <c r="BJ125" s="443" t="str">
        <f>IF(AT125&lt;1,"",IF(AT125=1,'TUITION SCHED'!$D$17,IF(AT125=2,'TUITION SCHED'!$E$17,IF(AT125=3,'TUITION SCHED'!$F$17,IF(AT125=4,'TUITION SCHED'!$G$17,IF(AT125=5,'TUITION SCHED'!$H$18,""))))))</f>
        <v/>
      </c>
      <c r="BK125" s="443" t="str">
        <f>IF(AU125&lt;1,"",IF(AU125=1,'TUITION SCHED'!$D$18,IF(AU125=2,'TUITION SCHED'!$E$18,IF(AU125=3,'TUITION SCHED'!$F$18,IF(AU125=4,'TUITION SCHED'!$G$18,IF(AU125=5,'TUITION SCHED'!$H$18,""))))))</f>
        <v/>
      </c>
      <c r="BL125" s="443" t="str">
        <f>IF(AV125&lt;1,"",IF(AV125=1,'TUITION SCHED'!$D$19,IF(AV125=2,'TUITION SCHED'!$E$19,IF(AV125=3,'TUITION SCHED'!$F$19,IF(AV125=4,'TUITION SCHED'!$G$19,IF(AV125=5,'TUITION SCHED'!$H$19,""))))))</f>
        <v/>
      </c>
      <c r="BM125" s="443" t="str">
        <f>IF(AW125&lt;1,"",IF(AW125=1,'TUITION SCHED'!$D$20,IF(AW125=2,'TUITION SCHED'!$E$20,IF(AW125=3,'TUITION SCHED'!$F$20,IF(AW125=4,'TUITION SCHED'!$G$20,IF(AW125=5,'TUITION SCHED'!$H$20,""))))))</f>
        <v/>
      </c>
      <c r="BN125" s="443" t="str">
        <f>IF(AX125&lt;1,"",IF(AX125=1,'TUITION SCHED'!$D$21,IF(AX125=2,'TUITION SCHED'!$E$21,IF(AX125=3,'TUITION SCHED'!$F$21,IF(AX125=4,'TUITION SCHED'!$G$21,IF(AX125=5,'TUITION SCHED'!$H$21,""))))))</f>
        <v/>
      </c>
      <c r="BO125" s="443" t="str">
        <f>IF(AY125&lt;1,"",IF(AY125=1,'TUITION SCHED'!$D$22,IF(AY125=2,'TUITION SCHED'!$E$22,IF(AY125=3,'TUITION SCHED'!$F$22,IF(AY125=4,'TUITION SCHED'!$G$22,IF(AY125=5,'TUITION SCHED'!$H$22,""))))))</f>
        <v/>
      </c>
      <c r="BP125" s="443" t="str">
        <f>IF(AZ125&lt;1,"",IF(AZ125=1,'TUITION SCHED'!$D$23,IF(AZ125=2,'TUITION SCHED'!$E$23,IF(AZ125=3,'TUITION SCHED'!$F$23,IF(AZ125=4,'TUITION SCHED'!$G$23,IF(AZ125=5,'TUITION SCHED'!$H$23,""))))))</f>
        <v/>
      </c>
      <c r="BQ125" s="443" t="str">
        <f>IF(BA125&lt;1,"",IF(BA125=1,'TUITION SCHED'!$D$24,IF(BA125=2,'TUITION SCHED'!$E$24,IF(BA125=3,'TUITION SCHED'!$F$24,IF(BA125=4,'TUITION SCHED'!$G$24,IF(BA125=5,'TUITION SCHED'!$H$24,""))))))</f>
        <v/>
      </c>
      <c r="BR125" s="443" t="str">
        <f>IF(BB125&lt;1,"",IF(BB125=1,'TUITION SCHED'!$D$25,IF(BB125=2,'TUITION SCHED'!$E$25,IF(BB125=3,'TUITION SCHED'!$F$25,IF(BB125=4,'TUITION SCHED'!$G$25,IF(BB125=5,'TUITION SCHED'!$H$25,""))))))</f>
        <v/>
      </c>
      <c r="BS125" s="443" t="str">
        <f>IF(BC125&lt;1,"",IF(BC125=1,'TUITION SCHED'!$D$26,IF(BC125=2,'TUITION SCHED'!$E$26,IF(BC125=3,'TUITION SCHED'!$F$26,IF(BC125=4,'TUITION SCHED'!$G$26,IF(BC125=5,'TUITION SCHED'!$H$26,""))))))</f>
        <v/>
      </c>
      <c r="BT125" s="443" t="str">
        <f>IF(BD125&lt;1,"",IF(BD125=1,'TUITION SCHED'!$D$27,IF(BD125=2,'TUITION SCHED'!$E$27,IF(BD125=3,'TUITION SCHED'!$F$27,IF(BD125=4,'TUITION SCHED'!$G$27,IF(BD125=5,'TUITION SCHED'!$H$27,""))))))</f>
        <v/>
      </c>
      <c r="BU125" s="443" t="str">
        <f>IF(BE125&lt;1,"",IF(BE125=1,'TUITION SCHED'!$D$28,IF(BE125=2,'TUITION SCHED'!$E$28,IF(BE125=3,'TUITION SCHED'!$F$28,IF(BE125=4,'TUITION SCHED'!$G$28,IF(BE125=5,'TUITION SCHED'!$H$28,""))))))</f>
        <v/>
      </c>
      <c r="BV125" s="440" t="str">
        <f>IF(BF125&lt;1,"",IF(BF125=1,'TUITION SCHED'!$D$29,IF(BF125=2,'TUITION SCHED'!$E$29,IF(BF125=3,'TUITION SCHED'!$F$29,IF(BF125=4,'TUITION SCHED'!$G$29,IF(BF125=5,'TUITION SCHED'!$H$29,""))))))</f>
        <v/>
      </c>
      <c r="BW125" s="124"/>
      <c r="BX125" s="507"/>
      <c r="BY125" s="145" t="str">
        <f>IF(AH125="y",IF(SUM(J125:O125)&gt;0,'TUITION SCHED'!$H$58+IF(SUM(J125:O125)&gt;1,((SUM(J125:O125)-1))*'TUITION SCHED'!$H$60)+SUM(B125:I125)*'TUITION SCHED'!$H$59,""),"")</f>
        <v/>
      </c>
      <c r="BZ125" s="443" t="str">
        <f>IF(AH125="y",IF(SUM(B125:I125)&gt;0,'TUITION SCHED'!$H$57+IF(SUM(B125:I125)&gt;1,((SUM(B125:I125)-1))*'TUITION SCHED'!$H$59),""),"")</f>
        <v/>
      </c>
      <c r="CA125" s="443" t="str">
        <f t="shared" si="25"/>
        <v/>
      </c>
    </row>
    <row r="126" spans="1:79">
      <c r="A126" s="480"/>
      <c r="B126" s="463"/>
      <c r="C126" s="463"/>
      <c r="D126" s="463"/>
      <c r="E126" s="463"/>
      <c r="F126" s="463"/>
      <c r="G126" s="463"/>
      <c r="H126" s="463"/>
      <c r="I126" s="463"/>
      <c r="J126" s="463"/>
      <c r="K126" s="463"/>
      <c r="L126" s="463"/>
      <c r="M126" s="463"/>
      <c r="N126" s="463"/>
      <c r="O126" s="463"/>
      <c r="P126" s="443">
        <f t="shared" si="13"/>
        <v>0</v>
      </c>
      <c r="Q126" s="480"/>
      <c r="R126" s="480"/>
      <c r="S126" s="456">
        <f>IF(U126&gt;0,U126,IF(Q126=1,'TUITION SCHED'!D$30,IF(Q126=2,'TUITION SCHED'!E$30,IF(Q126=3,'TUITION SCHED'!F$30,IF(Q126=4,'TUITION SCHED'!G$30,IF(Q126=5,'TUITION SCHED'!H$30,IF(R126&gt;0,R126*'TUITION SCHED'!$D$31,SUM(BI126:BV126))))))))</f>
        <v>0</v>
      </c>
      <c r="T126" s="457" t="str">
        <f t="shared" si="14"/>
        <v/>
      </c>
      <c r="U126" s="480"/>
      <c r="V126" s="480"/>
      <c r="W126" s="575" t="str">
        <f>IF(V126="y",S126*'DATA INPUT'!$B$20,"")</f>
        <v/>
      </c>
      <c r="X126" s="483"/>
      <c r="Y126" s="443" t="str">
        <f>IF(A126="","",IF(X126="y",'DATA INPUT'!$B$26,'DATA INPUT'!$B$27))</f>
        <v/>
      </c>
      <c r="Z126" s="458">
        <f>IF(Q126=0,(P126-B126*0.5)*'DATA INPUT'!$B$28,"")</f>
        <v>0</v>
      </c>
      <c r="AA126" s="480"/>
      <c r="AB126" s="480"/>
      <c r="AC126" s="480"/>
      <c r="AD126" s="480"/>
      <c r="AE126" s="443" t="str">
        <f>IF((AB126+AC126+AD126)=0,"",(AB126*'DATA INPUT'!$D$59)+(AC126*'DATA INPUT'!$D$61)+(AD126*'DATA INPUT'!$D$66))</f>
        <v/>
      </c>
      <c r="AF126" s="480"/>
      <c r="AG126" s="480"/>
      <c r="AH126" s="483"/>
      <c r="AI126" s="443" t="str">
        <f t="shared" si="15"/>
        <v/>
      </c>
      <c r="AJ126" s="443" t="str">
        <f t="shared" si="16"/>
        <v/>
      </c>
      <c r="AK126" s="443" t="str">
        <f t="shared" si="17"/>
        <v/>
      </c>
      <c r="AL126" s="443" t="str">
        <f t="shared" si="18"/>
        <v/>
      </c>
      <c r="AM126" s="443" t="str">
        <f t="shared" si="19"/>
        <v/>
      </c>
      <c r="AN126" s="443" t="str">
        <f t="shared" si="20"/>
        <v/>
      </c>
      <c r="AO126" s="443" t="str">
        <f t="shared" si="21"/>
        <v/>
      </c>
      <c r="AP126" s="443" t="str">
        <f t="shared" si="22"/>
        <v/>
      </c>
      <c r="AQ126" s="440" t="str">
        <f>IF(AH126="y",IF(MAX(BY126:BZ126)&lt;'TUITION SCHED'!$H$61,MAX(BY126:BZ126),'TUITION SCHED'!$H$61),"")</f>
        <v/>
      </c>
      <c r="AR126" s="459"/>
      <c r="AS126" s="443" t="str">
        <f>IF(SUM(AT126:$BF126)&gt;0,"",IF(B126&gt;0,$P126,""))</f>
        <v/>
      </c>
      <c r="AT126" s="443" t="str">
        <f>IF(SUM(AU126:$BF126)&gt;0,"",IF(C126&gt;0,$P126,""))</f>
        <v/>
      </c>
      <c r="AU126" s="443" t="str">
        <f>IF(SUM(AV126:$BF126)&gt;0,"",IF(D126&gt;0,$P126,""))</f>
        <v/>
      </c>
      <c r="AV126" s="443" t="str">
        <f>IF(SUM(AW126:$BF126)&gt;0,"",IF(E126&gt;0,$P126,""))</f>
        <v/>
      </c>
      <c r="AW126" s="443" t="str">
        <f>IF(SUM(AX126:$BF126)&gt;0,"",IF(F126&gt;0,$P126,""))</f>
        <v/>
      </c>
      <c r="AX126" s="443" t="str">
        <f>IF(SUM(AY126:$BF126)&gt;0,"",IF(G126&gt;0,$P126,""))</f>
        <v/>
      </c>
      <c r="AY126" s="443" t="str">
        <f>IF(SUM(AZ126:$BF126)&gt;0,"",IF(H126&gt;0,$P126,""))</f>
        <v/>
      </c>
      <c r="AZ126" s="443" t="str">
        <f>IF(SUM(BA126:$BF126)&gt;0,"",IF(I126&gt;0,$P126,""))</f>
        <v/>
      </c>
      <c r="BA126" s="443" t="str">
        <f>IF(SUM(BB126:$BF126)&gt;0,"",IF(J126&gt;0,$P126,""))</f>
        <v/>
      </c>
      <c r="BB126" s="443" t="str">
        <f>IF(SUM(BC126:$BF126)&gt;0,"",IF(K126&gt;0,$P126,""))</f>
        <v/>
      </c>
      <c r="BC126" s="443" t="str">
        <f>IF(SUM(BD126:$BF126)&gt;0,"",IF(L126&gt;0,$P126,""))</f>
        <v/>
      </c>
      <c r="BD126" s="443" t="str">
        <f>IF(SUM(BE126:$BF126)&gt;0,"",IF(M126&gt;0,$P126,""))</f>
        <v/>
      </c>
      <c r="BE126" s="443" t="str">
        <f t="shared" si="23"/>
        <v/>
      </c>
      <c r="BF126" s="440" t="str">
        <f t="shared" si="24"/>
        <v/>
      </c>
      <c r="BG126" s="124"/>
      <c r="BH126" s="507"/>
      <c r="BI126" s="145" t="str">
        <f>IF(AS126&lt;1,"",IF(AS126=1,'TUITION SCHED'!$D$16,IF(AS126=2,'TUITION SCHED'!$E$16,IF(AS126=3,'TUITION SCHED'!$F$16,IF(AS126=4,'TUITION SCHED'!$G$16,IF(AS126=5,'TUITION SCHED'!$H$16,""))))))</f>
        <v/>
      </c>
      <c r="BJ126" s="443" t="str">
        <f>IF(AT126&lt;1,"",IF(AT126=1,'TUITION SCHED'!$D$17,IF(AT126=2,'TUITION SCHED'!$E$17,IF(AT126=3,'TUITION SCHED'!$F$17,IF(AT126=4,'TUITION SCHED'!$G$17,IF(AT126=5,'TUITION SCHED'!$H$18,""))))))</f>
        <v/>
      </c>
      <c r="BK126" s="443" t="str">
        <f>IF(AU126&lt;1,"",IF(AU126=1,'TUITION SCHED'!$D$18,IF(AU126=2,'TUITION SCHED'!$E$18,IF(AU126=3,'TUITION SCHED'!$F$18,IF(AU126=4,'TUITION SCHED'!$G$18,IF(AU126=5,'TUITION SCHED'!$H$18,""))))))</f>
        <v/>
      </c>
      <c r="BL126" s="443" t="str">
        <f>IF(AV126&lt;1,"",IF(AV126=1,'TUITION SCHED'!$D$19,IF(AV126=2,'TUITION SCHED'!$E$19,IF(AV126=3,'TUITION SCHED'!$F$19,IF(AV126=4,'TUITION SCHED'!$G$19,IF(AV126=5,'TUITION SCHED'!$H$19,""))))))</f>
        <v/>
      </c>
      <c r="BM126" s="443" t="str">
        <f>IF(AW126&lt;1,"",IF(AW126=1,'TUITION SCHED'!$D$20,IF(AW126=2,'TUITION SCHED'!$E$20,IF(AW126=3,'TUITION SCHED'!$F$20,IF(AW126=4,'TUITION SCHED'!$G$20,IF(AW126=5,'TUITION SCHED'!$H$20,""))))))</f>
        <v/>
      </c>
      <c r="BN126" s="443" t="str">
        <f>IF(AX126&lt;1,"",IF(AX126=1,'TUITION SCHED'!$D$21,IF(AX126=2,'TUITION SCHED'!$E$21,IF(AX126=3,'TUITION SCHED'!$F$21,IF(AX126=4,'TUITION SCHED'!$G$21,IF(AX126=5,'TUITION SCHED'!$H$21,""))))))</f>
        <v/>
      </c>
      <c r="BO126" s="443" t="str">
        <f>IF(AY126&lt;1,"",IF(AY126=1,'TUITION SCHED'!$D$22,IF(AY126=2,'TUITION SCHED'!$E$22,IF(AY126=3,'TUITION SCHED'!$F$22,IF(AY126=4,'TUITION SCHED'!$G$22,IF(AY126=5,'TUITION SCHED'!$H$22,""))))))</f>
        <v/>
      </c>
      <c r="BP126" s="443" t="str">
        <f>IF(AZ126&lt;1,"",IF(AZ126=1,'TUITION SCHED'!$D$23,IF(AZ126=2,'TUITION SCHED'!$E$23,IF(AZ126=3,'TUITION SCHED'!$F$23,IF(AZ126=4,'TUITION SCHED'!$G$23,IF(AZ126=5,'TUITION SCHED'!$H$23,""))))))</f>
        <v/>
      </c>
      <c r="BQ126" s="443" t="str">
        <f>IF(BA126&lt;1,"",IF(BA126=1,'TUITION SCHED'!$D$24,IF(BA126=2,'TUITION SCHED'!$E$24,IF(BA126=3,'TUITION SCHED'!$F$24,IF(BA126=4,'TUITION SCHED'!$G$24,IF(BA126=5,'TUITION SCHED'!$H$24,""))))))</f>
        <v/>
      </c>
      <c r="BR126" s="443" t="str">
        <f>IF(BB126&lt;1,"",IF(BB126=1,'TUITION SCHED'!$D$25,IF(BB126=2,'TUITION SCHED'!$E$25,IF(BB126=3,'TUITION SCHED'!$F$25,IF(BB126=4,'TUITION SCHED'!$G$25,IF(BB126=5,'TUITION SCHED'!$H$25,""))))))</f>
        <v/>
      </c>
      <c r="BS126" s="443" t="str">
        <f>IF(BC126&lt;1,"",IF(BC126=1,'TUITION SCHED'!$D$26,IF(BC126=2,'TUITION SCHED'!$E$26,IF(BC126=3,'TUITION SCHED'!$F$26,IF(BC126=4,'TUITION SCHED'!$G$26,IF(BC126=5,'TUITION SCHED'!$H$26,""))))))</f>
        <v/>
      </c>
      <c r="BT126" s="443" t="str">
        <f>IF(BD126&lt;1,"",IF(BD126=1,'TUITION SCHED'!$D$27,IF(BD126=2,'TUITION SCHED'!$E$27,IF(BD126=3,'TUITION SCHED'!$F$27,IF(BD126=4,'TUITION SCHED'!$G$27,IF(BD126=5,'TUITION SCHED'!$H$27,""))))))</f>
        <v/>
      </c>
      <c r="BU126" s="443" t="str">
        <f>IF(BE126&lt;1,"",IF(BE126=1,'TUITION SCHED'!$D$28,IF(BE126=2,'TUITION SCHED'!$E$28,IF(BE126=3,'TUITION SCHED'!$F$28,IF(BE126=4,'TUITION SCHED'!$G$28,IF(BE126=5,'TUITION SCHED'!$H$28,""))))))</f>
        <v/>
      </c>
      <c r="BV126" s="440" t="str">
        <f>IF(BF126&lt;1,"",IF(BF126=1,'TUITION SCHED'!$D$29,IF(BF126=2,'TUITION SCHED'!$E$29,IF(BF126=3,'TUITION SCHED'!$F$29,IF(BF126=4,'TUITION SCHED'!$G$29,IF(BF126=5,'TUITION SCHED'!$H$29,""))))))</f>
        <v/>
      </c>
      <c r="BW126" s="124"/>
      <c r="BX126" s="507"/>
      <c r="BY126" s="145" t="str">
        <f>IF(AH126="y",IF(SUM(J126:O126)&gt;0,'TUITION SCHED'!$H$58+IF(SUM(J126:O126)&gt;1,((SUM(J126:O126)-1))*'TUITION SCHED'!$H$60)+SUM(B126:I126)*'TUITION SCHED'!$H$59,""),"")</f>
        <v/>
      </c>
      <c r="BZ126" s="443" t="str">
        <f>IF(AH126="y",IF(SUM(B126:I126)&gt;0,'TUITION SCHED'!$H$57+IF(SUM(B126:I126)&gt;1,((SUM(B126:I126)-1))*'TUITION SCHED'!$H$59),""),"")</f>
        <v/>
      </c>
      <c r="CA126" s="443" t="str">
        <f t="shared" si="25"/>
        <v/>
      </c>
    </row>
    <row r="127" spans="1:79">
      <c r="A127" s="480"/>
      <c r="B127" s="463"/>
      <c r="C127" s="463"/>
      <c r="D127" s="463"/>
      <c r="E127" s="463"/>
      <c r="F127" s="463"/>
      <c r="G127" s="463"/>
      <c r="H127" s="463"/>
      <c r="I127" s="463"/>
      <c r="J127" s="463"/>
      <c r="K127" s="463"/>
      <c r="L127" s="463"/>
      <c r="M127" s="463"/>
      <c r="N127" s="463"/>
      <c r="O127" s="463"/>
      <c r="P127" s="443">
        <f t="shared" si="13"/>
        <v>0</v>
      </c>
      <c r="Q127" s="480"/>
      <c r="R127" s="480"/>
      <c r="S127" s="456">
        <f>IF(U127&gt;0,U127,IF(Q127=1,'TUITION SCHED'!D$30,IF(Q127=2,'TUITION SCHED'!E$30,IF(Q127=3,'TUITION SCHED'!F$30,IF(Q127=4,'TUITION SCHED'!G$30,IF(Q127=5,'TUITION SCHED'!H$30,IF(R127&gt;0,R127*'TUITION SCHED'!$D$31,SUM(BI127:BV127))))))))</f>
        <v>0</v>
      </c>
      <c r="T127" s="457" t="str">
        <f t="shared" si="14"/>
        <v/>
      </c>
      <c r="U127" s="480"/>
      <c r="V127" s="480"/>
      <c r="W127" s="575" t="str">
        <f>IF(V127="y",S127*'DATA INPUT'!$B$20,"")</f>
        <v/>
      </c>
      <c r="X127" s="483"/>
      <c r="Y127" s="443" t="str">
        <f>IF(A127="","",IF(X127="y",'DATA INPUT'!$B$26,'DATA INPUT'!$B$27))</f>
        <v/>
      </c>
      <c r="Z127" s="458">
        <f>IF(Q127=0,(P127-B127*0.5)*'DATA INPUT'!$B$28,"")</f>
        <v>0</v>
      </c>
      <c r="AA127" s="480"/>
      <c r="AB127" s="480"/>
      <c r="AC127" s="480"/>
      <c r="AD127" s="480"/>
      <c r="AE127" s="443" t="str">
        <f>IF((AB127+AC127+AD127)=0,"",(AB127*'DATA INPUT'!$D$59)+(AC127*'DATA INPUT'!$D$61)+(AD127*'DATA INPUT'!$D$66))</f>
        <v/>
      </c>
      <c r="AF127" s="480"/>
      <c r="AG127" s="480"/>
      <c r="AH127" s="483"/>
      <c r="AI127" s="443" t="str">
        <f t="shared" si="15"/>
        <v/>
      </c>
      <c r="AJ127" s="443" t="str">
        <f t="shared" si="16"/>
        <v/>
      </c>
      <c r="AK127" s="443" t="str">
        <f t="shared" si="17"/>
        <v/>
      </c>
      <c r="AL127" s="443" t="str">
        <f t="shared" si="18"/>
        <v/>
      </c>
      <c r="AM127" s="443" t="str">
        <f t="shared" si="19"/>
        <v/>
      </c>
      <c r="AN127" s="443" t="str">
        <f t="shared" si="20"/>
        <v/>
      </c>
      <c r="AO127" s="443" t="str">
        <f t="shared" si="21"/>
        <v/>
      </c>
      <c r="AP127" s="443" t="str">
        <f t="shared" si="22"/>
        <v/>
      </c>
      <c r="AQ127" s="440" t="str">
        <f>IF(AH127="y",IF(MAX(BY127:BZ127)&lt;'TUITION SCHED'!$H$61,MAX(BY127:BZ127),'TUITION SCHED'!$H$61),"")</f>
        <v/>
      </c>
      <c r="AR127" s="459"/>
      <c r="AS127" s="443" t="str">
        <f>IF(SUM(AT127:$BF127)&gt;0,"",IF(B127&gt;0,$P127,""))</f>
        <v/>
      </c>
      <c r="AT127" s="443" t="str">
        <f>IF(SUM(AU127:$BF127)&gt;0,"",IF(C127&gt;0,$P127,""))</f>
        <v/>
      </c>
      <c r="AU127" s="443" t="str">
        <f>IF(SUM(AV127:$BF127)&gt;0,"",IF(D127&gt;0,$P127,""))</f>
        <v/>
      </c>
      <c r="AV127" s="443" t="str">
        <f>IF(SUM(AW127:$BF127)&gt;0,"",IF(E127&gt;0,$P127,""))</f>
        <v/>
      </c>
      <c r="AW127" s="443" t="str">
        <f>IF(SUM(AX127:$BF127)&gt;0,"",IF(F127&gt;0,$P127,""))</f>
        <v/>
      </c>
      <c r="AX127" s="443" t="str">
        <f>IF(SUM(AY127:$BF127)&gt;0,"",IF(G127&gt;0,$P127,""))</f>
        <v/>
      </c>
      <c r="AY127" s="443" t="str">
        <f>IF(SUM(AZ127:$BF127)&gt;0,"",IF(H127&gt;0,$P127,""))</f>
        <v/>
      </c>
      <c r="AZ127" s="443" t="str">
        <f>IF(SUM(BA127:$BF127)&gt;0,"",IF(I127&gt;0,$P127,""))</f>
        <v/>
      </c>
      <c r="BA127" s="443" t="str">
        <f>IF(SUM(BB127:$BF127)&gt;0,"",IF(J127&gt;0,$P127,""))</f>
        <v/>
      </c>
      <c r="BB127" s="443" t="str">
        <f>IF(SUM(BC127:$BF127)&gt;0,"",IF(K127&gt;0,$P127,""))</f>
        <v/>
      </c>
      <c r="BC127" s="443" t="str">
        <f>IF(SUM(BD127:$BF127)&gt;0,"",IF(L127&gt;0,$P127,""))</f>
        <v/>
      </c>
      <c r="BD127" s="443" t="str">
        <f>IF(SUM(BE127:$BF127)&gt;0,"",IF(M127&gt;0,$P127,""))</f>
        <v/>
      </c>
      <c r="BE127" s="443" t="str">
        <f t="shared" si="23"/>
        <v/>
      </c>
      <c r="BF127" s="440" t="str">
        <f t="shared" si="24"/>
        <v/>
      </c>
      <c r="BG127" s="124"/>
      <c r="BH127" s="507"/>
      <c r="BI127" s="145" t="str">
        <f>IF(AS127&lt;1,"",IF(AS127=1,'TUITION SCHED'!$D$16,IF(AS127=2,'TUITION SCHED'!$E$16,IF(AS127=3,'TUITION SCHED'!$F$16,IF(AS127=4,'TUITION SCHED'!$G$16,IF(AS127=5,'TUITION SCHED'!$H$16,""))))))</f>
        <v/>
      </c>
      <c r="BJ127" s="443" t="str">
        <f>IF(AT127&lt;1,"",IF(AT127=1,'TUITION SCHED'!$D$17,IF(AT127=2,'TUITION SCHED'!$E$17,IF(AT127=3,'TUITION SCHED'!$F$17,IF(AT127=4,'TUITION SCHED'!$G$17,IF(AT127=5,'TUITION SCHED'!$H$18,""))))))</f>
        <v/>
      </c>
      <c r="BK127" s="443" t="str">
        <f>IF(AU127&lt;1,"",IF(AU127=1,'TUITION SCHED'!$D$18,IF(AU127=2,'TUITION SCHED'!$E$18,IF(AU127=3,'TUITION SCHED'!$F$18,IF(AU127=4,'TUITION SCHED'!$G$18,IF(AU127=5,'TUITION SCHED'!$H$18,""))))))</f>
        <v/>
      </c>
      <c r="BL127" s="443" t="str">
        <f>IF(AV127&lt;1,"",IF(AV127=1,'TUITION SCHED'!$D$19,IF(AV127=2,'TUITION SCHED'!$E$19,IF(AV127=3,'TUITION SCHED'!$F$19,IF(AV127=4,'TUITION SCHED'!$G$19,IF(AV127=5,'TUITION SCHED'!$H$19,""))))))</f>
        <v/>
      </c>
      <c r="BM127" s="443" t="str">
        <f>IF(AW127&lt;1,"",IF(AW127=1,'TUITION SCHED'!$D$20,IF(AW127=2,'TUITION SCHED'!$E$20,IF(AW127=3,'TUITION SCHED'!$F$20,IF(AW127=4,'TUITION SCHED'!$G$20,IF(AW127=5,'TUITION SCHED'!$H$20,""))))))</f>
        <v/>
      </c>
      <c r="BN127" s="443" t="str">
        <f>IF(AX127&lt;1,"",IF(AX127=1,'TUITION SCHED'!$D$21,IF(AX127=2,'TUITION SCHED'!$E$21,IF(AX127=3,'TUITION SCHED'!$F$21,IF(AX127=4,'TUITION SCHED'!$G$21,IF(AX127=5,'TUITION SCHED'!$H$21,""))))))</f>
        <v/>
      </c>
      <c r="BO127" s="443" t="str">
        <f>IF(AY127&lt;1,"",IF(AY127=1,'TUITION SCHED'!$D$22,IF(AY127=2,'TUITION SCHED'!$E$22,IF(AY127=3,'TUITION SCHED'!$F$22,IF(AY127=4,'TUITION SCHED'!$G$22,IF(AY127=5,'TUITION SCHED'!$H$22,""))))))</f>
        <v/>
      </c>
      <c r="BP127" s="443" t="str">
        <f>IF(AZ127&lt;1,"",IF(AZ127=1,'TUITION SCHED'!$D$23,IF(AZ127=2,'TUITION SCHED'!$E$23,IF(AZ127=3,'TUITION SCHED'!$F$23,IF(AZ127=4,'TUITION SCHED'!$G$23,IF(AZ127=5,'TUITION SCHED'!$H$23,""))))))</f>
        <v/>
      </c>
      <c r="BQ127" s="443" t="str">
        <f>IF(BA127&lt;1,"",IF(BA127=1,'TUITION SCHED'!$D$24,IF(BA127=2,'TUITION SCHED'!$E$24,IF(BA127=3,'TUITION SCHED'!$F$24,IF(BA127=4,'TUITION SCHED'!$G$24,IF(BA127=5,'TUITION SCHED'!$H$24,""))))))</f>
        <v/>
      </c>
      <c r="BR127" s="443" t="str">
        <f>IF(BB127&lt;1,"",IF(BB127=1,'TUITION SCHED'!$D$25,IF(BB127=2,'TUITION SCHED'!$E$25,IF(BB127=3,'TUITION SCHED'!$F$25,IF(BB127=4,'TUITION SCHED'!$G$25,IF(BB127=5,'TUITION SCHED'!$H$25,""))))))</f>
        <v/>
      </c>
      <c r="BS127" s="443" t="str">
        <f>IF(BC127&lt;1,"",IF(BC127=1,'TUITION SCHED'!$D$26,IF(BC127=2,'TUITION SCHED'!$E$26,IF(BC127=3,'TUITION SCHED'!$F$26,IF(BC127=4,'TUITION SCHED'!$G$26,IF(BC127=5,'TUITION SCHED'!$H$26,""))))))</f>
        <v/>
      </c>
      <c r="BT127" s="443" t="str">
        <f>IF(BD127&lt;1,"",IF(BD127=1,'TUITION SCHED'!$D$27,IF(BD127=2,'TUITION SCHED'!$E$27,IF(BD127=3,'TUITION SCHED'!$F$27,IF(BD127=4,'TUITION SCHED'!$G$27,IF(BD127=5,'TUITION SCHED'!$H$27,""))))))</f>
        <v/>
      </c>
      <c r="BU127" s="443" t="str">
        <f>IF(BE127&lt;1,"",IF(BE127=1,'TUITION SCHED'!$D$28,IF(BE127=2,'TUITION SCHED'!$E$28,IF(BE127=3,'TUITION SCHED'!$F$28,IF(BE127=4,'TUITION SCHED'!$G$28,IF(BE127=5,'TUITION SCHED'!$H$28,""))))))</f>
        <v/>
      </c>
      <c r="BV127" s="440" t="str">
        <f>IF(BF127&lt;1,"",IF(BF127=1,'TUITION SCHED'!$D$29,IF(BF127=2,'TUITION SCHED'!$E$29,IF(BF127=3,'TUITION SCHED'!$F$29,IF(BF127=4,'TUITION SCHED'!$G$29,IF(BF127=5,'TUITION SCHED'!$H$29,""))))))</f>
        <v/>
      </c>
      <c r="BW127" s="124"/>
      <c r="BX127" s="507"/>
      <c r="BY127" s="145" t="str">
        <f>IF(AH127="y",IF(SUM(J127:O127)&gt;0,'TUITION SCHED'!$H$58+IF(SUM(J127:O127)&gt;1,((SUM(J127:O127)-1))*'TUITION SCHED'!$H$60)+SUM(B127:I127)*'TUITION SCHED'!$H$59,""),"")</f>
        <v/>
      </c>
      <c r="BZ127" s="443" t="str">
        <f>IF(AH127="y",IF(SUM(B127:I127)&gt;0,'TUITION SCHED'!$H$57+IF(SUM(B127:I127)&gt;1,((SUM(B127:I127)-1))*'TUITION SCHED'!$H$59),""),"")</f>
        <v/>
      </c>
      <c r="CA127" s="443" t="str">
        <f t="shared" si="25"/>
        <v/>
      </c>
    </row>
    <row r="128" spans="1:79">
      <c r="A128" s="480"/>
      <c r="B128" s="463"/>
      <c r="C128" s="463"/>
      <c r="D128" s="463"/>
      <c r="E128" s="463"/>
      <c r="F128" s="463"/>
      <c r="G128" s="463"/>
      <c r="H128" s="463"/>
      <c r="I128" s="463"/>
      <c r="J128" s="463"/>
      <c r="K128" s="463"/>
      <c r="L128" s="463"/>
      <c r="M128" s="463"/>
      <c r="N128" s="463"/>
      <c r="O128" s="463"/>
      <c r="P128" s="443">
        <f t="shared" si="13"/>
        <v>0</v>
      </c>
      <c r="Q128" s="480"/>
      <c r="R128" s="480"/>
      <c r="S128" s="456">
        <f>IF(U128&gt;0,U128,IF(Q128=1,'TUITION SCHED'!D$30,IF(Q128=2,'TUITION SCHED'!E$30,IF(Q128=3,'TUITION SCHED'!F$30,IF(Q128=4,'TUITION SCHED'!G$30,IF(Q128=5,'TUITION SCHED'!H$30,IF(R128&gt;0,R128*'TUITION SCHED'!$D$31,SUM(BI128:BV128))))))))</f>
        <v>0</v>
      </c>
      <c r="T128" s="457" t="str">
        <f t="shared" si="14"/>
        <v/>
      </c>
      <c r="U128" s="480"/>
      <c r="V128" s="480"/>
      <c r="W128" s="575" t="str">
        <f>IF(V128="y",S128*'DATA INPUT'!$B$20,"")</f>
        <v/>
      </c>
      <c r="X128" s="483"/>
      <c r="Y128" s="443" t="str">
        <f>IF(A128="","",IF(X128="y",'DATA INPUT'!$B$26,'DATA INPUT'!$B$27))</f>
        <v/>
      </c>
      <c r="Z128" s="458">
        <f>IF(Q128=0,(P128-B128*0.5)*'DATA INPUT'!$B$28,"")</f>
        <v>0</v>
      </c>
      <c r="AA128" s="480"/>
      <c r="AB128" s="480"/>
      <c r="AC128" s="480"/>
      <c r="AD128" s="480"/>
      <c r="AE128" s="443" t="str">
        <f>IF((AB128+AC128+AD128)=0,"",(AB128*'DATA INPUT'!$D$59)+(AC128*'DATA INPUT'!$D$61)+(AD128*'DATA INPUT'!$D$66))</f>
        <v/>
      </c>
      <c r="AF128" s="480"/>
      <c r="AG128" s="480"/>
      <c r="AH128" s="483"/>
      <c r="AI128" s="443" t="str">
        <f t="shared" si="15"/>
        <v/>
      </c>
      <c r="AJ128" s="443" t="str">
        <f t="shared" si="16"/>
        <v/>
      </c>
      <c r="AK128" s="443" t="str">
        <f t="shared" si="17"/>
        <v/>
      </c>
      <c r="AL128" s="443" t="str">
        <f t="shared" si="18"/>
        <v/>
      </c>
      <c r="AM128" s="443" t="str">
        <f t="shared" si="19"/>
        <v/>
      </c>
      <c r="AN128" s="443" t="str">
        <f t="shared" si="20"/>
        <v/>
      </c>
      <c r="AO128" s="443" t="str">
        <f t="shared" si="21"/>
        <v/>
      </c>
      <c r="AP128" s="443" t="str">
        <f t="shared" si="22"/>
        <v/>
      </c>
      <c r="AQ128" s="440" t="str">
        <f>IF(AH128="y",IF(MAX(BY128:BZ128)&lt;'TUITION SCHED'!$H$61,MAX(BY128:BZ128),'TUITION SCHED'!$H$61),"")</f>
        <v/>
      </c>
      <c r="AR128" s="459"/>
      <c r="AS128" s="443" t="str">
        <f>IF(SUM(AT128:$BF128)&gt;0,"",IF(B128&gt;0,$P128,""))</f>
        <v/>
      </c>
      <c r="AT128" s="443" t="str">
        <f>IF(SUM(AU128:$BF128)&gt;0,"",IF(C128&gt;0,$P128,""))</f>
        <v/>
      </c>
      <c r="AU128" s="443" t="str">
        <f>IF(SUM(AV128:$BF128)&gt;0,"",IF(D128&gt;0,$P128,""))</f>
        <v/>
      </c>
      <c r="AV128" s="443" t="str">
        <f>IF(SUM(AW128:$BF128)&gt;0,"",IF(E128&gt;0,$P128,""))</f>
        <v/>
      </c>
      <c r="AW128" s="443" t="str">
        <f>IF(SUM(AX128:$BF128)&gt;0,"",IF(F128&gt;0,$P128,""))</f>
        <v/>
      </c>
      <c r="AX128" s="443" t="str">
        <f>IF(SUM(AY128:$BF128)&gt;0,"",IF(G128&gt;0,$P128,""))</f>
        <v/>
      </c>
      <c r="AY128" s="443" t="str">
        <f>IF(SUM(AZ128:$BF128)&gt;0,"",IF(H128&gt;0,$P128,""))</f>
        <v/>
      </c>
      <c r="AZ128" s="443" t="str">
        <f>IF(SUM(BA128:$BF128)&gt;0,"",IF(I128&gt;0,$P128,""))</f>
        <v/>
      </c>
      <c r="BA128" s="443" t="str">
        <f>IF(SUM(BB128:$BF128)&gt;0,"",IF(J128&gt;0,$P128,""))</f>
        <v/>
      </c>
      <c r="BB128" s="443" t="str">
        <f>IF(SUM(BC128:$BF128)&gt;0,"",IF(K128&gt;0,$P128,""))</f>
        <v/>
      </c>
      <c r="BC128" s="443" t="str">
        <f>IF(SUM(BD128:$BF128)&gt;0,"",IF(L128&gt;0,$P128,""))</f>
        <v/>
      </c>
      <c r="BD128" s="443" t="str">
        <f>IF(SUM(BE128:$BF128)&gt;0,"",IF(M128&gt;0,$P128,""))</f>
        <v/>
      </c>
      <c r="BE128" s="443" t="str">
        <f t="shared" si="23"/>
        <v/>
      </c>
      <c r="BF128" s="440" t="str">
        <f t="shared" si="24"/>
        <v/>
      </c>
      <c r="BG128" s="124"/>
      <c r="BH128" s="507"/>
      <c r="BI128" s="145" t="str">
        <f>IF(AS128&lt;1,"",IF(AS128=1,'TUITION SCHED'!$D$16,IF(AS128=2,'TUITION SCHED'!$E$16,IF(AS128=3,'TUITION SCHED'!$F$16,IF(AS128=4,'TUITION SCHED'!$G$16,IF(AS128=5,'TUITION SCHED'!$H$16,""))))))</f>
        <v/>
      </c>
      <c r="BJ128" s="443" t="str">
        <f>IF(AT128&lt;1,"",IF(AT128=1,'TUITION SCHED'!$D$17,IF(AT128=2,'TUITION SCHED'!$E$17,IF(AT128=3,'TUITION SCHED'!$F$17,IF(AT128=4,'TUITION SCHED'!$G$17,IF(AT128=5,'TUITION SCHED'!$H$18,""))))))</f>
        <v/>
      </c>
      <c r="BK128" s="443" t="str">
        <f>IF(AU128&lt;1,"",IF(AU128=1,'TUITION SCHED'!$D$18,IF(AU128=2,'TUITION SCHED'!$E$18,IF(AU128=3,'TUITION SCHED'!$F$18,IF(AU128=4,'TUITION SCHED'!$G$18,IF(AU128=5,'TUITION SCHED'!$H$18,""))))))</f>
        <v/>
      </c>
      <c r="BL128" s="443" t="str">
        <f>IF(AV128&lt;1,"",IF(AV128=1,'TUITION SCHED'!$D$19,IF(AV128=2,'TUITION SCHED'!$E$19,IF(AV128=3,'TUITION SCHED'!$F$19,IF(AV128=4,'TUITION SCHED'!$G$19,IF(AV128=5,'TUITION SCHED'!$H$19,""))))))</f>
        <v/>
      </c>
      <c r="BM128" s="443" t="str">
        <f>IF(AW128&lt;1,"",IF(AW128=1,'TUITION SCHED'!$D$20,IF(AW128=2,'TUITION SCHED'!$E$20,IF(AW128=3,'TUITION SCHED'!$F$20,IF(AW128=4,'TUITION SCHED'!$G$20,IF(AW128=5,'TUITION SCHED'!$H$20,""))))))</f>
        <v/>
      </c>
      <c r="BN128" s="443" t="str">
        <f>IF(AX128&lt;1,"",IF(AX128=1,'TUITION SCHED'!$D$21,IF(AX128=2,'TUITION SCHED'!$E$21,IF(AX128=3,'TUITION SCHED'!$F$21,IF(AX128=4,'TUITION SCHED'!$G$21,IF(AX128=5,'TUITION SCHED'!$H$21,""))))))</f>
        <v/>
      </c>
      <c r="BO128" s="443" t="str">
        <f>IF(AY128&lt;1,"",IF(AY128=1,'TUITION SCHED'!$D$22,IF(AY128=2,'TUITION SCHED'!$E$22,IF(AY128=3,'TUITION SCHED'!$F$22,IF(AY128=4,'TUITION SCHED'!$G$22,IF(AY128=5,'TUITION SCHED'!$H$22,""))))))</f>
        <v/>
      </c>
      <c r="BP128" s="443" t="str">
        <f>IF(AZ128&lt;1,"",IF(AZ128=1,'TUITION SCHED'!$D$23,IF(AZ128=2,'TUITION SCHED'!$E$23,IF(AZ128=3,'TUITION SCHED'!$F$23,IF(AZ128=4,'TUITION SCHED'!$G$23,IF(AZ128=5,'TUITION SCHED'!$H$23,""))))))</f>
        <v/>
      </c>
      <c r="BQ128" s="443" t="str">
        <f>IF(BA128&lt;1,"",IF(BA128=1,'TUITION SCHED'!$D$24,IF(BA128=2,'TUITION SCHED'!$E$24,IF(BA128=3,'TUITION SCHED'!$F$24,IF(BA128=4,'TUITION SCHED'!$G$24,IF(BA128=5,'TUITION SCHED'!$H$24,""))))))</f>
        <v/>
      </c>
      <c r="BR128" s="443" t="str">
        <f>IF(BB128&lt;1,"",IF(BB128=1,'TUITION SCHED'!$D$25,IF(BB128=2,'TUITION SCHED'!$E$25,IF(BB128=3,'TUITION SCHED'!$F$25,IF(BB128=4,'TUITION SCHED'!$G$25,IF(BB128=5,'TUITION SCHED'!$H$25,""))))))</f>
        <v/>
      </c>
      <c r="BS128" s="443" t="str">
        <f>IF(BC128&lt;1,"",IF(BC128=1,'TUITION SCHED'!$D$26,IF(BC128=2,'TUITION SCHED'!$E$26,IF(BC128=3,'TUITION SCHED'!$F$26,IF(BC128=4,'TUITION SCHED'!$G$26,IF(BC128=5,'TUITION SCHED'!$H$26,""))))))</f>
        <v/>
      </c>
      <c r="BT128" s="443" t="str">
        <f>IF(BD128&lt;1,"",IF(BD128=1,'TUITION SCHED'!$D$27,IF(BD128=2,'TUITION SCHED'!$E$27,IF(BD128=3,'TUITION SCHED'!$F$27,IF(BD128=4,'TUITION SCHED'!$G$27,IF(BD128=5,'TUITION SCHED'!$H$27,""))))))</f>
        <v/>
      </c>
      <c r="BU128" s="443" t="str">
        <f>IF(BE128&lt;1,"",IF(BE128=1,'TUITION SCHED'!$D$28,IF(BE128=2,'TUITION SCHED'!$E$28,IF(BE128=3,'TUITION SCHED'!$F$28,IF(BE128=4,'TUITION SCHED'!$G$28,IF(BE128=5,'TUITION SCHED'!$H$28,""))))))</f>
        <v/>
      </c>
      <c r="BV128" s="440" t="str">
        <f>IF(BF128&lt;1,"",IF(BF128=1,'TUITION SCHED'!$D$29,IF(BF128=2,'TUITION SCHED'!$E$29,IF(BF128=3,'TUITION SCHED'!$F$29,IF(BF128=4,'TUITION SCHED'!$G$29,IF(BF128=5,'TUITION SCHED'!$H$29,""))))))</f>
        <v/>
      </c>
      <c r="BW128" s="124"/>
      <c r="BX128" s="507"/>
      <c r="BY128" s="145" t="str">
        <f>IF(AH128="y",IF(SUM(J128:O128)&gt;0,'TUITION SCHED'!$H$58+IF(SUM(J128:O128)&gt;1,((SUM(J128:O128)-1))*'TUITION SCHED'!$H$60)+SUM(B128:I128)*'TUITION SCHED'!$H$59,""),"")</f>
        <v/>
      </c>
      <c r="BZ128" s="443" t="str">
        <f>IF(AH128="y",IF(SUM(B128:I128)&gt;0,'TUITION SCHED'!$H$57+IF(SUM(B128:I128)&gt;1,((SUM(B128:I128)-1))*'TUITION SCHED'!$H$59),""),"")</f>
        <v/>
      </c>
      <c r="CA128" s="443" t="str">
        <f t="shared" si="25"/>
        <v/>
      </c>
    </row>
    <row r="129" spans="1:79">
      <c r="A129" s="480"/>
      <c r="B129" s="463"/>
      <c r="C129" s="463"/>
      <c r="D129" s="463"/>
      <c r="E129" s="463"/>
      <c r="F129" s="463"/>
      <c r="G129" s="463"/>
      <c r="H129" s="463"/>
      <c r="I129" s="463"/>
      <c r="J129" s="463"/>
      <c r="K129" s="463"/>
      <c r="L129" s="463"/>
      <c r="M129" s="463"/>
      <c r="N129" s="463"/>
      <c r="O129" s="463"/>
      <c r="P129" s="443">
        <f t="shared" si="13"/>
        <v>0</v>
      </c>
      <c r="Q129" s="480"/>
      <c r="R129" s="480"/>
      <c r="S129" s="456">
        <f>IF(U129&gt;0,U129,IF(Q129=1,'TUITION SCHED'!D$30,IF(Q129=2,'TUITION SCHED'!E$30,IF(Q129=3,'TUITION SCHED'!F$30,IF(Q129=4,'TUITION SCHED'!G$30,IF(Q129=5,'TUITION SCHED'!H$30,IF(R129&gt;0,R129*'TUITION SCHED'!$D$31,SUM(BI129:BV129))))))))</f>
        <v>0</v>
      </c>
      <c r="T129" s="457" t="str">
        <f t="shared" si="14"/>
        <v/>
      </c>
      <c r="U129" s="480"/>
      <c r="V129" s="480"/>
      <c r="W129" s="575" t="str">
        <f>IF(V129="y",S129*'DATA INPUT'!$B$20,"")</f>
        <v/>
      </c>
      <c r="X129" s="483"/>
      <c r="Y129" s="443" t="str">
        <f>IF(A129="","",IF(X129="y",'DATA INPUT'!$B$26,'DATA INPUT'!$B$27))</f>
        <v/>
      </c>
      <c r="Z129" s="458">
        <f>IF(Q129=0,(P129-B129*0.5)*'DATA INPUT'!$B$28,"")</f>
        <v>0</v>
      </c>
      <c r="AA129" s="480"/>
      <c r="AB129" s="480"/>
      <c r="AC129" s="480"/>
      <c r="AD129" s="480"/>
      <c r="AE129" s="443" t="str">
        <f>IF((AB129+AC129+AD129)=0,"",(AB129*'DATA INPUT'!$D$59)+(AC129*'DATA INPUT'!$D$61)+(AD129*'DATA INPUT'!$D$66))</f>
        <v/>
      </c>
      <c r="AF129" s="480"/>
      <c r="AG129" s="480"/>
      <c r="AH129" s="483"/>
      <c r="AI129" s="443" t="str">
        <f t="shared" si="15"/>
        <v/>
      </c>
      <c r="AJ129" s="443" t="str">
        <f t="shared" si="16"/>
        <v/>
      </c>
      <c r="AK129" s="443" t="str">
        <f t="shared" si="17"/>
        <v/>
      </c>
      <c r="AL129" s="443" t="str">
        <f t="shared" si="18"/>
        <v/>
      </c>
      <c r="AM129" s="443" t="str">
        <f t="shared" si="19"/>
        <v/>
      </c>
      <c r="AN129" s="443" t="str">
        <f t="shared" si="20"/>
        <v/>
      </c>
      <c r="AO129" s="443" t="str">
        <f t="shared" si="21"/>
        <v/>
      </c>
      <c r="AP129" s="443" t="str">
        <f t="shared" si="22"/>
        <v/>
      </c>
      <c r="AQ129" s="440" t="str">
        <f>IF(AH129="y",IF(MAX(BY129:BZ129)&lt;'TUITION SCHED'!$H$61,MAX(BY129:BZ129),'TUITION SCHED'!$H$61),"")</f>
        <v/>
      </c>
      <c r="AR129" s="459"/>
      <c r="AS129" s="443" t="str">
        <f>IF(SUM(AT129:$BF129)&gt;0,"",IF(B129&gt;0,$P129,""))</f>
        <v/>
      </c>
      <c r="AT129" s="443" t="str">
        <f>IF(SUM(AU129:$BF129)&gt;0,"",IF(C129&gt;0,$P129,""))</f>
        <v/>
      </c>
      <c r="AU129" s="443" t="str">
        <f>IF(SUM(AV129:$BF129)&gt;0,"",IF(D129&gt;0,$P129,""))</f>
        <v/>
      </c>
      <c r="AV129" s="443" t="str">
        <f>IF(SUM(AW129:$BF129)&gt;0,"",IF(E129&gt;0,$P129,""))</f>
        <v/>
      </c>
      <c r="AW129" s="443" t="str">
        <f>IF(SUM(AX129:$BF129)&gt;0,"",IF(F129&gt;0,$P129,""))</f>
        <v/>
      </c>
      <c r="AX129" s="443" t="str">
        <f>IF(SUM(AY129:$BF129)&gt;0,"",IF(G129&gt;0,$P129,""))</f>
        <v/>
      </c>
      <c r="AY129" s="443" t="str">
        <f>IF(SUM(AZ129:$BF129)&gt;0,"",IF(H129&gt;0,$P129,""))</f>
        <v/>
      </c>
      <c r="AZ129" s="443" t="str">
        <f>IF(SUM(BA129:$BF129)&gt;0,"",IF(I129&gt;0,$P129,""))</f>
        <v/>
      </c>
      <c r="BA129" s="443" t="str">
        <f>IF(SUM(BB129:$BF129)&gt;0,"",IF(J129&gt;0,$P129,""))</f>
        <v/>
      </c>
      <c r="BB129" s="443" t="str">
        <f>IF(SUM(BC129:$BF129)&gt;0,"",IF(K129&gt;0,$P129,""))</f>
        <v/>
      </c>
      <c r="BC129" s="443" t="str">
        <f>IF(SUM(BD129:$BF129)&gt;0,"",IF(L129&gt;0,$P129,""))</f>
        <v/>
      </c>
      <c r="BD129" s="443" t="str">
        <f>IF(SUM(BE129:$BF129)&gt;0,"",IF(M129&gt;0,$P129,""))</f>
        <v/>
      </c>
      <c r="BE129" s="443" t="str">
        <f t="shared" si="23"/>
        <v/>
      </c>
      <c r="BF129" s="440" t="str">
        <f t="shared" si="24"/>
        <v/>
      </c>
      <c r="BG129" s="124"/>
      <c r="BH129" s="507"/>
      <c r="BI129" s="145" t="str">
        <f>IF(AS129&lt;1,"",IF(AS129=1,'TUITION SCHED'!$D$16,IF(AS129=2,'TUITION SCHED'!$E$16,IF(AS129=3,'TUITION SCHED'!$F$16,IF(AS129=4,'TUITION SCHED'!$G$16,IF(AS129=5,'TUITION SCHED'!$H$16,""))))))</f>
        <v/>
      </c>
      <c r="BJ129" s="443" t="str">
        <f>IF(AT129&lt;1,"",IF(AT129=1,'TUITION SCHED'!$D$17,IF(AT129=2,'TUITION SCHED'!$E$17,IF(AT129=3,'TUITION SCHED'!$F$17,IF(AT129=4,'TUITION SCHED'!$G$17,IF(AT129=5,'TUITION SCHED'!$H$18,""))))))</f>
        <v/>
      </c>
      <c r="BK129" s="443" t="str">
        <f>IF(AU129&lt;1,"",IF(AU129=1,'TUITION SCHED'!$D$18,IF(AU129=2,'TUITION SCHED'!$E$18,IF(AU129=3,'TUITION SCHED'!$F$18,IF(AU129=4,'TUITION SCHED'!$G$18,IF(AU129=5,'TUITION SCHED'!$H$18,""))))))</f>
        <v/>
      </c>
      <c r="BL129" s="443" t="str">
        <f>IF(AV129&lt;1,"",IF(AV129=1,'TUITION SCHED'!$D$19,IF(AV129=2,'TUITION SCHED'!$E$19,IF(AV129=3,'TUITION SCHED'!$F$19,IF(AV129=4,'TUITION SCHED'!$G$19,IF(AV129=5,'TUITION SCHED'!$H$19,""))))))</f>
        <v/>
      </c>
      <c r="BM129" s="443" t="str">
        <f>IF(AW129&lt;1,"",IF(AW129=1,'TUITION SCHED'!$D$20,IF(AW129=2,'TUITION SCHED'!$E$20,IF(AW129=3,'TUITION SCHED'!$F$20,IF(AW129=4,'TUITION SCHED'!$G$20,IF(AW129=5,'TUITION SCHED'!$H$20,""))))))</f>
        <v/>
      </c>
      <c r="BN129" s="443" t="str">
        <f>IF(AX129&lt;1,"",IF(AX129=1,'TUITION SCHED'!$D$21,IF(AX129=2,'TUITION SCHED'!$E$21,IF(AX129=3,'TUITION SCHED'!$F$21,IF(AX129=4,'TUITION SCHED'!$G$21,IF(AX129=5,'TUITION SCHED'!$H$21,""))))))</f>
        <v/>
      </c>
      <c r="BO129" s="443" t="str">
        <f>IF(AY129&lt;1,"",IF(AY129=1,'TUITION SCHED'!$D$22,IF(AY129=2,'TUITION SCHED'!$E$22,IF(AY129=3,'TUITION SCHED'!$F$22,IF(AY129=4,'TUITION SCHED'!$G$22,IF(AY129=5,'TUITION SCHED'!$H$22,""))))))</f>
        <v/>
      </c>
      <c r="BP129" s="443" t="str">
        <f>IF(AZ129&lt;1,"",IF(AZ129=1,'TUITION SCHED'!$D$23,IF(AZ129=2,'TUITION SCHED'!$E$23,IF(AZ129=3,'TUITION SCHED'!$F$23,IF(AZ129=4,'TUITION SCHED'!$G$23,IF(AZ129=5,'TUITION SCHED'!$H$23,""))))))</f>
        <v/>
      </c>
      <c r="BQ129" s="443" t="str">
        <f>IF(BA129&lt;1,"",IF(BA129=1,'TUITION SCHED'!$D$24,IF(BA129=2,'TUITION SCHED'!$E$24,IF(BA129=3,'TUITION SCHED'!$F$24,IF(BA129=4,'TUITION SCHED'!$G$24,IF(BA129=5,'TUITION SCHED'!$H$24,""))))))</f>
        <v/>
      </c>
      <c r="BR129" s="443" t="str">
        <f>IF(BB129&lt;1,"",IF(BB129=1,'TUITION SCHED'!$D$25,IF(BB129=2,'TUITION SCHED'!$E$25,IF(BB129=3,'TUITION SCHED'!$F$25,IF(BB129=4,'TUITION SCHED'!$G$25,IF(BB129=5,'TUITION SCHED'!$H$25,""))))))</f>
        <v/>
      </c>
      <c r="BS129" s="443" t="str">
        <f>IF(BC129&lt;1,"",IF(BC129=1,'TUITION SCHED'!$D$26,IF(BC129=2,'TUITION SCHED'!$E$26,IF(BC129=3,'TUITION SCHED'!$F$26,IF(BC129=4,'TUITION SCHED'!$G$26,IF(BC129=5,'TUITION SCHED'!$H$26,""))))))</f>
        <v/>
      </c>
      <c r="BT129" s="443" t="str">
        <f>IF(BD129&lt;1,"",IF(BD129=1,'TUITION SCHED'!$D$27,IF(BD129=2,'TUITION SCHED'!$E$27,IF(BD129=3,'TUITION SCHED'!$F$27,IF(BD129=4,'TUITION SCHED'!$G$27,IF(BD129=5,'TUITION SCHED'!$H$27,""))))))</f>
        <v/>
      </c>
      <c r="BU129" s="443" t="str">
        <f>IF(BE129&lt;1,"",IF(BE129=1,'TUITION SCHED'!$D$28,IF(BE129=2,'TUITION SCHED'!$E$28,IF(BE129=3,'TUITION SCHED'!$F$28,IF(BE129=4,'TUITION SCHED'!$G$28,IF(BE129=5,'TUITION SCHED'!$H$28,""))))))</f>
        <v/>
      </c>
      <c r="BV129" s="440" t="str">
        <f>IF(BF129&lt;1,"",IF(BF129=1,'TUITION SCHED'!$D$29,IF(BF129=2,'TUITION SCHED'!$E$29,IF(BF129=3,'TUITION SCHED'!$F$29,IF(BF129=4,'TUITION SCHED'!$G$29,IF(BF129=5,'TUITION SCHED'!$H$29,""))))))</f>
        <v/>
      </c>
      <c r="BW129" s="124"/>
      <c r="BX129" s="507"/>
      <c r="BY129" s="145" t="str">
        <f>IF(AH129="y",IF(SUM(J129:O129)&gt;0,'TUITION SCHED'!$H$58+IF(SUM(J129:O129)&gt;1,((SUM(J129:O129)-1))*'TUITION SCHED'!$H$60)+SUM(B129:I129)*'TUITION SCHED'!$H$59,""),"")</f>
        <v/>
      </c>
      <c r="BZ129" s="443" t="str">
        <f>IF(AH129="y",IF(SUM(B129:I129)&gt;0,'TUITION SCHED'!$H$57+IF(SUM(B129:I129)&gt;1,((SUM(B129:I129)-1))*'TUITION SCHED'!$H$59),""),"")</f>
        <v/>
      </c>
      <c r="CA129" s="443" t="str">
        <f t="shared" si="25"/>
        <v/>
      </c>
    </row>
    <row r="130" spans="1:79">
      <c r="A130" s="480"/>
      <c r="B130" s="463"/>
      <c r="C130" s="463"/>
      <c r="D130" s="463"/>
      <c r="E130" s="463"/>
      <c r="F130" s="463"/>
      <c r="G130" s="463"/>
      <c r="H130" s="463"/>
      <c r="I130" s="463"/>
      <c r="J130" s="463"/>
      <c r="K130" s="463"/>
      <c r="L130" s="463"/>
      <c r="M130" s="463"/>
      <c r="N130" s="463"/>
      <c r="O130" s="463"/>
      <c r="P130" s="443">
        <f t="shared" si="13"/>
        <v>0</v>
      </c>
      <c r="Q130" s="480"/>
      <c r="R130" s="480"/>
      <c r="S130" s="456">
        <f>IF(U130&gt;0,U130,IF(Q130=1,'TUITION SCHED'!D$30,IF(Q130=2,'TUITION SCHED'!E$30,IF(Q130=3,'TUITION SCHED'!F$30,IF(Q130=4,'TUITION SCHED'!G$30,IF(Q130=5,'TUITION SCHED'!H$30,IF(R130&gt;0,R130*'TUITION SCHED'!$D$31,SUM(BI130:BV130))))))))</f>
        <v>0</v>
      </c>
      <c r="T130" s="457" t="str">
        <f t="shared" si="14"/>
        <v/>
      </c>
      <c r="U130" s="480"/>
      <c r="V130" s="480"/>
      <c r="W130" s="575" t="str">
        <f>IF(V130="y",S130*'DATA INPUT'!$B$20,"")</f>
        <v/>
      </c>
      <c r="X130" s="483"/>
      <c r="Y130" s="443" t="str">
        <f>IF(A130="","",IF(X130="y",'DATA INPUT'!$B$26,'DATA INPUT'!$B$27))</f>
        <v/>
      </c>
      <c r="Z130" s="458">
        <f>IF(Q130=0,(P130-B130*0.5)*'DATA INPUT'!$B$28,"")</f>
        <v>0</v>
      </c>
      <c r="AA130" s="480"/>
      <c r="AB130" s="480"/>
      <c r="AC130" s="480"/>
      <c r="AD130" s="480"/>
      <c r="AE130" s="443" t="str">
        <f>IF((AB130+AC130+AD130)=0,"",(AB130*'DATA INPUT'!$D$59)+(AC130*'DATA INPUT'!$D$61)+(AD130*'DATA INPUT'!$D$66))</f>
        <v/>
      </c>
      <c r="AF130" s="480"/>
      <c r="AG130" s="480"/>
      <c r="AH130" s="483"/>
      <c r="AI130" s="443" t="str">
        <f t="shared" si="15"/>
        <v/>
      </c>
      <c r="AJ130" s="443" t="str">
        <f t="shared" si="16"/>
        <v/>
      </c>
      <c r="AK130" s="443" t="str">
        <f t="shared" si="17"/>
        <v/>
      </c>
      <c r="AL130" s="443" t="str">
        <f t="shared" si="18"/>
        <v/>
      </c>
      <c r="AM130" s="443" t="str">
        <f t="shared" si="19"/>
        <v/>
      </c>
      <c r="AN130" s="443" t="str">
        <f t="shared" si="20"/>
        <v/>
      </c>
      <c r="AO130" s="443" t="str">
        <f t="shared" si="21"/>
        <v/>
      </c>
      <c r="AP130" s="443" t="str">
        <f t="shared" si="22"/>
        <v/>
      </c>
      <c r="AQ130" s="440" t="str">
        <f>IF(AH130="y",IF(MAX(BY130:BZ130)&lt;'TUITION SCHED'!$H$61,MAX(BY130:BZ130),'TUITION SCHED'!$H$61),"")</f>
        <v/>
      </c>
      <c r="AR130" s="459"/>
      <c r="AS130" s="443" t="str">
        <f>IF(SUM(AT130:$BF130)&gt;0,"",IF(B130&gt;0,$P130,""))</f>
        <v/>
      </c>
      <c r="AT130" s="443" t="str">
        <f>IF(SUM(AU130:$BF130)&gt;0,"",IF(C130&gt;0,$P130,""))</f>
        <v/>
      </c>
      <c r="AU130" s="443" t="str">
        <f>IF(SUM(AV130:$BF130)&gt;0,"",IF(D130&gt;0,$P130,""))</f>
        <v/>
      </c>
      <c r="AV130" s="443" t="str">
        <f>IF(SUM(AW130:$BF130)&gt;0,"",IF(E130&gt;0,$P130,""))</f>
        <v/>
      </c>
      <c r="AW130" s="443" t="str">
        <f>IF(SUM(AX130:$BF130)&gt;0,"",IF(F130&gt;0,$P130,""))</f>
        <v/>
      </c>
      <c r="AX130" s="443" t="str">
        <f>IF(SUM(AY130:$BF130)&gt;0,"",IF(G130&gt;0,$P130,""))</f>
        <v/>
      </c>
      <c r="AY130" s="443" t="str">
        <f>IF(SUM(AZ130:$BF130)&gt;0,"",IF(H130&gt;0,$P130,""))</f>
        <v/>
      </c>
      <c r="AZ130" s="443" t="str">
        <f>IF(SUM(BA130:$BF130)&gt;0,"",IF(I130&gt;0,$P130,""))</f>
        <v/>
      </c>
      <c r="BA130" s="443" t="str">
        <f>IF(SUM(BB130:$BF130)&gt;0,"",IF(J130&gt;0,$P130,""))</f>
        <v/>
      </c>
      <c r="BB130" s="443" t="str">
        <f>IF(SUM(BC130:$BF130)&gt;0,"",IF(K130&gt;0,$P130,""))</f>
        <v/>
      </c>
      <c r="BC130" s="443" t="str">
        <f>IF(SUM(BD130:$BF130)&gt;0,"",IF(L130&gt;0,$P130,""))</f>
        <v/>
      </c>
      <c r="BD130" s="443" t="str">
        <f>IF(SUM(BE130:$BF130)&gt;0,"",IF(M130&gt;0,$P130,""))</f>
        <v/>
      </c>
      <c r="BE130" s="443" t="str">
        <f t="shared" si="23"/>
        <v/>
      </c>
      <c r="BF130" s="440" t="str">
        <f t="shared" si="24"/>
        <v/>
      </c>
      <c r="BG130" s="124"/>
      <c r="BH130" s="507"/>
      <c r="BI130" s="145" t="str">
        <f>IF(AS130&lt;1,"",IF(AS130=1,'TUITION SCHED'!$D$16,IF(AS130=2,'TUITION SCHED'!$E$16,IF(AS130=3,'TUITION SCHED'!$F$16,IF(AS130=4,'TUITION SCHED'!$G$16,IF(AS130=5,'TUITION SCHED'!$H$16,""))))))</f>
        <v/>
      </c>
      <c r="BJ130" s="443" t="str">
        <f>IF(AT130&lt;1,"",IF(AT130=1,'TUITION SCHED'!$D$17,IF(AT130=2,'TUITION SCHED'!$E$17,IF(AT130=3,'TUITION SCHED'!$F$17,IF(AT130=4,'TUITION SCHED'!$G$17,IF(AT130=5,'TUITION SCHED'!$H$18,""))))))</f>
        <v/>
      </c>
      <c r="BK130" s="443" t="str">
        <f>IF(AU130&lt;1,"",IF(AU130=1,'TUITION SCHED'!$D$18,IF(AU130=2,'TUITION SCHED'!$E$18,IF(AU130=3,'TUITION SCHED'!$F$18,IF(AU130=4,'TUITION SCHED'!$G$18,IF(AU130=5,'TUITION SCHED'!$H$18,""))))))</f>
        <v/>
      </c>
      <c r="BL130" s="443" t="str">
        <f>IF(AV130&lt;1,"",IF(AV130=1,'TUITION SCHED'!$D$19,IF(AV130=2,'TUITION SCHED'!$E$19,IF(AV130=3,'TUITION SCHED'!$F$19,IF(AV130=4,'TUITION SCHED'!$G$19,IF(AV130=5,'TUITION SCHED'!$H$19,""))))))</f>
        <v/>
      </c>
      <c r="BM130" s="443" t="str">
        <f>IF(AW130&lt;1,"",IF(AW130=1,'TUITION SCHED'!$D$20,IF(AW130=2,'TUITION SCHED'!$E$20,IF(AW130=3,'TUITION SCHED'!$F$20,IF(AW130=4,'TUITION SCHED'!$G$20,IF(AW130=5,'TUITION SCHED'!$H$20,""))))))</f>
        <v/>
      </c>
      <c r="BN130" s="443" t="str">
        <f>IF(AX130&lt;1,"",IF(AX130=1,'TUITION SCHED'!$D$21,IF(AX130=2,'TUITION SCHED'!$E$21,IF(AX130=3,'TUITION SCHED'!$F$21,IF(AX130=4,'TUITION SCHED'!$G$21,IF(AX130=5,'TUITION SCHED'!$H$21,""))))))</f>
        <v/>
      </c>
      <c r="BO130" s="443" t="str">
        <f>IF(AY130&lt;1,"",IF(AY130=1,'TUITION SCHED'!$D$22,IF(AY130=2,'TUITION SCHED'!$E$22,IF(AY130=3,'TUITION SCHED'!$F$22,IF(AY130=4,'TUITION SCHED'!$G$22,IF(AY130=5,'TUITION SCHED'!$H$22,""))))))</f>
        <v/>
      </c>
      <c r="BP130" s="443" t="str">
        <f>IF(AZ130&lt;1,"",IF(AZ130=1,'TUITION SCHED'!$D$23,IF(AZ130=2,'TUITION SCHED'!$E$23,IF(AZ130=3,'TUITION SCHED'!$F$23,IF(AZ130=4,'TUITION SCHED'!$G$23,IF(AZ130=5,'TUITION SCHED'!$H$23,""))))))</f>
        <v/>
      </c>
      <c r="BQ130" s="443" t="str">
        <f>IF(BA130&lt;1,"",IF(BA130=1,'TUITION SCHED'!$D$24,IF(BA130=2,'TUITION SCHED'!$E$24,IF(BA130=3,'TUITION SCHED'!$F$24,IF(BA130=4,'TUITION SCHED'!$G$24,IF(BA130=5,'TUITION SCHED'!$H$24,""))))))</f>
        <v/>
      </c>
      <c r="BR130" s="443" t="str">
        <f>IF(BB130&lt;1,"",IF(BB130=1,'TUITION SCHED'!$D$25,IF(BB130=2,'TUITION SCHED'!$E$25,IF(BB130=3,'TUITION SCHED'!$F$25,IF(BB130=4,'TUITION SCHED'!$G$25,IF(BB130=5,'TUITION SCHED'!$H$25,""))))))</f>
        <v/>
      </c>
      <c r="BS130" s="443" t="str">
        <f>IF(BC130&lt;1,"",IF(BC130=1,'TUITION SCHED'!$D$26,IF(BC130=2,'TUITION SCHED'!$E$26,IF(BC130=3,'TUITION SCHED'!$F$26,IF(BC130=4,'TUITION SCHED'!$G$26,IF(BC130=5,'TUITION SCHED'!$H$26,""))))))</f>
        <v/>
      </c>
      <c r="BT130" s="443" t="str">
        <f>IF(BD130&lt;1,"",IF(BD130=1,'TUITION SCHED'!$D$27,IF(BD130=2,'TUITION SCHED'!$E$27,IF(BD130=3,'TUITION SCHED'!$F$27,IF(BD130=4,'TUITION SCHED'!$G$27,IF(BD130=5,'TUITION SCHED'!$H$27,""))))))</f>
        <v/>
      </c>
      <c r="BU130" s="443" t="str">
        <f>IF(BE130&lt;1,"",IF(BE130=1,'TUITION SCHED'!$D$28,IF(BE130=2,'TUITION SCHED'!$E$28,IF(BE130=3,'TUITION SCHED'!$F$28,IF(BE130=4,'TUITION SCHED'!$G$28,IF(BE130=5,'TUITION SCHED'!$H$28,""))))))</f>
        <v/>
      </c>
      <c r="BV130" s="440" t="str">
        <f>IF(BF130&lt;1,"",IF(BF130=1,'TUITION SCHED'!$D$29,IF(BF130=2,'TUITION SCHED'!$E$29,IF(BF130=3,'TUITION SCHED'!$F$29,IF(BF130=4,'TUITION SCHED'!$G$29,IF(BF130=5,'TUITION SCHED'!$H$29,""))))))</f>
        <v/>
      </c>
      <c r="BW130" s="124"/>
      <c r="BX130" s="507"/>
      <c r="BY130" s="145" t="str">
        <f>IF(AH130="y",IF(SUM(J130:O130)&gt;0,'TUITION SCHED'!$H$58+IF(SUM(J130:O130)&gt;1,((SUM(J130:O130)-1))*'TUITION SCHED'!$H$60)+SUM(B130:I130)*'TUITION SCHED'!$H$59,""),"")</f>
        <v/>
      </c>
      <c r="BZ130" s="443" t="str">
        <f>IF(AH130="y",IF(SUM(B130:I130)&gt;0,'TUITION SCHED'!$H$57+IF(SUM(B130:I130)&gt;1,((SUM(B130:I130)-1))*'TUITION SCHED'!$H$59),""),"")</f>
        <v/>
      </c>
      <c r="CA130" s="443" t="str">
        <f t="shared" si="25"/>
        <v/>
      </c>
    </row>
    <row r="131" spans="1:79">
      <c r="A131" s="480"/>
      <c r="B131" s="463"/>
      <c r="C131" s="463"/>
      <c r="D131" s="463"/>
      <c r="E131" s="463"/>
      <c r="F131" s="463"/>
      <c r="G131" s="463"/>
      <c r="H131" s="463"/>
      <c r="I131" s="463"/>
      <c r="J131" s="463"/>
      <c r="K131" s="463"/>
      <c r="L131" s="463"/>
      <c r="M131" s="463"/>
      <c r="N131" s="463"/>
      <c r="O131" s="463"/>
      <c r="P131" s="443">
        <f t="shared" si="13"/>
        <v>0</v>
      </c>
      <c r="Q131" s="480"/>
      <c r="R131" s="480"/>
      <c r="S131" s="456">
        <f>IF(U131&gt;0,U131,IF(Q131=1,'TUITION SCHED'!D$30,IF(Q131=2,'TUITION SCHED'!E$30,IF(Q131=3,'TUITION SCHED'!F$30,IF(Q131=4,'TUITION SCHED'!G$30,IF(Q131=5,'TUITION SCHED'!H$30,IF(R131&gt;0,R131*'TUITION SCHED'!$D$31,SUM(BI131:BV131))))))))</f>
        <v>0</v>
      </c>
      <c r="T131" s="457" t="str">
        <f t="shared" si="14"/>
        <v/>
      </c>
      <c r="U131" s="480"/>
      <c r="V131" s="480"/>
      <c r="W131" s="575" t="str">
        <f>IF(V131="y",S131*'DATA INPUT'!$B$20,"")</f>
        <v/>
      </c>
      <c r="X131" s="483"/>
      <c r="Y131" s="443" t="str">
        <f>IF(A131="","",IF(X131="y",'DATA INPUT'!$B$26,'DATA INPUT'!$B$27))</f>
        <v/>
      </c>
      <c r="Z131" s="458">
        <f>IF(Q131=0,(P131-B131*0.5)*'DATA INPUT'!$B$28,"")</f>
        <v>0</v>
      </c>
      <c r="AA131" s="480"/>
      <c r="AB131" s="480"/>
      <c r="AC131" s="480"/>
      <c r="AD131" s="480"/>
      <c r="AE131" s="443" t="str">
        <f>IF((AB131+AC131+AD131)=0,"",(AB131*'DATA INPUT'!$D$59)+(AC131*'DATA INPUT'!$D$61)+(AD131*'DATA INPUT'!$D$66))</f>
        <v/>
      </c>
      <c r="AF131" s="480"/>
      <c r="AG131" s="480"/>
      <c r="AH131" s="483"/>
      <c r="AI131" s="443" t="str">
        <f t="shared" si="15"/>
        <v/>
      </c>
      <c r="AJ131" s="443" t="str">
        <f t="shared" si="16"/>
        <v/>
      </c>
      <c r="AK131" s="443" t="str">
        <f t="shared" si="17"/>
        <v/>
      </c>
      <c r="AL131" s="443" t="str">
        <f t="shared" si="18"/>
        <v/>
      </c>
      <c r="AM131" s="443" t="str">
        <f t="shared" si="19"/>
        <v/>
      </c>
      <c r="AN131" s="443" t="str">
        <f t="shared" si="20"/>
        <v/>
      </c>
      <c r="AO131" s="443" t="str">
        <f t="shared" si="21"/>
        <v/>
      </c>
      <c r="AP131" s="443" t="str">
        <f t="shared" si="22"/>
        <v/>
      </c>
      <c r="AQ131" s="440" t="str">
        <f>IF(AH131="y",IF(MAX(BY131:BZ131)&lt;'TUITION SCHED'!$H$61,MAX(BY131:BZ131),'TUITION SCHED'!$H$61),"")</f>
        <v/>
      </c>
      <c r="AR131" s="459"/>
      <c r="AS131" s="443" t="str">
        <f>IF(SUM(AT131:$BF131)&gt;0,"",IF(B131&gt;0,$P131,""))</f>
        <v/>
      </c>
      <c r="AT131" s="443" t="str">
        <f>IF(SUM(AU131:$BF131)&gt;0,"",IF(C131&gt;0,$P131,""))</f>
        <v/>
      </c>
      <c r="AU131" s="443" t="str">
        <f>IF(SUM(AV131:$BF131)&gt;0,"",IF(D131&gt;0,$P131,""))</f>
        <v/>
      </c>
      <c r="AV131" s="443" t="str">
        <f>IF(SUM(AW131:$BF131)&gt;0,"",IF(E131&gt;0,$P131,""))</f>
        <v/>
      </c>
      <c r="AW131" s="443" t="str">
        <f>IF(SUM(AX131:$BF131)&gt;0,"",IF(F131&gt;0,$P131,""))</f>
        <v/>
      </c>
      <c r="AX131" s="443" t="str">
        <f>IF(SUM(AY131:$BF131)&gt;0,"",IF(G131&gt;0,$P131,""))</f>
        <v/>
      </c>
      <c r="AY131" s="443" t="str">
        <f>IF(SUM(AZ131:$BF131)&gt;0,"",IF(H131&gt;0,$P131,""))</f>
        <v/>
      </c>
      <c r="AZ131" s="443" t="str">
        <f>IF(SUM(BA131:$BF131)&gt;0,"",IF(I131&gt;0,$P131,""))</f>
        <v/>
      </c>
      <c r="BA131" s="443" t="str">
        <f>IF(SUM(BB131:$BF131)&gt;0,"",IF(J131&gt;0,$P131,""))</f>
        <v/>
      </c>
      <c r="BB131" s="443" t="str">
        <f>IF(SUM(BC131:$BF131)&gt;0,"",IF(K131&gt;0,$P131,""))</f>
        <v/>
      </c>
      <c r="BC131" s="443" t="str">
        <f>IF(SUM(BD131:$BF131)&gt;0,"",IF(L131&gt;0,$P131,""))</f>
        <v/>
      </c>
      <c r="BD131" s="443" t="str">
        <f>IF(SUM(BE131:$BF131)&gt;0,"",IF(M131&gt;0,$P131,""))</f>
        <v/>
      </c>
      <c r="BE131" s="443" t="str">
        <f t="shared" si="23"/>
        <v/>
      </c>
      <c r="BF131" s="440" t="str">
        <f t="shared" si="24"/>
        <v/>
      </c>
      <c r="BG131" s="124"/>
      <c r="BH131" s="507"/>
      <c r="BI131" s="145" t="str">
        <f>IF(AS131&lt;1,"",IF(AS131=1,'TUITION SCHED'!$D$16,IF(AS131=2,'TUITION SCHED'!$E$16,IF(AS131=3,'TUITION SCHED'!$F$16,IF(AS131=4,'TUITION SCHED'!$G$16,IF(AS131=5,'TUITION SCHED'!$H$16,""))))))</f>
        <v/>
      </c>
      <c r="BJ131" s="443" t="str">
        <f>IF(AT131&lt;1,"",IF(AT131=1,'TUITION SCHED'!$D$17,IF(AT131=2,'TUITION SCHED'!$E$17,IF(AT131=3,'TUITION SCHED'!$F$17,IF(AT131=4,'TUITION SCHED'!$G$17,IF(AT131=5,'TUITION SCHED'!$H$18,""))))))</f>
        <v/>
      </c>
      <c r="BK131" s="443" t="str">
        <f>IF(AU131&lt;1,"",IF(AU131=1,'TUITION SCHED'!$D$18,IF(AU131=2,'TUITION SCHED'!$E$18,IF(AU131=3,'TUITION SCHED'!$F$18,IF(AU131=4,'TUITION SCHED'!$G$18,IF(AU131=5,'TUITION SCHED'!$H$18,""))))))</f>
        <v/>
      </c>
      <c r="BL131" s="443" t="str">
        <f>IF(AV131&lt;1,"",IF(AV131=1,'TUITION SCHED'!$D$19,IF(AV131=2,'TUITION SCHED'!$E$19,IF(AV131=3,'TUITION SCHED'!$F$19,IF(AV131=4,'TUITION SCHED'!$G$19,IF(AV131=5,'TUITION SCHED'!$H$19,""))))))</f>
        <v/>
      </c>
      <c r="BM131" s="443" t="str">
        <f>IF(AW131&lt;1,"",IF(AW131=1,'TUITION SCHED'!$D$20,IF(AW131=2,'TUITION SCHED'!$E$20,IF(AW131=3,'TUITION SCHED'!$F$20,IF(AW131=4,'TUITION SCHED'!$G$20,IF(AW131=5,'TUITION SCHED'!$H$20,""))))))</f>
        <v/>
      </c>
      <c r="BN131" s="443" t="str">
        <f>IF(AX131&lt;1,"",IF(AX131=1,'TUITION SCHED'!$D$21,IF(AX131=2,'TUITION SCHED'!$E$21,IF(AX131=3,'TUITION SCHED'!$F$21,IF(AX131=4,'TUITION SCHED'!$G$21,IF(AX131=5,'TUITION SCHED'!$H$21,""))))))</f>
        <v/>
      </c>
      <c r="BO131" s="443" t="str">
        <f>IF(AY131&lt;1,"",IF(AY131=1,'TUITION SCHED'!$D$22,IF(AY131=2,'TUITION SCHED'!$E$22,IF(AY131=3,'TUITION SCHED'!$F$22,IF(AY131=4,'TUITION SCHED'!$G$22,IF(AY131=5,'TUITION SCHED'!$H$22,""))))))</f>
        <v/>
      </c>
      <c r="BP131" s="443" t="str">
        <f>IF(AZ131&lt;1,"",IF(AZ131=1,'TUITION SCHED'!$D$23,IF(AZ131=2,'TUITION SCHED'!$E$23,IF(AZ131=3,'TUITION SCHED'!$F$23,IF(AZ131=4,'TUITION SCHED'!$G$23,IF(AZ131=5,'TUITION SCHED'!$H$23,""))))))</f>
        <v/>
      </c>
      <c r="BQ131" s="443" t="str">
        <f>IF(BA131&lt;1,"",IF(BA131=1,'TUITION SCHED'!$D$24,IF(BA131=2,'TUITION SCHED'!$E$24,IF(BA131=3,'TUITION SCHED'!$F$24,IF(BA131=4,'TUITION SCHED'!$G$24,IF(BA131=5,'TUITION SCHED'!$H$24,""))))))</f>
        <v/>
      </c>
      <c r="BR131" s="443" t="str">
        <f>IF(BB131&lt;1,"",IF(BB131=1,'TUITION SCHED'!$D$25,IF(BB131=2,'TUITION SCHED'!$E$25,IF(BB131=3,'TUITION SCHED'!$F$25,IF(BB131=4,'TUITION SCHED'!$G$25,IF(BB131=5,'TUITION SCHED'!$H$25,""))))))</f>
        <v/>
      </c>
      <c r="BS131" s="443" t="str">
        <f>IF(BC131&lt;1,"",IF(BC131=1,'TUITION SCHED'!$D$26,IF(BC131=2,'TUITION SCHED'!$E$26,IF(BC131=3,'TUITION SCHED'!$F$26,IF(BC131=4,'TUITION SCHED'!$G$26,IF(BC131=5,'TUITION SCHED'!$H$26,""))))))</f>
        <v/>
      </c>
      <c r="BT131" s="443" t="str">
        <f>IF(BD131&lt;1,"",IF(BD131=1,'TUITION SCHED'!$D$27,IF(BD131=2,'TUITION SCHED'!$E$27,IF(BD131=3,'TUITION SCHED'!$F$27,IF(BD131=4,'TUITION SCHED'!$G$27,IF(BD131=5,'TUITION SCHED'!$H$27,""))))))</f>
        <v/>
      </c>
      <c r="BU131" s="443" t="str">
        <f>IF(BE131&lt;1,"",IF(BE131=1,'TUITION SCHED'!$D$28,IF(BE131=2,'TUITION SCHED'!$E$28,IF(BE131=3,'TUITION SCHED'!$F$28,IF(BE131=4,'TUITION SCHED'!$G$28,IF(BE131=5,'TUITION SCHED'!$H$28,""))))))</f>
        <v/>
      </c>
      <c r="BV131" s="440" t="str">
        <f>IF(BF131&lt;1,"",IF(BF131=1,'TUITION SCHED'!$D$29,IF(BF131=2,'TUITION SCHED'!$E$29,IF(BF131=3,'TUITION SCHED'!$F$29,IF(BF131=4,'TUITION SCHED'!$G$29,IF(BF131=5,'TUITION SCHED'!$H$29,""))))))</f>
        <v/>
      </c>
      <c r="BW131" s="124"/>
      <c r="BX131" s="507"/>
      <c r="BY131" s="145" t="str">
        <f>IF(AH131="y",IF(SUM(J131:O131)&gt;0,'TUITION SCHED'!$H$58+IF(SUM(J131:O131)&gt;1,((SUM(J131:O131)-1))*'TUITION SCHED'!$H$60)+SUM(B131:I131)*'TUITION SCHED'!$H$59,""),"")</f>
        <v/>
      </c>
      <c r="BZ131" s="443" t="str">
        <f>IF(AH131="y",IF(SUM(B131:I131)&gt;0,'TUITION SCHED'!$H$57+IF(SUM(B131:I131)&gt;1,((SUM(B131:I131)-1))*'TUITION SCHED'!$H$59),""),"")</f>
        <v/>
      </c>
      <c r="CA131" s="443" t="str">
        <f t="shared" si="25"/>
        <v/>
      </c>
    </row>
    <row r="132" spans="1:79">
      <c r="A132" s="480"/>
      <c r="B132" s="463"/>
      <c r="C132" s="463"/>
      <c r="D132" s="463"/>
      <c r="E132" s="463"/>
      <c r="F132" s="463"/>
      <c r="G132" s="463"/>
      <c r="H132" s="463"/>
      <c r="I132" s="463"/>
      <c r="J132" s="463"/>
      <c r="K132" s="463"/>
      <c r="L132" s="463"/>
      <c r="M132" s="463"/>
      <c r="N132" s="463"/>
      <c r="O132" s="463"/>
      <c r="P132" s="443">
        <f t="shared" si="13"/>
        <v>0</v>
      </c>
      <c r="Q132" s="480"/>
      <c r="R132" s="480"/>
      <c r="S132" s="456">
        <f>IF(U132&gt;0,U132,IF(Q132=1,'TUITION SCHED'!D$30,IF(Q132=2,'TUITION SCHED'!E$30,IF(Q132=3,'TUITION SCHED'!F$30,IF(Q132=4,'TUITION SCHED'!G$30,IF(Q132=5,'TUITION SCHED'!H$30,IF(R132&gt;0,R132*'TUITION SCHED'!$D$31,SUM(BI132:BV132))))))))</f>
        <v>0</v>
      </c>
      <c r="T132" s="457" t="str">
        <f t="shared" si="14"/>
        <v/>
      </c>
      <c r="U132" s="480"/>
      <c r="V132" s="480"/>
      <c r="W132" s="575" t="str">
        <f>IF(V132="y",S132*'DATA INPUT'!$B$20,"")</f>
        <v/>
      </c>
      <c r="X132" s="483"/>
      <c r="Y132" s="443" t="str">
        <f>IF(A132="","",IF(X132="y",'DATA INPUT'!$B$26,'DATA INPUT'!$B$27))</f>
        <v/>
      </c>
      <c r="Z132" s="458">
        <f>IF(Q132=0,(P132-B132*0.5)*'DATA INPUT'!$B$28,"")</f>
        <v>0</v>
      </c>
      <c r="AA132" s="480"/>
      <c r="AB132" s="480"/>
      <c r="AC132" s="480"/>
      <c r="AD132" s="480"/>
      <c r="AE132" s="443" t="str">
        <f>IF((AB132+AC132+AD132)=0,"",(AB132*'DATA INPUT'!$D$59)+(AC132*'DATA INPUT'!$D$61)+(AD132*'DATA INPUT'!$D$66))</f>
        <v/>
      </c>
      <c r="AF132" s="480"/>
      <c r="AG132" s="480"/>
      <c r="AH132" s="483"/>
      <c r="AI132" s="443" t="str">
        <f t="shared" si="15"/>
        <v/>
      </c>
      <c r="AJ132" s="443" t="str">
        <f t="shared" si="16"/>
        <v/>
      </c>
      <c r="AK132" s="443" t="str">
        <f t="shared" si="17"/>
        <v/>
      </c>
      <c r="AL132" s="443" t="str">
        <f t="shared" si="18"/>
        <v/>
      </c>
      <c r="AM132" s="443" t="str">
        <f t="shared" si="19"/>
        <v/>
      </c>
      <c r="AN132" s="443" t="str">
        <f t="shared" si="20"/>
        <v/>
      </c>
      <c r="AO132" s="443" t="str">
        <f t="shared" si="21"/>
        <v/>
      </c>
      <c r="AP132" s="443" t="str">
        <f t="shared" si="22"/>
        <v/>
      </c>
      <c r="AQ132" s="440" t="str">
        <f>IF(AH132="y",IF(MAX(BY132:BZ132)&lt;'TUITION SCHED'!$H$61,MAX(BY132:BZ132),'TUITION SCHED'!$H$61),"")</f>
        <v/>
      </c>
      <c r="AR132" s="459"/>
      <c r="AS132" s="443" t="str">
        <f>IF(SUM(AT132:$BF132)&gt;0,"",IF(B132&gt;0,$P132,""))</f>
        <v/>
      </c>
      <c r="AT132" s="443" t="str">
        <f>IF(SUM(AU132:$BF132)&gt;0,"",IF(C132&gt;0,$P132,""))</f>
        <v/>
      </c>
      <c r="AU132" s="443" t="str">
        <f>IF(SUM(AV132:$BF132)&gt;0,"",IF(D132&gt;0,$P132,""))</f>
        <v/>
      </c>
      <c r="AV132" s="443" t="str">
        <f>IF(SUM(AW132:$BF132)&gt;0,"",IF(E132&gt;0,$P132,""))</f>
        <v/>
      </c>
      <c r="AW132" s="443" t="str">
        <f>IF(SUM(AX132:$BF132)&gt;0,"",IF(F132&gt;0,$P132,""))</f>
        <v/>
      </c>
      <c r="AX132" s="443" t="str">
        <f>IF(SUM(AY132:$BF132)&gt;0,"",IF(G132&gt;0,$P132,""))</f>
        <v/>
      </c>
      <c r="AY132" s="443" t="str">
        <f>IF(SUM(AZ132:$BF132)&gt;0,"",IF(H132&gt;0,$P132,""))</f>
        <v/>
      </c>
      <c r="AZ132" s="443" t="str">
        <f>IF(SUM(BA132:$BF132)&gt;0,"",IF(I132&gt;0,$P132,""))</f>
        <v/>
      </c>
      <c r="BA132" s="443" t="str">
        <f>IF(SUM(BB132:$BF132)&gt;0,"",IF(J132&gt;0,$P132,""))</f>
        <v/>
      </c>
      <c r="BB132" s="443" t="str">
        <f>IF(SUM(BC132:$BF132)&gt;0,"",IF(K132&gt;0,$P132,""))</f>
        <v/>
      </c>
      <c r="BC132" s="443" t="str">
        <f>IF(SUM(BD132:$BF132)&gt;0,"",IF(L132&gt;0,$P132,""))</f>
        <v/>
      </c>
      <c r="BD132" s="443" t="str">
        <f>IF(SUM(BE132:$BF132)&gt;0,"",IF(M132&gt;0,$P132,""))</f>
        <v/>
      </c>
      <c r="BE132" s="443" t="str">
        <f t="shared" si="23"/>
        <v/>
      </c>
      <c r="BF132" s="440" t="str">
        <f t="shared" si="24"/>
        <v/>
      </c>
      <c r="BG132" s="124"/>
      <c r="BH132" s="507"/>
      <c r="BI132" s="145" t="str">
        <f>IF(AS132&lt;1,"",IF(AS132=1,'TUITION SCHED'!$D$16,IF(AS132=2,'TUITION SCHED'!$E$16,IF(AS132=3,'TUITION SCHED'!$F$16,IF(AS132=4,'TUITION SCHED'!$G$16,IF(AS132=5,'TUITION SCHED'!$H$16,""))))))</f>
        <v/>
      </c>
      <c r="BJ132" s="443" t="str">
        <f>IF(AT132&lt;1,"",IF(AT132=1,'TUITION SCHED'!$D$17,IF(AT132=2,'TUITION SCHED'!$E$17,IF(AT132=3,'TUITION SCHED'!$F$17,IF(AT132=4,'TUITION SCHED'!$G$17,IF(AT132=5,'TUITION SCHED'!$H$18,""))))))</f>
        <v/>
      </c>
      <c r="BK132" s="443" t="str">
        <f>IF(AU132&lt;1,"",IF(AU132=1,'TUITION SCHED'!$D$18,IF(AU132=2,'TUITION SCHED'!$E$18,IF(AU132=3,'TUITION SCHED'!$F$18,IF(AU132=4,'TUITION SCHED'!$G$18,IF(AU132=5,'TUITION SCHED'!$H$18,""))))))</f>
        <v/>
      </c>
      <c r="BL132" s="443" t="str">
        <f>IF(AV132&lt;1,"",IF(AV132=1,'TUITION SCHED'!$D$19,IF(AV132=2,'TUITION SCHED'!$E$19,IF(AV132=3,'TUITION SCHED'!$F$19,IF(AV132=4,'TUITION SCHED'!$G$19,IF(AV132=5,'TUITION SCHED'!$H$19,""))))))</f>
        <v/>
      </c>
      <c r="BM132" s="443" t="str">
        <f>IF(AW132&lt;1,"",IF(AW132=1,'TUITION SCHED'!$D$20,IF(AW132=2,'TUITION SCHED'!$E$20,IF(AW132=3,'TUITION SCHED'!$F$20,IF(AW132=4,'TUITION SCHED'!$G$20,IF(AW132=5,'TUITION SCHED'!$H$20,""))))))</f>
        <v/>
      </c>
      <c r="BN132" s="443" t="str">
        <f>IF(AX132&lt;1,"",IF(AX132=1,'TUITION SCHED'!$D$21,IF(AX132=2,'TUITION SCHED'!$E$21,IF(AX132=3,'TUITION SCHED'!$F$21,IF(AX132=4,'TUITION SCHED'!$G$21,IF(AX132=5,'TUITION SCHED'!$H$21,""))))))</f>
        <v/>
      </c>
      <c r="BO132" s="443" t="str">
        <f>IF(AY132&lt;1,"",IF(AY132=1,'TUITION SCHED'!$D$22,IF(AY132=2,'TUITION SCHED'!$E$22,IF(AY132=3,'TUITION SCHED'!$F$22,IF(AY132=4,'TUITION SCHED'!$G$22,IF(AY132=5,'TUITION SCHED'!$H$22,""))))))</f>
        <v/>
      </c>
      <c r="BP132" s="443" t="str">
        <f>IF(AZ132&lt;1,"",IF(AZ132=1,'TUITION SCHED'!$D$23,IF(AZ132=2,'TUITION SCHED'!$E$23,IF(AZ132=3,'TUITION SCHED'!$F$23,IF(AZ132=4,'TUITION SCHED'!$G$23,IF(AZ132=5,'TUITION SCHED'!$H$23,""))))))</f>
        <v/>
      </c>
      <c r="BQ132" s="443" t="str">
        <f>IF(BA132&lt;1,"",IF(BA132=1,'TUITION SCHED'!$D$24,IF(BA132=2,'TUITION SCHED'!$E$24,IF(BA132=3,'TUITION SCHED'!$F$24,IF(BA132=4,'TUITION SCHED'!$G$24,IF(BA132=5,'TUITION SCHED'!$H$24,""))))))</f>
        <v/>
      </c>
      <c r="BR132" s="443" t="str">
        <f>IF(BB132&lt;1,"",IF(BB132=1,'TUITION SCHED'!$D$25,IF(BB132=2,'TUITION SCHED'!$E$25,IF(BB132=3,'TUITION SCHED'!$F$25,IF(BB132=4,'TUITION SCHED'!$G$25,IF(BB132=5,'TUITION SCHED'!$H$25,""))))))</f>
        <v/>
      </c>
      <c r="BS132" s="443" t="str">
        <f>IF(BC132&lt;1,"",IF(BC132=1,'TUITION SCHED'!$D$26,IF(BC132=2,'TUITION SCHED'!$E$26,IF(BC132=3,'TUITION SCHED'!$F$26,IF(BC132=4,'TUITION SCHED'!$G$26,IF(BC132=5,'TUITION SCHED'!$H$26,""))))))</f>
        <v/>
      </c>
      <c r="BT132" s="443" t="str">
        <f>IF(BD132&lt;1,"",IF(BD132=1,'TUITION SCHED'!$D$27,IF(BD132=2,'TUITION SCHED'!$E$27,IF(BD132=3,'TUITION SCHED'!$F$27,IF(BD132=4,'TUITION SCHED'!$G$27,IF(BD132=5,'TUITION SCHED'!$H$27,""))))))</f>
        <v/>
      </c>
      <c r="BU132" s="443" t="str">
        <f>IF(BE132&lt;1,"",IF(BE132=1,'TUITION SCHED'!$D$28,IF(BE132=2,'TUITION SCHED'!$E$28,IF(BE132=3,'TUITION SCHED'!$F$28,IF(BE132=4,'TUITION SCHED'!$G$28,IF(BE132=5,'TUITION SCHED'!$H$28,""))))))</f>
        <v/>
      </c>
      <c r="BV132" s="440" t="str">
        <f>IF(BF132&lt;1,"",IF(BF132=1,'TUITION SCHED'!$D$29,IF(BF132=2,'TUITION SCHED'!$E$29,IF(BF132=3,'TUITION SCHED'!$F$29,IF(BF132=4,'TUITION SCHED'!$G$29,IF(BF132=5,'TUITION SCHED'!$H$29,""))))))</f>
        <v/>
      </c>
      <c r="BW132" s="124"/>
      <c r="BX132" s="507"/>
      <c r="BY132" s="145" t="str">
        <f>IF(AH132="y",IF(SUM(J132:O132)&gt;0,'TUITION SCHED'!$H$58+IF(SUM(J132:O132)&gt;1,((SUM(J132:O132)-1))*'TUITION SCHED'!$H$60)+SUM(B132:I132)*'TUITION SCHED'!$H$59,""),"")</f>
        <v/>
      </c>
      <c r="BZ132" s="443" t="str">
        <f>IF(AH132="y",IF(SUM(B132:I132)&gt;0,'TUITION SCHED'!$H$57+IF(SUM(B132:I132)&gt;1,((SUM(B132:I132)-1))*'TUITION SCHED'!$H$59),""),"")</f>
        <v/>
      </c>
      <c r="CA132" s="443" t="str">
        <f t="shared" si="25"/>
        <v/>
      </c>
    </row>
    <row r="133" spans="1:79">
      <c r="A133" s="480"/>
      <c r="B133" s="463"/>
      <c r="C133" s="463"/>
      <c r="D133" s="463"/>
      <c r="E133" s="463"/>
      <c r="F133" s="463"/>
      <c r="G133" s="463"/>
      <c r="H133" s="463"/>
      <c r="I133" s="463"/>
      <c r="J133" s="463"/>
      <c r="K133" s="463"/>
      <c r="L133" s="463"/>
      <c r="M133" s="463"/>
      <c r="N133" s="463"/>
      <c r="O133" s="463"/>
      <c r="P133" s="443">
        <f t="shared" si="13"/>
        <v>0</v>
      </c>
      <c r="Q133" s="480"/>
      <c r="R133" s="480"/>
      <c r="S133" s="456">
        <f>IF(U133&gt;0,U133,IF(Q133=1,'TUITION SCHED'!D$30,IF(Q133=2,'TUITION SCHED'!E$30,IF(Q133=3,'TUITION SCHED'!F$30,IF(Q133=4,'TUITION SCHED'!G$30,IF(Q133=5,'TUITION SCHED'!H$30,IF(R133&gt;0,R133*'TUITION SCHED'!$D$31,SUM(BI133:BV133))))))))</f>
        <v>0</v>
      </c>
      <c r="T133" s="457" t="str">
        <f t="shared" si="14"/>
        <v/>
      </c>
      <c r="U133" s="480"/>
      <c r="V133" s="480"/>
      <c r="W133" s="575" t="str">
        <f>IF(V133="y",S133*'DATA INPUT'!$B$20,"")</f>
        <v/>
      </c>
      <c r="X133" s="483"/>
      <c r="Y133" s="443" t="str">
        <f>IF(A133="","",IF(X133="y",'DATA INPUT'!$B$26,'DATA INPUT'!$B$27))</f>
        <v/>
      </c>
      <c r="Z133" s="458">
        <f>IF(Q133=0,(P133-B133*0.5)*'DATA INPUT'!$B$28,"")</f>
        <v>0</v>
      </c>
      <c r="AA133" s="480"/>
      <c r="AB133" s="480"/>
      <c r="AC133" s="480"/>
      <c r="AD133" s="480"/>
      <c r="AE133" s="443" t="str">
        <f>IF((AB133+AC133+AD133)=0,"",(AB133*'DATA INPUT'!$D$59)+(AC133*'DATA INPUT'!$D$61)+(AD133*'DATA INPUT'!$D$66))</f>
        <v/>
      </c>
      <c r="AF133" s="480"/>
      <c r="AG133" s="480"/>
      <c r="AH133" s="483"/>
      <c r="AI133" s="443" t="str">
        <f t="shared" si="15"/>
        <v/>
      </c>
      <c r="AJ133" s="443" t="str">
        <f t="shared" si="16"/>
        <v/>
      </c>
      <c r="AK133" s="443" t="str">
        <f t="shared" si="17"/>
        <v/>
      </c>
      <c r="AL133" s="443" t="str">
        <f t="shared" si="18"/>
        <v/>
      </c>
      <c r="AM133" s="443" t="str">
        <f t="shared" si="19"/>
        <v/>
      </c>
      <c r="AN133" s="443" t="str">
        <f t="shared" si="20"/>
        <v/>
      </c>
      <c r="AO133" s="443" t="str">
        <f t="shared" si="21"/>
        <v/>
      </c>
      <c r="AP133" s="443" t="str">
        <f t="shared" si="22"/>
        <v/>
      </c>
      <c r="AQ133" s="440" t="str">
        <f>IF(AH133="y",IF(MAX(BY133:BZ133)&lt;'TUITION SCHED'!$H$61,MAX(BY133:BZ133),'TUITION SCHED'!$H$61),"")</f>
        <v/>
      </c>
      <c r="AR133" s="459"/>
      <c r="AS133" s="443" t="str">
        <f>IF(SUM(AT133:$BF133)&gt;0,"",IF(B133&gt;0,$P133,""))</f>
        <v/>
      </c>
      <c r="AT133" s="443" t="str">
        <f>IF(SUM(AU133:$BF133)&gt;0,"",IF(C133&gt;0,$P133,""))</f>
        <v/>
      </c>
      <c r="AU133" s="443" t="str">
        <f>IF(SUM(AV133:$BF133)&gt;0,"",IF(D133&gt;0,$P133,""))</f>
        <v/>
      </c>
      <c r="AV133" s="443" t="str">
        <f>IF(SUM(AW133:$BF133)&gt;0,"",IF(E133&gt;0,$P133,""))</f>
        <v/>
      </c>
      <c r="AW133" s="443" t="str">
        <f>IF(SUM(AX133:$BF133)&gt;0,"",IF(F133&gt;0,$P133,""))</f>
        <v/>
      </c>
      <c r="AX133" s="443" t="str">
        <f>IF(SUM(AY133:$BF133)&gt;0,"",IF(G133&gt;0,$P133,""))</f>
        <v/>
      </c>
      <c r="AY133" s="443" t="str">
        <f>IF(SUM(AZ133:$BF133)&gt;0,"",IF(H133&gt;0,$P133,""))</f>
        <v/>
      </c>
      <c r="AZ133" s="443" t="str">
        <f>IF(SUM(BA133:$BF133)&gt;0,"",IF(I133&gt;0,$P133,""))</f>
        <v/>
      </c>
      <c r="BA133" s="443" t="str">
        <f>IF(SUM(BB133:$BF133)&gt;0,"",IF(J133&gt;0,$P133,""))</f>
        <v/>
      </c>
      <c r="BB133" s="443" t="str">
        <f>IF(SUM(BC133:$BF133)&gt;0,"",IF(K133&gt;0,$P133,""))</f>
        <v/>
      </c>
      <c r="BC133" s="443" t="str">
        <f>IF(SUM(BD133:$BF133)&gt;0,"",IF(L133&gt;0,$P133,""))</f>
        <v/>
      </c>
      <c r="BD133" s="443" t="str">
        <f>IF(SUM(BE133:$BF133)&gt;0,"",IF(M133&gt;0,$P133,""))</f>
        <v/>
      </c>
      <c r="BE133" s="443" t="str">
        <f t="shared" si="23"/>
        <v/>
      </c>
      <c r="BF133" s="440" t="str">
        <f t="shared" si="24"/>
        <v/>
      </c>
      <c r="BG133" s="124"/>
      <c r="BH133" s="507"/>
      <c r="BI133" s="145" t="str">
        <f>IF(AS133&lt;1,"",IF(AS133=1,'TUITION SCHED'!$D$16,IF(AS133=2,'TUITION SCHED'!$E$16,IF(AS133=3,'TUITION SCHED'!$F$16,IF(AS133=4,'TUITION SCHED'!$G$16,IF(AS133=5,'TUITION SCHED'!$H$16,""))))))</f>
        <v/>
      </c>
      <c r="BJ133" s="443" t="str">
        <f>IF(AT133&lt;1,"",IF(AT133=1,'TUITION SCHED'!$D$17,IF(AT133=2,'TUITION SCHED'!$E$17,IF(AT133=3,'TUITION SCHED'!$F$17,IF(AT133=4,'TUITION SCHED'!$G$17,IF(AT133=5,'TUITION SCHED'!$H$18,""))))))</f>
        <v/>
      </c>
      <c r="BK133" s="443" t="str">
        <f>IF(AU133&lt;1,"",IF(AU133=1,'TUITION SCHED'!$D$18,IF(AU133=2,'TUITION SCHED'!$E$18,IF(AU133=3,'TUITION SCHED'!$F$18,IF(AU133=4,'TUITION SCHED'!$G$18,IF(AU133=5,'TUITION SCHED'!$H$18,""))))))</f>
        <v/>
      </c>
      <c r="BL133" s="443" t="str">
        <f>IF(AV133&lt;1,"",IF(AV133=1,'TUITION SCHED'!$D$19,IF(AV133=2,'TUITION SCHED'!$E$19,IF(AV133=3,'TUITION SCHED'!$F$19,IF(AV133=4,'TUITION SCHED'!$G$19,IF(AV133=5,'TUITION SCHED'!$H$19,""))))))</f>
        <v/>
      </c>
      <c r="BM133" s="443" t="str">
        <f>IF(AW133&lt;1,"",IF(AW133=1,'TUITION SCHED'!$D$20,IF(AW133=2,'TUITION SCHED'!$E$20,IF(AW133=3,'TUITION SCHED'!$F$20,IF(AW133=4,'TUITION SCHED'!$G$20,IF(AW133=5,'TUITION SCHED'!$H$20,""))))))</f>
        <v/>
      </c>
      <c r="BN133" s="443" t="str">
        <f>IF(AX133&lt;1,"",IF(AX133=1,'TUITION SCHED'!$D$21,IF(AX133=2,'TUITION SCHED'!$E$21,IF(AX133=3,'TUITION SCHED'!$F$21,IF(AX133=4,'TUITION SCHED'!$G$21,IF(AX133=5,'TUITION SCHED'!$H$21,""))))))</f>
        <v/>
      </c>
      <c r="BO133" s="443" t="str">
        <f>IF(AY133&lt;1,"",IF(AY133=1,'TUITION SCHED'!$D$22,IF(AY133=2,'TUITION SCHED'!$E$22,IF(AY133=3,'TUITION SCHED'!$F$22,IF(AY133=4,'TUITION SCHED'!$G$22,IF(AY133=5,'TUITION SCHED'!$H$22,""))))))</f>
        <v/>
      </c>
      <c r="BP133" s="443" t="str">
        <f>IF(AZ133&lt;1,"",IF(AZ133=1,'TUITION SCHED'!$D$23,IF(AZ133=2,'TUITION SCHED'!$E$23,IF(AZ133=3,'TUITION SCHED'!$F$23,IF(AZ133=4,'TUITION SCHED'!$G$23,IF(AZ133=5,'TUITION SCHED'!$H$23,""))))))</f>
        <v/>
      </c>
      <c r="BQ133" s="443" t="str">
        <f>IF(BA133&lt;1,"",IF(BA133=1,'TUITION SCHED'!$D$24,IF(BA133=2,'TUITION SCHED'!$E$24,IF(BA133=3,'TUITION SCHED'!$F$24,IF(BA133=4,'TUITION SCHED'!$G$24,IF(BA133=5,'TUITION SCHED'!$H$24,""))))))</f>
        <v/>
      </c>
      <c r="BR133" s="443" t="str">
        <f>IF(BB133&lt;1,"",IF(BB133=1,'TUITION SCHED'!$D$25,IF(BB133=2,'TUITION SCHED'!$E$25,IF(BB133=3,'TUITION SCHED'!$F$25,IF(BB133=4,'TUITION SCHED'!$G$25,IF(BB133=5,'TUITION SCHED'!$H$25,""))))))</f>
        <v/>
      </c>
      <c r="BS133" s="443" t="str">
        <f>IF(BC133&lt;1,"",IF(BC133=1,'TUITION SCHED'!$D$26,IF(BC133=2,'TUITION SCHED'!$E$26,IF(BC133=3,'TUITION SCHED'!$F$26,IF(BC133=4,'TUITION SCHED'!$G$26,IF(BC133=5,'TUITION SCHED'!$H$26,""))))))</f>
        <v/>
      </c>
      <c r="BT133" s="443" t="str">
        <f>IF(BD133&lt;1,"",IF(BD133=1,'TUITION SCHED'!$D$27,IF(BD133=2,'TUITION SCHED'!$E$27,IF(BD133=3,'TUITION SCHED'!$F$27,IF(BD133=4,'TUITION SCHED'!$G$27,IF(BD133=5,'TUITION SCHED'!$H$27,""))))))</f>
        <v/>
      </c>
      <c r="BU133" s="443" t="str">
        <f>IF(BE133&lt;1,"",IF(BE133=1,'TUITION SCHED'!$D$28,IF(BE133=2,'TUITION SCHED'!$E$28,IF(BE133=3,'TUITION SCHED'!$F$28,IF(BE133=4,'TUITION SCHED'!$G$28,IF(BE133=5,'TUITION SCHED'!$H$28,""))))))</f>
        <v/>
      </c>
      <c r="BV133" s="440" t="str">
        <f>IF(BF133&lt;1,"",IF(BF133=1,'TUITION SCHED'!$D$29,IF(BF133=2,'TUITION SCHED'!$E$29,IF(BF133=3,'TUITION SCHED'!$F$29,IF(BF133=4,'TUITION SCHED'!$G$29,IF(BF133=5,'TUITION SCHED'!$H$29,""))))))</f>
        <v/>
      </c>
      <c r="BW133" s="124"/>
      <c r="BX133" s="507"/>
      <c r="BY133" s="145" t="str">
        <f>IF(AH133="y",IF(SUM(J133:O133)&gt;0,'TUITION SCHED'!$H$58+IF(SUM(J133:O133)&gt;1,((SUM(J133:O133)-1))*'TUITION SCHED'!$H$60)+SUM(B133:I133)*'TUITION SCHED'!$H$59,""),"")</f>
        <v/>
      </c>
      <c r="BZ133" s="443" t="str">
        <f>IF(AH133="y",IF(SUM(B133:I133)&gt;0,'TUITION SCHED'!$H$57+IF(SUM(B133:I133)&gt;1,((SUM(B133:I133)-1))*'TUITION SCHED'!$H$59),""),"")</f>
        <v/>
      </c>
      <c r="CA133" s="443" t="str">
        <f t="shared" si="25"/>
        <v/>
      </c>
    </row>
    <row r="134" spans="1:79">
      <c r="A134" s="480"/>
      <c r="B134" s="463"/>
      <c r="C134" s="463"/>
      <c r="D134" s="463"/>
      <c r="E134" s="463"/>
      <c r="F134" s="463"/>
      <c r="G134" s="463"/>
      <c r="H134" s="463"/>
      <c r="I134" s="463"/>
      <c r="J134" s="463"/>
      <c r="K134" s="463"/>
      <c r="L134" s="463"/>
      <c r="M134" s="463"/>
      <c r="N134" s="463"/>
      <c r="O134" s="463"/>
      <c r="P134" s="443">
        <f t="shared" si="13"/>
        <v>0</v>
      </c>
      <c r="Q134" s="480"/>
      <c r="R134" s="480"/>
      <c r="S134" s="456">
        <f>IF(U134&gt;0,U134,IF(Q134=1,'TUITION SCHED'!D$30,IF(Q134=2,'TUITION SCHED'!E$30,IF(Q134=3,'TUITION SCHED'!F$30,IF(Q134=4,'TUITION SCHED'!G$30,IF(Q134=5,'TUITION SCHED'!H$30,IF(R134&gt;0,R134*'TUITION SCHED'!$D$31,SUM(BI134:BV134))))))))</f>
        <v>0</v>
      </c>
      <c r="T134" s="457" t="str">
        <f t="shared" si="14"/>
        <v/>
      </c>
      <c r="U134" s="480"/>
      <c r="V134" s="480"/>
      <c r="W134" s="575" t="str">
        <f>IF(V134="y",S134*'DATA INPUT'!$B$20,"")</f>
        <v/>
      </c>
      <c r="X134" s="483"/>
      <c r="Y134" s="443" t="str">
        <f>IF(A134="","",IF(X134="y",'DATA INPUT'!$B$26,'DATA INPUT'!$B$27))</f>
        <v/>
      </c>
      <c r="Z134" s="458">
        <f>IF(Q134=0,(P134-B134*0.5)*'DATA INPUT'!$B$28,"")</f>
        <v>0</v>
      </c>
      <c r="AA134" s="480"/>
      <c r="AB134" s="480"/>
      <c r="AC134" s="480"/>
      <c r="AD134" s="480"/>
      <c r="AE134" s="443" t="str">
        <f>IF((AB134+AC134+AD134)=0,"",(AB134*'DATA INPUT'!$D$59)+(AC134*'DATA INPUT'!$D$61)+(AD134*'DATA INPUT'!$D$66))</f>
        <v/>
      </c>
      <c r="AF134" s="480"/>
      <c r="AG134" s="480"/>
      <c r="AH134" s="483"/>
      <c r="AI134" s="443" t="str">
        <f t="shared" si="15"/>
        <v/>
      </c>
      <c r="AJ134" s="443" t="str">
        <f t="shared" si="16"/>
        <v/>
      </c>
      <c r="AK134" s="443" t="str">
        <f t="shared" si="17"/>
        <v/>
      </c>
      <c r="AL134" s="443" t="str">
        <f t="shared" si="18"/>
        <v/>
      </c>
      <c r="AM134" s="443" t="str">
        <f t="shared" si="19"/>
        <v/>
      </c>
      <c r="AN134" s="443" t="str">
        <f t="shared" si="20"/>
        <v/>
      </c>
      <c r="AO134" s="443" t="str">
        <f t="shared" si="21"/>
        <v/>
      </c>
      <c r="AP134" s="443" t="str">
        <f t="shared" si="22"/>
        <v/>
      </c>
      <c r="AQ134" s="440" t="str">
        <f>IF(AH134="y",IF(MAX(BY134:BZ134)&lt;'TUITION SCHED'!$H$61,MAX(BY134:BZ134),'TUITION SCHED'!$H$61),"")</f>
        <v/>
      </c>
      <c r="AR134" s="459"/>
      <c r="AS134" s="443" t="str">
        <f>IF(SUM(AT134:$BF134)&gt;0,"",IF(B134&gt;0,$P134,""))</f>
        <v/>
      </c>
      <c r="AT134" s="443" t="str">
        <f>IF(SUM(AU134:$BF134)&gt;0,"",IF(C134&gt;0,$P134,""))</f>
        <v/>
      </c>
      <c r="AU134" s="443" t="str">
        <f>IF(SUM(AV134:$BF134)&gt;0,"",IF(D134&gt;0,$P134,""))</f>
        <v/>
      </c>
      <c r="AV134" s="443" t="str">
        <f>IF(SUM(AW134:$BF134)&gt;0,"",IF(E134&gt;0,$P134,""))</f>
        <v/>
      </c>
      <c r="AW134" s="443" t="str">
        <f>IF(SUM(AX134:$BF134)&gt;0,"",IF(F134&gt;0,$P134,""))</f>
        <v/>
      </c>
      <c r="AX134" s="443" t="str">
        <f>IF(SUM(AY134:$BF134)&gt;0,"",IF(G134&gt;0,$P134,""))</f>
        <v/>
      </c>
      <c r="AY134" s="443" t="str">
        <f>IF(SUM(AZ134:$BF134)&gt;0,"",IF(H134&gt;0,$P134,""))</f>
        <v/>
      </c>
      <c r="AZ134" s="443" t="str">
        <f>IF(SUM(BA134:$BF134)&gt;0,"",IF(I134&gt;0,$P134,""))</f>
        <v/>
      </c>
      <c r="BA134" s="443" t="str">
        <f>IF(SUM(BB134:$BF134)&gt;0,"",IF(J134&gt;0,$P134,""))</f>
        <v/>
      </c>
      <c r="BB134" s="443" t="str">
        <f>IF(SUM(BC134:$BF134)&gt;0,"",IF(K134&gt;0,$P134,""))</f>
        <v/>
      </c>
      <c r="BC134" s="443" t="str">
        <f>IF(SUM(BD134:$BF134)&gt;0,"",IF(L134&gt;0,$P134,""))</f>
        <v/>
      </c>
      <c r="BD134" s="443" t="str">
        <f>IF(SUM(BE134:$BF134)&gt;0,"",IF(M134&gt;0,$P134,""))</f>
        <v/>
      </c>
      <c r="BE134" s="443" t="str">
        <f t="shared" si="23"/>
        <v/>
      </c>
      <c r="BF134" s="440" t="str">
        <f t="shared" si="24"/>
        <v/>
      </c>
      <c r="BG134" s="124"/>
      <c r="BH134" s="507"/>
      <c r="BI134" s="145" t="str">
        <f>IF(AS134&lt;1,"",IF(AS134=1,'TUITION SCHED'!$D$16,IF(AS134=2,'TUITION SCHED'!$E$16,IF(AS134=3,'TUITION SCHED'!$F$16,IF(AS134=4,'TUITION SCHED'!$G$16,IF(AS134=5,'TUITION SCHED'!$H$16,""))))))</f>
        <v/>
      </c>
      <c r="BJ134" s="443" t="str">
        <f>IF(AT134&lt;1,"",IF(AT134=1,'TUITION SCHED'!$D$17,IF(AT134=2,'TUITION SCHED'!$E$17,IF(AT134=3,'TUITION SCHED'!$F$17,IF(AT134=4,'TUITION SCHED'!$G$17,IF(AT134=5,'TUITION SCHED'!$H$18,""))))))</f>
        <v/>
      </c>
      <c r="BK134" s="443" t="str">
        <f>IF(AU134&lt;1,"",IF(AU134=1,'TUITION SCHED'!$D$18,IF(AU134=2,'TUITION SCHED'!$E$18,IF(AU134=3,'TUITION SCHED'!$F$18,IF(AU134=4,'TUITION SCHED'!$G$18,IF(AU134=5,'TUITION SCHED'!$H$18,""))))))</f>
        <v/>
      </c>
      <c r="BL134" s="443" t="str">
        <f>IF(AV134&lt;1,"",IF(AV134=1,'TUITION SCHED'!$D$19,IF(AV134=2,'TUITION SCHED'!$E$19,IF(AV134=3,'TUITION SCHED'!$F$19,IF(AV134=4,'TUITION SCHED'!$G$19,IF(AV134=5,'TUITION SCHED'!$H$19,""))))))</f>
        <v/>
      </c>
      <c r="BM134" s="443" t="str">
        <f>IF(AW134&lt;1,"",IF(AW134=1,'TUITION SCHED'!$D$20,IF(AW134=2,'TUITION SCHED'!$E$20,IF(AW134=3,'TUITION SCHED'!$F$20,IF(AW134=4,'TUITION SCHED'!$G$20,IF(AW134=5,'TUITION SCHED'!$H$20,""))))))</f>
        <v/>
      </c>
      <c r="BN134" s="443" t="str">
        <f>IF(AX134&lt;1,"",IF(AX134=1,'TUITION SCHED'!$D$21,IF(AX134=2,'TUITION SCHED'!$E$21,IF(AX134=3,'TUITION SCHED'!$F$21,IF(AX134=4,'TUITION SCHED'!$G$21,IF(AX134=5,'TUITION SCHED'!$H$21,""))))))</f>
        <v/>
      </c>
      <c r="BO134" s="443" t="str">
        <f>IF(AY134&lt;1,"",IF(AY134=1,'TUITION SCHED'!$D$22,IF(AY134=2,'TUITION SCHED'!$E$22,IF(AY134=3,'TUITION SCHED'!$F$22,IF(AY134=4,'TUITION SCHED'!$G$22,IF(AY134=5,'TUITION SCHED'!$H$22,""))))))</f>
        <v/>
      </c>
      <c r="BP134" s="443" t="str">
        <f>IF(AZ134&lt;1,"",IF(AZ134=1,'TUITION SCHED'!$D$23,IF(AZ134=2,'TUITION SCHED'!$E$23,IF(AZ134=3,'TUITION SCHED'!$F$23,IF(AZ134=4,'TUITION SCHED'!$G$23,IF(AZ134=5,'TUITION SCHED'!$H$23,""))))))</f>
        <v/>
      </c>
      <c r="BQ134" s="443" t="str">
        <f>IF(BA134&lt;1,"",IF(BA134=1,'TUITION SCHED'!$D$24,IF(BA134=2,'TUITION SCHED'!$E$24,IF(BA134=3,'TUITION SCHED'!$F$24,IF(BA134=4,'TUITION SCHED'!$G$24,IF(BA134=5,'TUITION SCHED'!$H$24,""))))))</f>
        <v/>
      </c>
      <c r="BR134" s="443" t="str">
        <f>IF(BB134&lt;1,"",IF(BB134=1,'TUITION SCHED'!$D$25,IF(BB134=2,'TUITION SCHED'!$E$25,IF(BB134=3,'TUITION SCHED'!$F$25,IF(BB134=4,'TUITION SCHED'!$G$25,IF(BB134=5,'TUITION SCHED'!$H$25,""))))))</f>
        <v/>
      </c>
      <c r="BS134" s="443" t="str">
        <f>IF(BC134&lt;1,"",IF(BC134=1,'TUITION SCHED'!$D$26,IF(BC134=2,'TUITION SCHED'!$E$26,IF(BC134=3,'TUITION SCHED'!$F$26,IF(BC134=4,'TUITION SCHED'!$G$26,IF(BC134=5,'TUITION SCHED'!$H$26,""))))))</f>
        <v/>
      </c>
      <c r="BT134" s="443" t="str">
        <f>IF(BD134&lt;1,"",IF(BD134=1,'TUITION SCHED'!$D$27,IF(BD134=2,'TUITION SCHED'!$E$27,IF(BD134=3,'TUITION SCHED'!$F$27,IF(BD134=4,'TUITION SCHED'!$G$27,IF(BD134=5,'TUITION SCHED'!$H$27,""))))))</f>
        <v/>
      </c>
      <c r="BU134" s="443" t="str">
        <f>IF(BE134&lt;1,"",IF(BE134=1,'TUITION SCHED'!$D$28,IF(BE134=2,'TUITION SCHED'!$E$28,IF(BE134=3,'TUITION SCHED'!$F$28,IF(BE134=4,'TUITION SCHED'!$G$28,IF(BE134=5,'TUITION SCHED'!$H$28,""))))))</f>
        <v/>
      </c>
      <c r="BV134" s="440" t="str">
        <f>IF(BF134&lt;1,"",IF(BF134=1,'TUITION SCHED'!$D$29,IF(BF134=2,'TUITION SCHED'!$E$29,IF(BF134=3,'TUITION SCHED'!$F$29,IF(BF134=4,'TUITION SCHED'!$G$29,IF(BF134=5,'TUITION SCHED'!$H$29,""))))))</f>
        <v/>
      </c>
      <c r="BW134" s="124"/>
      <c r="BX134" s="507"/>
      <c r="BY134" s="145" t="str">
        <f>IF(AH134="y",IF(SUM(J134:O134)&gt;0,'TUITION SCHED'!$H$58+IF(SUM(J134:O134)&gt;1,((SUM(J134:O134)-1))*'TUITION SCHED'!$H$60)+SUM(B134:I134)*'TUITION SCHED'!$H$59,""),"")</f>
        <v/>
      </c>
      <c r="BZ134" s="443" t="str">
        <f>IF(AH134="y",IF(SUM(B134:I134)&gt;0,'TUITION SCHED'!$H$57+IF(SUM(B134:I134)&gt;1,((SUM(B134:I134)-1))*'TUITION SCHED'!$H$59),""),"")</f>
        <v/>
      </c>
      <c r="CA134" s="443" t="str">
        <f t="shared" si="25"/>
        <v/>
      </c>
    </row>
    <row r="135" spans="1:79">
      <c r="A135" s="480"/>
      <c r="B135" s="463"/>
      <c r="C135" s="463"/>
      <c r="D135" s="463"/>
      <c r="E135" s="463"/>
      <c r="F135" s="463"/>
      <c r="G135" s="463"/>
      <c r="H135" s="463"/>
      <c r="I135" s="463"/>
      <c r="J135" s="463"/>
      <c r="K135" s="463"/>
      <c r="L135" s="463"/>
      <c r="M135" s="463"/>
      <c r="N135" s="463"/>
      <c r="O135" s="463"/>
      <c r="P135" s="443">
        <f t="shared" si="13"/>
        <v>0</v>
      </c>
      <c r="Q135" s="480"/>
      <c r="R135" s="480"/>
      <c r="S135" s="456">
        <f>IF(U135&gt;0,U135,IF(Q135=1,'TUITION SCHED'!D$30,IF(Q135=2,'TUITION SCHED'!E$30,IF(Q135=3,'TUITION SCHED'!F$30,IF(Q135=4,'TUITION SCHED'!G$30,IF(Q135=5,'TUITION SCHED'!H$30,IF(R135&gt;0,R135*'TUITION SCHED'!$D$31,SUM(BI135:BV135))))))))</f>
        <v>0</v>
      </c>
      <c r="T135" s="457" t="str">
        <f t="shared" si="14"/>
        <v/>
      </c>
      <c r="U135" s="480"/>
      <c r="V135" s="480"/>
      <c r="W135" s="575" t="str">
        <f>IF(V135="y",S135*'DATA INPUT'!$B$20,"")</f>
        <v/>
      </c>
      <c r="X135" s="483"/>
      <c r="Y135" s="443" t="str">
        <f>IF(A135="","",IF(X135="y",'DATA INPUT'!$B$26,'DATA INPUT'!$B$27))</f>
        <v/>
      </c>
      <c r="Z135" s="458">
        <f>IF(Q135=0,(P135-B135*0.5)*'DATA INPUT'!$B$28,"")</f>
        <v>0</v>
      </c>
      <c r="AA135" s="480"/>
      <c r="AB135" s="480"/>
      <c r="AC135" s="480"/>
      <c r="AD135" s="480"/>
      <c r="AE135" s="443" t="str">
        <f>IF((AB135+AC135+AD135)=0,"",(AB135*'DATA INPUT'!$D$59)+(AC135*'DATA INPUT'!$D$61)+(AD135*'DATA INPUT'!$D$66))</f>
        <v/>
      </c>
      <c r="AF135" s="480"/>
      <c r="AG135" s="480"/>
      <c r="AH135" s="483"/>
      <c r="AI135" s="443" t="str">
        <f t="shared" si="15"/>
        <v/>
      </c>
      <c r="AJ135" s="443" t="str">
        <f t="shared" si="16"/>
        <v/>
      </c>
      <c r="AK135" s="443" t="str">
        <f t="shared" si="17"/>
        <v/>
      </c>
      <c r="AL135" s="443" t="str">
        <f t="shared" si="18"/>
        <v/>
      </c>
      <c r="AM135" s="443" t="str">
        <f t="shared" si="19"/>
        <v/>
      </c>
      <c r="AN135" s="443" t="str">
        <f t="shared" si="20"/>
        <v/>
      </c>
      <c r="AO135" s="443" t="str">
        <f t="shared" si="21"/>
        <v/>
      </c>
      <c r="AP135" s="443" t="str">
        <f t="shared" si="22"/>
        <v/>
      </c>
      <c r="AQ135" s="440" t="str">
        <f>IF(AH135="y",IF(MAX(BY135:BZ135)&lt;'TUITION SCHED'!$H$61,MAX(BY135:BZ135),'TUITION SCHED'!$H$61),"")</f>
        <v/>
      </c>
      <c r="AR135" s="459"/>
      <c r="AS135" s="443" t="str">
        <f>IF(SUM(AT135:$BF135)&gt;0,"",IF(B135&gt;0,$P135,""))</f>
        <v/>
      </c>
      <c r="AT135" s="443" t="str">
        <f>IF(SUM(AU135:$BF135)&gt;0,"",IF(C135&gt;0,$P135,""))</f>
        <v/>
      </c>
      <c r="AU135" s="443" t="str">
        <f>IF(SUM(AV135:$BF135)&gt;0,"",IF(D135&gt;0,$P135,""))</f>
        <v/>
      </c>
      <c r="AV135" s="443" t="str">
        <f>IF(SUM(AW135:$BF135)&gt;0,"",IF(E135&gt;0,$P135,""))</f>
        <v/>
      </c>
      <c r="AW135" s="443" t="str">
        <f>IF(SUM(AX135:$BF135)&gt;0,"",IF(F135&gt;0,$P135,""))</f>
        <v/>
      </c>
      <c r="AX135" s="443" t="str">
        <f>IF(SUM(AY135:$BF135)&gt;0,"",IF(G135&gt;0,$P135,""))</f>
        <v/>
      </c>
      <c r="AY135" s="443" t="str">
        <f>IF(SUM(AZ135:$BF135)&gt;0,"",IF(H135&gt;0,$P135,""))</f>
        <v/>
      </c>
      <c r="AZ135" s="443" t="str">
        <f>IF(SUM(BA135:$BF135)&gt;0,"",IF(I135&gt;0,$P135,""))</f>
        <v/>
      </c>
      <c r="BA135" s="443" t="str">
        <f>IF(SUM(BB135:$BF135)&gt;0,"",IF(J135&gt;0,$P135,""))</f>
        <v/>
      </c>
      <c r="BB135" s="443" t="str">
        <f>IF(SUM(BC135:$BF135)&gt;0,"",IF(K135&gt;0,$P135,""))</f>
        <v/>
      </c>
      <c r="BC135" s="443" t="str">
        <f>IF(SUM(BD135:$BF135)&gt;0,"",IF(L135&gt;0,$P135,""))</f>
        <v/>
      </c>
      <c r="BD135" s="443" t="str">
        <f>IF(SUM(BE135:$BF135)&gt;0,"",IF(M135&gt;0,$P135,""))</f>
        <v/>
      </c>
      <c r="BE135" s="443" t="str">
        <f t="shared" si="23"/>
        <v/>
      </c>
      <c r="BF135" s="440" t="str">
        <f t="shared" si="24"/>
        <v/>
      </c>
      <c r="BG135" s="124"/>
      <c r="BH135" s="507"/>
      <c r="BI135" s="145" t="str">
        <f>IF(AS135&lt;1,"",IF(AS135=1,'TUITION SCHED'!$D$16,IF(AS135=2,'TUITION SCHED'!$E$16,IF(AS135=3,'TUITION SCHED'!$F$16,IF(AS135=4,'TUITION SCHED'!$G$16,IF(AS135=5,'TUITION SCHED'!$H$16,""))))))</f>
        <v/>
      </c>
      <c r="BJ135" s="443" t="str">
        <f>IF(AT135&lt;1,"",IF(AT135=1,'TUITION SCHED'!$D$17,IF(AT135=2,'TUITION SCHED'!$E$17,IF(AT135=3,'TUITION SCHED'!$F$17,IF(AT135=4,'TUITION SCHED'!$G$17,IF(AT135=5,'TUITION SCHED'!$H$18,""))))))</f>
        <v/>
      </c>
      <c r="BK135" s="443" t="str">
        <f>IF(AU135&lt;1,"",IF(AU135=1,'TUITION SCHED'!$D$18,IF(AU135=2,'TUITION SCHED'!$E$18,IF(AU135=3,'TUITION SCHED'!$F$18,IF(AU135=4,'TUITION SCHED'!$G$18,IF(AU135=5,'TUITION SCHED'!$H$18,""))))))</f>
        <v/>
      </c>
      <c r="BL135" s="443" t="str">
        <f>IF(AV135&lt;1,"",IF(AV135=1,'TUITION SCHED'!$D$19,IF(AV135=2,'TUITION SCHED'!$E$19,IF(AV135=3,'TUITION SCHED'!$F$19,IF(AV135=4,'TUITION SCHED'!$G$19,IF(AV135=5,'TUITION SCHED'!$H$19,""))))))</f>
        <v/>
      </c>
      <c r="BM135" s="443" t="str">
        <f>IF(AW135&lt;1,"",IF(AW135=1,'TUITION SCHED'!$D$20,IF(AW135=2,'TUITION SCHED'!$E$20,IF(AW135=3,'TUITION SCHED'!$F$20,IF(AW135=4,'TUITION SCHED'!$G$20,IF(AW135=5,'TUITION SCHED'!$H$20,""))))))</f>
        <v/>
      </c>
      <c r="BN135" s="443" t="str">
        <f>IF(AX135&lt;1,"",IF(AX135=1,'TUITION SCHED'!$D$21,IF(AX135=2,'TUITION SCHED'!$E$21,IF(AX135=3,'TUITION SCHED'!$F$21,IF(AX135=4,'TUITION SCHED'!$G$21,IF(AX135=5,'TUITION SCHED'!$H$21,""))))))</f>
        <v/>
      </c>
      <c r="BO135" s="443" t="str">
        <f>IF(AY135&lt;1,"",IF(AY135=1,'TUITION SCHED'!$D$22,IF(AY135=2,'TUITION SCHED'!$E$22,IF(AY135=3,'TUITION SCHED'!$F$22,IF(AY135=4,'TUITION SCHED'!$G$22,IF(AY135=5,'TUITION SCHED'!$H$22,""))))))</f>
        <v/>
      </c>
      <c r="BP135" s="443" t="str">
        <f>IF(AZ135&lt;1,"",IF(AZ135=1,'TUITION SCHED'!$D$23,IF(AZ135=2,'TUITION SCHED'!$E$23,IF(AZ135=3,'TUITION SCHED'!$F$23,IF(AZ135=4,'TUITION SCHED'!$G$23,IF(AZ135=5,'TUITION SCHED'!$H$23,""))))))</f>
        <v/>
      </c>
      <c r="BQ135" s="443" t="str">
        <f>IF(BA135&lt;1,"",IF(BA135=1,'TUITION SCHED'!$D$24,IF(BA135=2,'TUITION SCHED'!$E$24,IF(BA135=3,'TUITION SCHED'!$F$24,IF(BA135=4,'TUITION SCHED'!$G$24,IF(BA135=5,'TUITION SCHED'!$H$24,""))))))</f>
        <v/>
      </c>
      <c r="BR135" s="443" t="str">
        <f>IF(BB135&lt;1,"",IF(BB135=1,'TUITION SCHED'!$D$25,IF(BB135=2,'TUITION SCHED'!$E$25,IF(BB135=3,'TUITION SCHED'!$F$25,IF(BB135=4,'TUITION SCHED'!$G$25,IF(BB135=5,'TUITION SCHED'!$H$25,""))))))</f>
        <v/>
      </c>
      <c r="BS135" s="443" t="str">
        <f>IF(BC135&lt;1,"",IF(BC135=1,'TUITION SCHED'!$D$26,IF(BC135=2,'TUITION SCHED'!$E$26,IF(BC135=3,'TUITION SCHED'!$F$26,IF(BC135=4,'TUITION SCHED'!$G$26,IF(BC135=5,'TUITION SCHED'!$H$26,""))))))</f>
        <v/>
      </c>
      <c r="BT135" s="443" t="str">
        <f>IF(BD135&lt;1,"",IF(BD135=1,'TUITION SCHED'!$D$27,IF(BD135=2,'TUITION SCHED'!$E$27,IF(BD135=3,'TUITION SCHED'!$F$27,IF(BD135=4,'TUITION SCHED'!$G$27,IF(BD135=5,'TUITION SCHED'!$H$27,""))))))</f>
        <v/>
      </c>
      <c r="BU135" s="443" t="str">
        <f>IF(BE135&lt;1,"",IF(BE135=1,'TUITION SCHED'!$D$28,IF(BE135=2,'TUITION SCHED'!$E$28,IF(BE135=3,'TUITION SCHED'!$F$28,IF(BE135=4,'TUITION SCHED'!$G$28,IF(BE135=5,'TUITION SCHED'!$H$28,""))))))</f>
        <v/>
      </c>
      <c r="BV135" s="440" t="str">
        <f>IF(BF135&lt;1,"",IF(BF135=1,'TUITION SCHED'!$D$29,IF(BF135=2,'TUITION SCHED'!$E$29,IF(BF135=3,'TUITION SCHED'!$F$29,IF(BF135=4,'TUITION SCHED'!$G$29,IF(BF135=5,'TUITION SCHED'!$H$29,""))))))</f>
        <v/>
      </c>
      <c r="BW135" s="124"/>
      <c r="BX135" s="507"/>
      <c r="BY135" s="145" t="str">
        <f>IF(AH135="y",IF(SUM(J135:O135)&gt;0,'TUITION SCHED'!$H$58+IF(SUM(J135:O135)&gt;1,((SUM(J135:O135)-1))*'TUITION SCHED'!$H$60)+SUM(B135:I135)*'TUITION SCHED'!$H$59,""),"")</f>
        <v/>
      </c>
      <c r="BZ135" s="443" t="str">
        <f>IF(AH135="y",IF(SUM(B135:I135)&gt;0,'TUITION SCHED'!$H$57+IF(SUM(B135:I135)&gt;1,((SUM(B135:I135)-1))*'TUITION SCHED'!$H$59),""),"")</f>
        <v/>
      </c>
      <c r="CA135" s="443" t="str">
        <f t="shared" si="25"/>
        <v/>
      </c>
    </row>
    <row r="136" spans="1:79">
      <c r="A136" s="480"/>
      <c r="B136" s="463"/>
      <c r="C136" s="463"/>
      <c r="D136" s="463"/>
      <c r="E136" s="463"/>
      <c r="F136" s="463"/>
      <c r="G136" s="463"/>
      <c r="H136" s="463"/>
      <c r="I136" s="463"/>
      <c r="J136" s="463"/>
      <c r="K136" s="463"/>
      <c r="L136" s="463"/>
      <c r="M136" s="463"/>
      <c r="N136" s="463"/>
      <c r="O136" s="463"/>
      <c r="P136" s="443">
        <f t="shared" si="13"/>
        <v>0</v>
      </c>
      <c r="Q136" s="480"/>
      <c r="R136" s="480"/>
      <c r="S136" s="456">
        <f>IF(U136&gt;0,U136,IF(Q136=1,'TUITION SCHED'!D$30,IF(Q136=2,'TUITION SCHED'!E$30,IF(Q136=3,'TUITION SCHED'!F$30,IF(Q136=4,'TUITION SCHED'!G$30,IF(Q136=5,'TUITION SCHED'!H$30,IF(R136&gt;0,R136*'TUITION SCHED'!$D$31,SUM(BI136:BV136))))))))</f>
        <v>0</v>
      </c>
      <c r="T136" s="457" t="str">
        <f t="shared" si="14"/>
        <v/>
      </c>
      <c r="U136" s="480"/>
      <c r="V136" s="480"/>
      <c r="W136" s="575" t="str">
        <f>IF(V136="y",S136*'DATA INPUT'!$B$20,"")</f>
        <v/>
      </c>
      <c r="X136" s="483"/>
      <c r="Y136" s="443" t="str">
        <f>IF(A136="","",IF(X136="y",'DATA INPUT'!$B$26,'DATA INPUT'!$B$27))</f>
        <v/>
      </c>
      <c r="Z136" s="458">
        <f>IF(Q136=0,(P136-B136*0.5)*'DATA INPUT'!$B$28,"")</f>
        <v>0</v>
      </c>
      <c r="AA136" s="480"/>
      <c r="AB136" s="480"/>
      <c r="AC136" s="480"/>
      <c r="AD136" s="480"/>
      <c r="AE136" s="443" t="str">
        <f>IF((AB136+AC136+AD136)=0,"",(AB136*'DATA INPUT'!$D$59)+(AC136*'DATA INPUT'!$D$61)+(AD136*'DATA INPUT'!$D$66))</f>
        <v/>
      </c>
      <c r="AF136" s="480"/>
      <c r="AG136" s="480"/>
      <c r="AH136" s="483"/>
      <c r="AI136" s="443" t="str">
        <f t="shared" si="15"/>
        <v/>
      </c>
      <c r="AJ136" s="443" t="str">
        <f t="shared" si="16"/>
        <v/>
      </c>
      <c r="AK136" s="443" t="str">
        <f t="shared" si="17"/>
        <v/>
      </c>
      <c r="AL136" s="443" t="str">
        <f t="shared" si="18"/>
        <v/>
      </c>
      <c r="AM136" s="443" t="str">
        <f t="shared" si="19"/>
        <v/>
      </c>
      <c r="AN136" s="443" t="str">
        <f t="shared" si="20"/>
        <v/>
      </c>
      <c r="AO136" s="443" t="str">
        <f t="shared" si="21"/>
        <v/>
      </c>
      <c r="AP136" s="443" t="str">
        <f t="shared" si="22"/>
        <v/>
      </c>
      <c r="AQ136" s="440" t="str">
        <f>IF(AH136="y",IF(MAX(BY136:BZ136)&lt;'TUITION SCHED'!$H$61,MAX(BY136:BZ136),'TUITION SCHED'!$H$61),"")</f>
        <v/>
      </c>
      <c r="AR136" s="459"/>
      <c r="AS136" s="443" t="str">
        <f>IF(SUM(AT136:$BF136)&gt;0,"",IF(B136&gt;0,$P136,""))</f>
        <v/>
      </c>
      <c r="AT136" s="443" t="str">
        <f>IF(SUM(AU136:$BF136)&gt;0,"",IF(C136&gt;0,$P136,""))</f>
        <v/>
      </c>
      <c r="AU136" s="443" t="str">
        <f>IF(SUM(AV136:$BF136)&gt;0,"",IF(D136&gt;0,$P136,""))</f>
        <v/>
      </c>
      <c r="AV136" s="443" t="str">
        <f>IF(SUM(AW136:$BF136)&gt;0,"",IF(E136&gt;0,$P136,""))</f>
        <v/>
      </c>
      <c r="AW136" s="443" t="str">
        <f>IF(SUM(AX136:$BF136)&gt;0,"",IF(F136&gt;0,$P136,""))</f>
        <v/>
      </c>
      <c r="AX136" s="443" t="str">
        <f>IF(SUM(AY136:$BF136)&gt;0,"",IF(G136&gt;0,$P136,""))</f>
        <v/>
      </c>
      <c r="AY136" s="443" t="str">
        <f>IF(SUM(AZ136:$BF136)&gt;0,"",IF(H136&gt;0,$P136,""))</f>
        <v/>
      </c>
      <c r="AZ136" s="443" t="str">
        <f>IF(SUM(BA136:$BF136)&gt;0,"",IF(I136&gt;0,$P136,""))</f>
        <v/>
      </c>
      <c r="BA136" s="443" t="str">
        <f>IF(SUM(BB136:$BF136)&gt;0,"",IF(J136&gt;0,$P136,""))</f>
        <v/>
      </c>
      <c r="BB136" s="443" t="str">
        <f>IF(SUM(BC136:$BF136)&gt;0,"",IF(K136&gt;0,$P136,""))</f>
        <v/>
      </c>
      <c r="BC136" s="443" t="str">
        <f>IF(SUM(BD136:$BF136)&gt;0,"",IF(L136&gt;0,$P136,""))</f>
        <v/>
      </c>
      <c r="BD136" s="443" t="str">
        <f>IF(SUM(BE136:$BF136)&gt;0,"",IF(M136&gt;0,$P136,""))</f>
        <v/>
      </c>
      <c r="BE136" s="443" t="str">
        <f t="shared" si="23"/>
        <v/>
      </c>
      <c r="BF136" s="440" t="str">
        <f t="shared" si="24"/>
        <v/>
      </c>
      <c r="BG136" s="124"/>
      <c r="BH136" s="507"/>
      <c r="BI136" s="145" t="str">
        <f>IF(AS136&lt;1,"",IF(AS136=1,'TUITION SCHED'!$D$16,IF(AS136=2,'TUITION SCHED'!$E$16,IF(AS136=3,'TUITION SCHED'!$F$16,IF(AS136=4,'TUITION SCHED'!$G$16,IF(AS136=5,'TUITION SCHED'!$H$16,""))))))</f>
        <v/>
      </c>
      <c r="BJ136" s="443" t="str">
        <f>IF(AT136&lt;1,"",IF(AT136=1,'TUITION SCHED'!$D$17,IF(AT136=2,'TUITION SCHED'!$E$17,IF(AT136=3,'TUITION SCHED'!$F$17,IF(AT136=4,'TUITION SCHED'!$G$17,IF(AT136=5,'TUITION SCHED'!$H$18,""))))))</f>
        <v/>
      </c>
      <c r="BK136" s="443" t="str">
        <f>IF(AU136&lt;1,"",IF(AU136=1,'TUITION SCHED'!$D$18,IF(AU136=2,'TUITION SCHED'!$E$18,IF(AU136=3,'TUITION SCHED'!$F$18,IF(AU136=4,'TUITION SCHED'!$G$18,IF(AU136=5,'TUITION SCHED'!$H$18,""))))))</f>
        <v/>
      </c>
      <c r="BL136" s="443" t="str">
        <f>IF(AV136&lt;1,"",IF(AV136=1,'TUITION SCHED'!$D$19,IF(AV136=2,'TUITION SCHED'!$E$19,IF(AV136=3,'TUITION SCHED'!$F$19,IF(AV136=4,'TUITION SCHED'!$G$19,IF(AV136=5,'TUITION SCHED'!$H$19,""))))))</f>
        <v/>
      </c>
      <c r="BM136" s="443" t="str">
        <f>IF(AW136&lt;1,"",IF(AW136=1,'TUITION SCHED'!$D$20,IF(AW136=2,'TUITION SCHED'!$E$20,IF(AW136=3,'TUITION SCHED'!$F$20,IF(AW136=4,'TUITION SCHED'!$G$20,IF(AW136=5,'TUITION SCHED'!$H$20,""))))))</f>
        <v/>
      </c>
      <c r="BN136" s="443" t="str">
        <f>IF(AX136&lt;1,"",IF(AX136=1,'TUITION SCHED'!$D$21,IF(AX136=2,'TUITION SCHED'!$E$21,IF(AX136=3,'TUITION SCHED'!$F$21,IF(AX136=4,'TUITION SCHED'!$G$21,IF(AX136=5,'TUITION SCHED'!$H$21,""))))))</f>
        <v/>
      </c>
      <c r="BO136" s="443" t="str">
        <f>IF(AY136&lt;1,"",IF(AY136=1,'TUITION SCHED'!$D$22,IF(AY136=2,'TUITION SCHED'!$E$22,IF(AY136=3,'TUITION SCHED'!$F$22,IF(AY136=4,'TUITION SCHED'!$G$22,IF(AY136=5,'TUITION SCHED'!$H$22,""))))))</f>
        <v/>
      </c>
      <c r="BP136" s="443" t="str">
        <f>IF(AZ136&lt;1,"",IF(AZ136=1,'TUITION SCHED'!$D$23,IF(AZ136=2,'TUITION SCHED'!$E$23,IF(AZ136=3,'TUITION SCHED'!$F$23,IF(AZ136=4,'TUITION SCHED'!$G$23,IF(AZ136=5,'TUITION SCHED'!$H$23,""))))))</f>
        <v/>
      </c>
      <c r="BQ136" s="443" t="str">
        <f>IF(BA136&lt;1,"",IF(BA136=1,'TUITION SCHED'!$D$24,IF(BA136=2,'TUITION SCHED'!$E$24,IF(BA136=3,'TUITION SCHED'!$F$24,IF(BA136=4,'TUITION SCHED'!$G$24,IF(BA136=5,'TUITION SCHED'!$H$24,""))))))</f>
        <v/>
      </c>
      <c r="BR136" s="443" t="str">
        <f>IF(BB136&lt;1,"",IF(BB136=1,'TUITION SCHED'!$D$25,IF(BB136=2,'TUITION SCHED'!$E$25,IF(BB136=3,'TUITION SCHED'!$F$25,IF(BB136=4,'TUITION SCHED'!$G$25,IF(BB136=5,'TUITION SCHED'!$H$25,""))))))</f>
        <v/>
      </c>
      <c r="BS136" s="443" t="str">
        <f>IF(BC136&lt;1,"",IF(BC136=1,'TUITION SCHED'!$D$26,IF(BC136=2,'TUITION SCHED'!$E$26,IF(BC136=3,'TUITION SCHED'!$F$26,IF(BC136=4,'TUITION SCHED'!$G$26,IF(BC136=5,'TUITION SCHED'!$H$26,""))))))</f>
        <v/>
      </c>
      <c r="BT136" s="443" t="str">
        <f>IF(BD136&lt;1,"",IF(BD136=1,'TUITION SCHED'!$D$27,IF(BD136=2,'TUITION SCHED'!$E$27,IF(BD136=3,'TUITION SCHED'!$F$27,IF(BD136=4,'TUITION SCHED'!$G$27,IF(BD136=5,'TUITION SCHED'!$H$27,""))))))</f>
        <v/>
      </c>
      <c r="BU136" s="443" t="str">
        <f>IF(BE136&lt;1,"",IF(BE136=1,'TUITION SCHED'!$D$28,IF(BE136=2,'TUITION SCHED'!$E$28,IF(BE136=3,'TUITION SCHED'!$F$28,IF(BE136=4,'TUITION SCHED'!$G$28,IF(BE136=5,'TUITION SCHED'!$H$28,""))))))</f>
        <v/>
      </c>
      <c r="BV136" s="440" t="str">
        <f>IF(BF136&lt;1,"",IF(BF136=1,'TUITION SCHED'!$D$29,IF(BF136=2,'TUITION SCHED'!$E$29,IF(BF136=3,'TUITION SCHED'!$F$29,IF(BF136=4,'TUITION SCHED'!$G$29,IF(BF136=5,'TUITION SCHED'!$H$29,""))))))</f>
        <v/>
      </c>
      <c r="BW136" s="124"/>
      <c r="BX136" s="507"/>
      <c r="BY136" s="145" t="str">
        <f>IF(AH136="y",IF(SUM(J136:O136)&gt;0,'TUITION SCHED'!$H$58+IF(SUM(J136:O136)&gt;1,((SUM(J136:O136)-1))*'TUITION SCHED'!$H$60)+SUM(B136:I136)*'TUITION SCHED'!$H$59,""),"")</f>
        <v/>
      </c>
      <c r="BZ136" s="443" t="str">
        <f>IF(AH136="y",IF(SUM(B136:I136)&gt;0,'TUITION SCHED'!$H$57+IF(SUM(B136:I136)&gt;1,((SUM(B136:I136)-1))*'TUITION SCHED'!$H$59),""),"")</f>
        <v/>
      </c>
      <c r="CA136" s="443" t="str">
        <f t="shared" si="25"/>
        <v/>
      </c>
    </row>
    <row r="137" spans="1:79">
      <c r="A137" s="480"/>
      <c r="B137" s="463"/>
      <c r="C137" s="463"/>
      <c r="D137" s="463"/>
      <c r="E137" s="463"/>
      <c r="F137" s="463"/>
      <c r="G137" s="463"/>
      <c r="H137" s="463"/>
      <c r="I137" s="463"/>
      <c r="J137" s="463"/>
      <c r="K137" s="463"/>
      <c r="L137" s="463"/>
      <c r="M137" s="463"/>
      <c r="N137" s="463"/>
      <c r="O137" s="463"/>
      <c r="P137" s="443">
        <f t="shared" si="13"/>
        <v>0</v>
      </c>
      <c r="Q137" s="480"/>
      <c r="R137" s="480"/>
      <c r="S137" s="456">
        <f>IF(U137&gt;0,U137,IF(Q137=1,'TUITION SCHED'!D$30,IF(Q137=2,'TUITION SCHED'!E$30,IF(Q137=3,'TUITION SCHED'!F$30,IF(Q137=4,'TUITION SCHED'!G$30,IF(Q137=5,'TUITION SCHED'!H$30,IF(R137&gt;0,R137*'TUITION SCHED'!$D$31,SUM(BI137:BV137))))))))</f>
        <v>0</v>
      </c>
      <c r="T137" s="457" t="str">
        <f t="shared" si="14"/>
        <v/>
      </c>
      <c r="U137" s="480"/>
      <c r="V137" s="480"/>
      <c r="W137" s="575" t="str">
        <f>IF(V137="y",S137*'DATA INPUT'!$B$20,"")</f>
        <v/>
      </c>
      <c r="X137" s="483"/>
      <c r="Y137" s="443" t="str">
        <f>IF(A137="","",IF(X137="y",'DATA INPUT'!$B$26,'DATA INPUT'!$B$27))</f>
        <v/>
      </c>
      <c r="Z137" s="458">
        <f>IF(Q137=0,(P137-B137*0.5)*'DATA INPUT'!$B$28,"")</f>
        <v>0</v>
      </c>
      <c r="AA137" s="480"/>
      <c r="AB137" s="480"/>
      <c r="AC137" s="480"/>
      <c r="AD137" s="480"/>
      <c r="AE137" s="443" t="str">
        <f>IF((AB137+AC137+AD137)=0,"",(AB137*'DATA INPUT'!$D$59)+(AC137*'DATA INPUT'!$D$61)+(AD137*'DATA INPUT'!$D$66))</f>
        <v/>
      </c>
      <c r="AF137" s="480"/>
      <c r="AG137" s="480"/>
      <c r="AH137" s="483"/>
      <c r="AI137" s="443" t="str">
        <f t="shared" si="15"/>
        <v/>
      </c>
      <c r="AJ137" s="443" t="str">
        <f t="shared" si="16"/>
        <v/>
      </c>
      <c r="AK137" s="443" t="str">
        <f t="shared" si="17"/>
        <v/>
      </c>
      <c r="AL137" s="443" t="str">
        <f t="shared" si="18"/>
        <v/>
      </c>
      <c r="AM137" s="443" t="str">
        <f t="shared" si="19"/>
        <v/>
      </c>
      <c r="AN137" s="443" t="str">
        <f t="shared" si="20"/>
        <v/>
      </c>
      <c r="AO137" s="443" t="str">
        <f t="shared" si="21"/>
        <v/>
      </c>
      <c r="AP137" s="443" t="str">
        <f t="shared" si="22"/>
        <v/>
      </c>
      <c r="AQ137" s="440" t="str">
        <f>IF(AH137="y",IF(MAX(BY137:BZ137)&lt;'TUITION SCHED'!$H$61,MAX(BY137:BZ137),'TUITION SCHED'!$H$61),"")</f>
        <v/>
      </c>
      <c r="AR137" s="459"/>
      <c r="AS137" s="443" t="str">
        <f>IF(SUM(AT137:$BF137)&gt;0,"",IF(B137&gt;0,$P137,""))</f>
        <v/>
      </c>
      <c r="AT137" s="443" t="str">
        <f>IF(SUM(AU137:$BF137)&gt;0,"",IF(C137&gt;0,$P137,""))</f>
        <v/>
      </c>
      <c r="AU137" s="443" t="str">
        <f>IF(SUM(AV137:$BF137)&gt;0,"",IF(D137&gt;0,$P137,""))</f>
        <v/>
      </c>
      <c r="AV137" s="443" t="str">
        <f>IF(SUM(AW137:$BF137)&gt;0,"",IF(E137&gt;0,$P137,""))</f>
        <v/>
      </c>
      <c r="AW137" s="443" t="str">
        <f>IF(SUM(AX137:$BF137)&gt;0,"",IF(F137&gt;0,$P137,""))</f>
        <v/>
      </c>
      <c r="AX137" s="443" t="str">
        <f>IF(SUM(AY137:$BF137)&gt;0,"",IF(G137&gt;0,$P137,""))</f>
        <v/>
      </c>
      <c r="AY137" s="443" t="str">
        <f>IF(SUM(AZ137:$BF137)&gt;0,"",IF(H137&gt;0,$P137,""))</f>
        <v/>
      </c>
      <c r="AZ137" s="443" t="str">
        <f>IF(SUM(BA137:$BF137)&gt;0,"",IF(I137&gt;0,$P137,""))</f>
        <v/>
      </c>
      <c r="BA137" s="443" t="str">
        <f>IF(SUM(BB137:$BF137)&gt;0,"",IF(J137&gt;0,$P137,""))</f>
        <v/>
      </c>
      <c r="BB137" s="443" t="str">
        <f>IF(SUM(BC137:$BF137)&gt;0,"",IF(K137&gt;0,$P137,""))</f>
        <v/>
      </c>
      <c r="BC137" s="443" t="str">
        <f>IF(SUM(BD137:$BF137)&gt;0,"",IF(L137&gt;0,$P137,""))</f>
        <v/>
      </c>
      <c r="BD137" s="443" t="str">
        <f>IF(SUM(BE137:$BF137)&gt;0,"",IF(M137&gt;0,$P137,""))</f>
        <v/>
      </c>
      <c r="BE137" s="443" t="str">
        <f t="shared" si="23"/>
        <v/>
      </c>
      <c r="BF137" s="440" t="str">
        <f t="shared" si="24"/>
        <v/>
      </c>
      <c r="BG137" s="124"/>
      <c r="BH137" s="507"/>
      <c r="BI137" s="145" t="str">
        <f>IF(AS137&lt;1,"",IF(AS137=1,'TUITION SCHED'!$D$16,IF(AS137=2,'TUITION SCHED'!$E$16,IF(AS137=3,'TUITION SCHED'!$F$16,IF(AS137=4,'TUITION SCHED'!$G$16,IF(AS137=5,'TUITION SCHED'!$H$16,""))))))</f>
        <v/>
      </c>
      <c r="BJ137" s="443" t="str">
        <f>IF(AT137&lt;1,"",IF(AT137=1,'TUITION SCHED'!$D$17,IF(AT137=2,'TUITION SCHED'!$E$17,IF(AT137=3,'TUITION SCHED'!$F$17,IF(AT137=4,'TUITION SCHED'!$G$17,IF(AT137=5,'TUITION SCHED'!$H$18,""))))))</f>
        <v/>
      </c>
      <c r="BK137" s="443" t="str">
        <f>IF(AU137&lt;1,"",IF(AU137=1,'TUITION SCHED'!$D$18,IF(AU137=2,'TUITION SCHED'!$E$18,IF(AU137=3,'TUITION SCHED'!$F$18,IF(AU137=4,'TUITION SCHED'!$G$18,IF(AU137=5,'TUITION SCHED'!$H$18,""))))))</f>
        <v/>
      </c>
      <c r="BL137" s="443" t="str">
        <f>IF(AV137&lt;1,"",IF(AV137=1,'TUITION SCHED'!$D$19,IF(AV137=2,'TUITION SCHED'!$E$19,IF(AV137=3,'TUITION SCHED'!$F$19,IF(AV137=4,'TUITION SCHED'!$G$19,IF(AV137=5,'TUITION SCHED'!$H$19,""))))))</f>
        <v/>
      </c>
      <c r="BM137" s="443" t="str">
        <f>IF(AW137&lt;1,"",IF(AW137=1,'TUITION SCHED'!$D$20,IF(AW137=2,'TUITION SCHED'!$E$20,IF(AW137=3,'TUITION SCHED'!$F$20,IF(AW137=4,'TUITION SCHED'!$G$20,IF(AW137=5,'TUITION SCHED'!$H$20,""))))))</f>
        <v/>
      </c>
      <c r="BN137" s="443" t="str">
        <f>IF(AX137&lt;1,"",IF(AX137=1,'TUITION SCHED'!$D$21,IF(AX137=2,'TUITION SCHED'!$E$21,IF(AX137=3,'TUITION SCHED'!$F$21,IF(AX137=4,'TUITION SCHED'!$G$21,IF(AX137=5,'TUITION SCHED'!$H$21,""))))))</f>
        <v/>
      </c>
      <c r="BO137" s="443" t="str">
        <f>IF(AY137&lt;1,"",IF(AY137=1,'TUITION SCHED'!$D$22,IF(AY137=2,'TUITION SCHED'!$E$22,IF(AY137=3,'TUITION SCHED'!$F$22,IF(AY137=4,'TUITION SCHED'!$G$22,IF(AY137=5,'TUITION SCHED'!$H$22,""))))))</f>
        <v/>
      </c>
      <c r="BP137" s="443" t="str">
        <f>IF(AZ137&lt;1,"",IF(AZ137=1,'TUITION SCHED'!$D$23,IF(AZ137=2,'TUITION SCHED'!$E$23,IF(AZ137=3,'TUITION SCHED'!$F$23,IF(AZ137=4,'TUITION SCHED'!$G$23,IF(AZ137=5,'TUITION SCHED'!$H$23,""))))))</f>
        <v/>
      </c>
      <c r="BQ137" s="443" t="str">
        <f>IF(BA137&lt;1,"",IF(BA137=1,'TUITION SCHED'!$D$24,IF(BA137=2,'TUITION SCHED'!$E$24,IF(BA137=3,'TUITION SCHED'!$F$24,IF(BA137=4,'TUITION SCHED'!$G$24,IF(BA137=5,'TUITION SCHED'!$H$24,""))))))</f>
        <v/>
      </c>
      <c r="BR137" s="443" t="str">
        <f>IF(BB137&lt;1,"",IF(BB137=1,'TUITION SCHED'!$D$25,IF(BB137=2,'TUITION SCHED'!$E$25,IF(BB137=3,'TUITION SCHED'!$F$25,IF(BB137=4,'TUITION SCHED'!$G$25,IF(BB137=5,'TUITION SCHED'!$H$25,""))))))</f>
        <v/>
      </c>
      <c r="BS137" s="443" t="str">
        <f>IF(BC137&lt;1,"",IF(BC137=1,'TUITION SCHED'!$D$26,IF(BC137=2,'TUITION SCHED'!$E$26,IF(BC137=3,'TUITION SCHED'!$F$26,IF(BC137=4,'TUITION SCHED'!$G$26,IF(BC137=5,'TUITION SCHED'!$H$26,""))))))</f>
        <v/>
      </c>
      <c r="BT137" s="443" t="str">
        <f>IF(BD137&lt;1,"",IF(BD137=1,'TUITION SCHED'!$D$27,IF(BD137=2,'TUITION SCHED'!$E$27,IF(BD137=3,'TUITION SCHED'!$F$27,IF(BD137=4,'TUITION SCHED'!$G$27,IF(BD137=5,'TUITION SCHED'!$H$27,""))))))</f>
        <v/>
      </c>
      <c r="BU137" s="443" t="str">
        <f>IF(BE137&lt;1,"",IF(BE137=1,'TUITION SCHED'!$D$28,IF(BE137=2,'TUITION SCHED'!$E$28,IF(BE137=3,'TUITION SCHED'!$F$28,IF(BE137=4,'TUITION SCHED'!$G$28,IF(BE137=5,'TUITION SCHED'!$H$28,""))))))</f>
        <v/>
      </c>
      <c r="BV137" s="440" t="str">
        <f>IF(BF137&lt;1,"",IF(BF137=1,'TUITION SCHED'!$D$29,IF(BF137=2,'TUITION SCHED'!$E$29,IF(BF137=3,'TUITION SCHED'!$F$29,IF(BF137=4,'TUITION SCHED'!$G$29,IF(BF137=5,'TUITION SCHED'!$H$29,""))))))</f>
        <v/>
      </c>
      <c r="BW137" s="124"/>
      <c r="BX137" s="507"/>
      <c r="BY137" s="145" t="str">
        <f>IF(AH137="y",IF(SUM(J137:O137)&gt;0,'TUITION SCHED'!$H$58+IF(SUM(J137:O137)&gt;1,((SUM(J137:O137)-1))*'TUITION SCHED'!$H$60)+SUM(B137:I137)*'TUITION SCHED'!$H$59,""),"")</f>
        <v/>
      </c>
      <c r="BZ137" s="443" t="str">
        <f>IF(AH137="y",IF(SUM(B137:I137)&gt;0,'TUITION SCHED'!$H$57+IF(SUM(B137:I137)&gt;1,((SUM(B137:I137)-1))*'TUITION SCHED'!$H$59),""),"")</f>
        <v/>
      </c>
      <c r="CA137" s="443" t="str">
        <f t="shared" si="25"/>
        <v/>
      </c>
    </row>
    <row r="138" spans="1:79">
      <c r="A138" s="480"/>
      <c r="B138" s="463"/>
      <c r="C138" s="463"/>
      <c r="D138" s="463"/>
      <c r="E138" s="463"/>
      <c r="F138" s="463"/>
      <c r="G138" s="463"/>
      <c r="H138" s="463"/>
      <c r="I138" s="463"/>
      <c r="J138" s="463"/>
      <c r="K138" s="463"/>
      <c r="L138" s="463"/>
      <c r="M138" s="463"/>
      <c r="N138" s="463"/>
      <c r="O138" s="463"/>
      <c r="P138" s="443">
        <f t="shared" si="13"/>
        <v>0</v>
      </c>
      <c r="Q138" s="480"/>
      <c r="R138" s="480"/>
      <c r="S138" s="456">
        <f>IF(U138&gt;0,U138,IF(Q138=1,'TUITION SCHED'!D$30,IF(Q138=2,'TUITION SCHED'!E$30,IF(Q138=3,'TUITION SCHED'!F$30,IF(Q138=4,'TUITION SCHED'!G$30,IF(Q138=5,'TUITION SCHED'!H$30,IF(R138&gt;0,R138*'TUITION SCHED'!$D$31,SUM(BI138:BV138))))))))</f>
        <v>0</v>
      </c>
      <c r="T138" s="457" t="str">
        <f t="shared" si="14"/>
        <v/>
      </c>
      <c r="U138" s="480"/>
      <c r="V138" s="480"/>
      <c r="W138" s="575" t="str">
        <f>IF(V138="y",S138*'DATA INPUT'!$B$20,"")</f>
        <v/>
      </c>
      <c r="X138" s="483"/>
      <c r="Y138" s="443" t="str">
        <f>IF(A138="","",IF(X138="y",'DATA INPUT'!$B$26,'DATA INPUT'!$B$27))</f>
        <v/>
      </c>
      <c r="Z138" s="458">
        <f>IF(Q138=0,(P138-B138*0.5)*'DATA INPUT'!$B$28,"")</f>
        <v>0</v>
      </c>
      <c r="AA138" s="480"/>
      <c r="AB138" s="480"/>
      <c r="AC138" s="480"/>
      <c r="AD138" s="480"/>
      <c r="AE138" s="443" t="str">
        <f>IF((AB138+AC138+AD138)=0,"",(AB138*'DATA INPUT'!$D$59)+(AC138*'DATA INPUT'!$D$61)+(AD138*'DATA INPUT'!$D$66))</f>
        <v/>
      </c>
      <c r="AF138" s="480"/>
      <c r="AG138" s="480"/>
      <c r="AH138" s="483"/>
      <c r="AI138" s="443" t="str">
        <f t="shared" si="15"/>
        <v/>
      </c>
      <c r="AJ138" s="443" t="str">
        <f t="shared" si="16"/>
        <v/>
      </c>
      <c r="AK138" s="443" t="str">
        <f t="shared" si="17"/>
        <v/>
      </c>
      <c r="AL138" s="443" t="str">
        <f t="shared" si="18"/>
        <v/>
      </c>
      <c r="AM138" s="443" t="str">
        <f t="shared" si="19"/>
        <v/>
      </c>
      <c r="AN138" s="443" t="str">
        <f t="shared" si="20"/>
        <v/>
      </c>
      <c r="AO138" s="443" t="str">
        <f t="shared" si="21"/>
        <v/>
      </c>
      <c r="AP138" s="443" t="str">
        <f t="shared" si="22"/>
        <v/>
      </c>
      <c r="AQ138" s="440" t="str">
        <f>IF(AH138="y",IF(MAX(BY138:BZ138)&lt;'TUITION SCHED'!$H$61,MAX(BY138:BZ138),'TUITION SCHED'!$H$61),"")</f>
        <v/>
      </c>
      <c r="AR138" s="459"/>
      <c r="AS138" s="443" t="str">
        <f>IF(SUM(AT138:$BF138)&gt;0,"",IF(B138&gt;0,$P138,""))</f>
        <v/>
      </c>
      <c r="AT138" s="443" t="str">
        <f>IF(SUM(AU138:$BF138)&gt;0,"",IF(C138&gt;0,$P138,""))</f>
        <v/>
      </c>
      <c r="AU138" s="443" t="str">
        <f>IF(SUM(AV138:$BF138)&gt;0,"",IF(D138&gt;0,$P138,""))</f>
        <v/>
      </c>
      <c r="AV138" s="443" t="str">
        <f>IF(SUM(AW138:$BF138)&gt;0,"",IF(E138&gt;0,$P138,""))</f>
        <v/>
      </c>
      <c r="AW138" s="443" t="str">
        <f>IF(SUM(AX138:$BF138)&gt;0,"",IF(F138&gt;0,$P138,""))</f>
        <v/>
      </c>
      <c r="AX138" s="443" t="str">
        <f>IF(SUM(AY138:$BF138)&gt;0,"",IF(G138&gt;0,$P138,""))</f>
        <v/>
      </c>
      <c r="AY138" s="443" t="str">
        <f>IF(SUM(AZ138:$BF138)&gt;0,"",IF(H138&gt;0,$P138,""))</f>
        <v/>
      </c>
      <c r="AZ138" s="443" t="str">
        <f>IF(SUM(BA138:$BF138)&gt;0,"",IF(I138&gt;0,$P138,""))</f>
        <v/>
      </c>
      <c r="BA138" s="443" t="str">
        <f>IF(SUM(BB138:$BF138)&gt;0,"",IF(J138&gt;0,$P138,""))</f>
        <v/>
      </c>
      <c r="BB138" s="443" t="str">
        <f>IF(SUM(BC138:$BF138)&gt;0,"",IF(K138&gt;0,$P138,""))</f>
        <v/>
      </c>
      <c r="BC138" s="443" t="str">
        <f>IF(SUM(BD138:$BF138)&gt;0,"",IF(L138&gt;0,$P138,""))</f>
        <v/>
      </c>
      <c r="BD138" s="443" t="str">
        <f>IF(SUM(BE138:$BF138)&gt;0,"",IF(M138&gt;0,$P138,""))</f>
        <v/>
      </c>
      <c r="BE138" s="443" t="str">
        <f t="shared" si="23"/>
        <v/>
      </c>
      <c r="BF138" s="440" t="str">
        <f t="shared" si="24"/>
        <v/>
      </c>
      <c r="BG138" s="124"/>
      <c r="BH138" s="507"/>
      <c r="BI138" s="145" t="str">
        <f>IF(AS138&lt;1,"",IF(AS138=1,'TUITION SCHED'!$D$16,IF(AS138=2,'TUITION SCHED'!$E$16,IF(AS138=3,'TUITION SCHED'!$F$16,IF(AS138=4,'TUITION SCHED'!$G$16,IF(AS138=5,'TUITION SCHED'!$H$16,""))))))</f>
        <v/>
      </c>
      <c r="BJ138" s="443" t="str">
        <f>IF(AT138&lt;1,"",IF(AT138=1,'TUITION SCHED'!$D$17,IF(AT138=2,'TUITION SCHED'!$E$17,IF(AT138=3,'TUITION SCHED'!$F$17,IF(AT138=4,'TUITION SCHED'!$G$17,IF(AT138=5,'TUITION SCHED'!$H$18,""))))))</f>
        <v/>
      </c>
      <c r="BK138" s="443" t="str">
        <f>IF(AU138&lt;1,"",IF(AU138=1,'TUITION SCHED'!$D$18,IF(AU138=2,'TUITION SCHED'!$E$18,IF(AU138=3,'TUITION SCHED'!$F$18,IF(AU138=4,'TUITION SCHED'!$G$18,IF(AU138=5,'TUITION SCHED'!$H$18,""))))))</f>
        <v/>
      </c>
      <c r="BL138" s="443" t="str">
        <f>IF(AV138&lt;1,"",IF(AV138=1,'TUITION SCHED'!$D$19,IF(AV138=2,'TUITION SCHED'!$E$19,IF(AV138=3,'TUITION SCHED'!$F$19,IF(AV138=4,'TUITION SCHED'!$G$19,IF(AV138=5,'TUITION SCHED'!$H$19,""))))))</f>
        <v/>
      </c>
      <c r="BM138" s="443" t="str">
        <f>IF(AW138&lt;1,"",IF(AW138=1,'TUITION SCHED'!$D$20,IF(AW138=2,'TUITION SCHED'!$E$20,IF(AW138=3,'TUITION SCHED'!$F$20,IF(AW138=4,'TUITION SCHED'!$G$20,IF(AW138=5,'TUITION SCHED'!$H$20,""))))))</f>
        <v/>
      </c>
      <c r="BN138" s="443" t="str">
        <f>IF(AX138&lt;1,"",IF(AX138=1,'TUITION SCHED'!$D$21,IF(AX138=2,'TUITION SCHED'!$E$21,IF(AX138=3,'TUITION SCHED'!$F$21,IF(AX138=4,'TUITION SCHED'!$G$21,IF(AX138=5,'TUITION SCHED'!$H$21,""))))))</f>
        <v/>
      </c>
      <c r="BO138" s="443" t="str">
        <f>IF(AY138&lt;1,"",IF(AY138=1,'TUITION SCHED'!$D$22,IF(AY138=2,'TUITION SCHED'!$E$22,IF(AY138=3,'TUITION SCHED'!$F$22,IF(AY138=4,'TUITION SCHED'!$G$22,IF(AY138=5,'TUITION SCHED'!$H$22,""))))))</f>
        <v/>
      </c>
      <c r="BP138" s="443" t="str">
        <f>IF(AZ138&lt;1,"",IF(AZ138=1,'TUITION SCHED'!$D$23,IF(AZ138=2,'TUITION SCHED'!$E$23,IF(AZ138=3,'TUITION SCHED'!$F$23,IF(AZ138=4,'TUITION SCHED'!$G$23,IF(AZ138=5,'TUITION SCHED'!$H$23,""))))))</f>
        <v/>
      </c>
      <c r="BQ138" s="443" t="str">
        <f>IF(BA138&lt;1,"",IF(BA138=1,'TUITION SCHED'!$D$24,IF(BA138=2,'TUITION SCHED'!$E$24,IF(BA138=3,'TUITION SCHED'!$F$24,IF(BA138=4,'TUITION SCHED'!$G$24,IF(BA138=5,'TUITION SCHED'!$H$24,""))))))</f>
        <v/>
      </c>
      <c r="BR138" s="443" t="str">
        <f>IF(BB138&lt;1,"",IF(BB138=1,'TUITION SCHED'!$D$25,IF(BB138=2,'TUITION SCHED'!$E$25,IF(BB138=3,'TUITION SCHED'!$F$25,IF(BB138=4,'TUITION SCHED'!$G$25,IF(BB138=5,'TUITION SCHED'!$H$25,""))))))</f>
        <v/>
      </c>
      <c r="BS138" s="443" t="str">
        <f>IF(BC138&lt;1,"",IF(BC138=1,'TUITION SCHED'!$D$26,IF(BC138=2,'TUITION SCHED'!$E$26,IF(BC138=3,'TUITION SCHED'!$F$26,IF(BC138=4,'TUITION SCHED'!$G$26,IF(BC138=5,'TUITION SCHED'!$H$26,""))))))</f>
        <v/>
      </c>
      <c r="BT138" s="443" t="str">
        <f>IF(BD138&lt;1,"",IF(BD138=1,'TUITION SCHED'!$D$27,IF(BD138=2,'TUITION SCHED'!$E$27,IF(BD138=3,'TUITION SCHED'!$F$27,IF(BD138=4,'TUITION SCHED'!$G$27,IF(BD138=5,'TUITION SCHED'!$H$27,""))))))</f>
        <v/>
      </c>
      <c r="BU138" s="443" t="str">
        <f>IF(BE138&lt;1,"",IF(BE138=1,'TUITION SCHED'!$D$28,IF(BE138=2,'TUITION SCHED'!$E$28,IF(BE138=3,'TUITION SCHED'!$F$28,IF(BE138=4,'TUITION SCHED'!$G$28,IF(BE138=5,'TUITION SCHED'!$H$28,""))))))</f>
        <v/>
      </c>
      <c r="BV138" s="440" t="str">
        <f>IF(BF138&lt;1,"",IF(BF138=1,'TUITION SCHED'!$D$29,IF(BF138=2,'TUITION SCHED'!$E$29,IF(BF138=3,'TUITION SCHED'!$F$29,IF(BF138=4,'TUITION SCHED'!$G$29,IF(BF138=5,'TUITION SCHED'!$H$29,""))))))</f>
        <v/>
      </c>
      <c r="BW138" s="124"/>
      <c r="BX138" s="507"/>
      <c r="BY138" s="145" t="str">
        <f>IF(AH138="y",IF(SUM(J138:O138)&gt;0,'TUITION SCHED'!$H$58+IF(SUM(J138:O138)&gt;1,((SUM(J138:O138)-1))*'TUITION SCHED'!$H$60)+SUM(B138:I138)*'TUITION SCHED'!$H$59,""),"")</f>
        <v/>
      </c>
      <c r="BZ138" s="443" t="str">
        <f>IF(AH138="y",IF(SUM(B138:I138)&gt;0,'TUITION SCHED'!$H$57+IF(SUM(B138:I138)&gt;1,((SUM(B138:I138)-1))*'TUITION SCHED'!$H$59),""),"")</f>
        <v/>
      </c>
      <c r="CA138" s="443" t="str">
        <f t="shared" si="25"/>
        <v/>
      </c>
    </row>
    <row r="139" spans="1:79">
      <c r="A139" s="480"/>
      <c r="B139" s="463"/>
      <c r="C139" s="463"/>
      <c r="D139" s="463"/>
      <c r="E139" s="463"/>
      <c r="F139" s="463"/>
      <c r="G139" s="463"/>
      <c r="H139" s="463"/>
      <c r="I139" s="463"/>
      <c r="J139" s="463"/>
      <c r="K139" s="463"/>
      <c r="L139" s="463"/>
      <c r="M139" s="463"/>
      <c r="N139" s="463"/>
      <c r="O139" s="463"/>
      <c r="P139" s="443">
        <f t="shared" si="13"/>
        <v>0</v>
      </c>
      <c r="Q139" s="480"/>
      <c r="R139" s="480"/>
      <c r="S139" s="456">
        <f>IF(U139&gt;0,U139,IF(Q139=1,'TUITION SCHED'!D$30,IF(Q139=2,'TUITION SCHED'!E$30,IF(Q139=3,'TUITION SCHED'!F$30,IF(Q139=4,'TUITION SCHED'!G$30,IF(Q139=5,'TUITION SCHED'!H$30,IF(R139&gt;0,R139*'TUITION SCHED'!$D$31,SUM(BI139:BV139))))))))</f>
        <v>0</v>
      </c>
      <c r="T139" s="457" t="str">
        <f t="shared" si="14"/>
        <v/>
      </c>
      <c r="U139" s="480"/>
      <c r="V139" s="480"/>
      <c r="W139" s="575" t="str">
        <f>IF(V139="y",S139*'DATA INPUT'!$B$20,"")</f>
        <v/>
      </c>
      <c r="X139" s="483"/>
      <c r="Y139" s="443" t="str">
        <f>IF(A139="","",IF(X139="y",'DATA INPUT'!$B$26,'DATA INPUT'!$B$27))</f>
        <v/>
      </c>
      <c r="Z139" s="458">
        <f>IF(Q139=0,(P139-B139*0.5)*'DATA INPUT'!$B$28,"")</f>
        <v>0</v>
      </c>
      <c r="AA139" s="480"/>
      <c r="AB139" s="480"/>
      <c r="AC139" s="480"/>
      <c r="AD139" s="480"/>
      <c r="AE139" s="443" t="str">
        <f>IF((AB139+AC139+AD139)=0,"",(AB139*'DATA INPUT'!$D$59)+(AC139*'DATA INPUT'!$D$61)+(AD139*'DATA INPUT'!$D$66))</f>
        <v/>
      </c>
      <c r="AF139" s="480"/>
      <c r="AG139" s="480"/>
      <c r="AH139" s="483"/>
      <c r="AI139" s="443" t="str">
        <f t="shared" si="15"/>
        <v/>
      </c>
      <c r="AJ139" s="443" t="str">
        <f t="shared" si="16"/>
        <v/>
      </c>
      <c r="AK139" s="443" t="str">
        <f t="shared" si="17"/>
        <v/>
      </c>
      <c r="AL139" s="443" t="str">
        <f t="shared" si="18"/>
        <v/>
      </c>
      <c r="AM139" s="443" t="str">
        <f t="shared" si="19"/>
        <v/>
      </c>
      <c r="AN139" s="443" t="str">
        <f t="shared" si="20"/>
        <v/>
      </c>
      <c r="AO139" s="443" t="str">
        <f t="shared" si="21"/>
        <v/>
      </c>
      <c r="AP139" s="443" t="str">
        <f t="shared" si="22"/>
        <v/>
      </c>
      <c r="AQ139" s="440" t="str">
        <f>IF(AH139="y",IF(MAX(BY139:BZ139)&lt;'TUITION SCHED'!$H$61,MAX(BY139:BZ139),'TUITION SCHED'!$H$61),"")</f>
        <v/>
      </c>
      <c r="AR139" s="459"/>
      <c r="AS139" s="443" t="str">
        <f>IF(SUM(AT139:$BF139)&gt;0,"",IF(B139&gt;0,$P139,""))</f>
        <v/>
      </c>
      <c r="AT139" s="443" t="str">
        <f>IF(SUM(AU139:$BF139)&gt;0,"",IF(C139&gt;0,$P139,""))</f>
        <v/>
      </c>
      <c r="AU139" s="443" t="str">
        <f>IF(SUM(AV139:$BF139)&gt;0,"",IF(D139&gt;0,$P139,""))</f>
        <v/>
      </c>
      <c r="AV139" s="443" t="str">
        <f>IF(SUM(AW139:$BF139)&gt;0,"",IF(E139&gt;0,$P139,""))</f>
        <v/>
      </c>
      <c r="AW139" s="443" t="str">
        <f>IF(SUM(AX139:$BF139)&gt;0,"",IF(F139&gt;0,$P139,""))</f>
        <v/>
      </c>
      <c r="AX139" s="443" t="str">
        <f>IF(SUM(AY139:$BF139)&gt;0,"",IF(G139&gt;0,$P139,""))</f>
        <v/>
      </c>
      <c r="AY139" s="443" t="str">
        <f>IF(SUM(AZ139:$BF139)&gt;0,"",IF(H139&gt;0,$P139,""))</f>
        <v/>
      </c>
      <c r="AZ139" s="443" t="str">
        <f>IF(SUM(BA139:$BF139)&gt;0,"",IF(I139&gt;0,$P139,""))</f>
        <v/>
      </c>
      <c r="BA139" s="443" t="str">
        <f>IF(SUM(BB139:$BF139)&gt;0,"",IF(J139&gt;0,$P139,""))</f>
        <v/>
      </c>
      <c r="BB139" s="443" t="str">
        <f>IF(SUM(BC139:$BF139)&gt;0,"",IF(K139&gt;0,$P139,""))</f>
        <v/>
      </c>
      <c r="BC139" s="443" t="str">
        <f>IF(SUM(BD139:$BF139)&gt;0,"",IF(L139&gt;0,$P139,""))</f>
        <v/>
      </c>
      <c r="BD139" s="443" t="str">
        <f>IF(SUM(BE139:$BF139)&gt;0,"",IF(M139&gt;0,$P139,""))</f>
        <v/>
      </c>
      <c r="BE139" s="443" t="str">
        <f t="shared" si="23"/>
        <v/>
      </c>
      <c r="BF139" s="440" t="str">
        <f t="shared" si="24"/>
        <v/>
      </c>
      <c r="BG139" s="124"/>
      <c r="BH139" s="507"/>
      <c r="BI139" s="145" t="str">
        <f>IF(AS139&lt;1,"",IF(AS139=1,'TUITION SCHED'!$D$16,IF(AS139=2,'TUITION SCHED'!$E$16,IF(AS139=3,'TUITION SCHED'!$F$16,IF(AS139=4,'TUITION SCHED'!$G$16,IF(AS139=5,'TUITION SCHED'!$H$16,""))))))</f>
        <v/>
      </c>
      <c r="BJ139" s="443" t="str">
        <f>IF(AT139&lt;1,"",IF(AT139=1,'TUITION SCHED'!$D$17,IF(AT139=2,'TUITION SCHED'!$E$17,IF(AT139=3,'TUITION SCHED'!$F$17,IF(AT139=4,'TUITION SCHED'!$G$17,IF(AT139=5,'TUITION SCHED'!$H$18,""))))))</f>
        <v/>
      </c>
      <c r="BK139" s="443" t="str">
        <f>IF(AU139&lt;1,"",IF(AU139=1,'TUITION SCHED'!$D$18,IF(AU139=2,'TUITION SCHED'!$E$18,IF(AU139=3,'TUITION SCHED'!$F$18,IF(AU139=4,'TUITION SCHED'!$G$18,IF(AU139=5,'TUITION SCHED'!$H$18,""))))))</f>
        <v/>
      </c>
      <c r="BL139" s="443" t="str">
        <f>IF(AV139&lt;1,"",IF(AV139=1,'TUITION SCHED'!$D$19,IF(AV139=2,'TUITION SCHED'!$E$19,IF(AV139=3,'TUITION SCHED'!$F$19,IF(AV139=4,'TUITION SCHED'!$G$19,IF(AV139=5,'TUITION SCHED'!$H$19,""))))))</f>
        <v/>
      </c>
      <c r="BM139" s="443" t="str">
        <f>IF(AW139&lt;1,"",IF(AW139=1,'TUITION SCHED'!$D$20,IF(AW139=2,'TUITION SCHED'!$E$20,IF(AW139=3,'TUITION SCHED'!$F$20,IF(AW139=4,'TUITION SCHED'!$G$20,IF(AW139=5,'TUITION SCHED'!$H$20,""))))))</f>
        <v/>
      </c>
      <c r="BN139" s="443" t="str">
        <f>IF(AX139&lt;1,"",IF(AX139=1,'TUITION SCHED'!$D$21,IF(AX139=2,'TUITION SCHED'!$E$21,IF(AX139=3,'TUITION SCHED'!$F$21,IF(AX139=4,'TUITION SCHED'!$G$21,IF(AX139=5,'TUITION SCHED'!$H$21,""))))))</f>
        <v/>
      </c>
      <c r="BO139" s="443" t="str">
        <f>IF(AY139&lt;1,"",IF(AY139=1,'TUITION SCHED'!$D$22,IF(AY139=2,'TUITION SCHED'!$E$22,IF(AY139=3,'TUITION SCHED'!$F$22,IF(AY139=4,'TUITION SCHED'!$G$22,IF(AY139=5,'TUITION SCHED'!$H$22,""))))))</f>
        <v/>
      </c>
      <c r="BP139" s="443" t="str">
        <f>IF(AZ139&lt;1,"",IF(AZ139=1,'TUITION SCHED'!$D$23,IF(AZ139=2,'TUITION SCHED'!$E$23,IF(AZ139=3,'TUITION SCHED'!$F$23,IF(AZ139=4,'TUITION SCHED'!$G$23,IF(AZ139=5,'TUITION SCHED'!$H$23,""))))))</f>
        <v/>
      </c>
      <c r="BQ139" s="443" t="str">
        <f>IF(BA139&lt;1,"",IF(BA139=1,'TUITION SCHED'!$D$24,IF(BA139=2,'TUITION SCHED'!$E$24,IF(BA139=3,'TUITION SCHED'!$F$24,IF(BA139=4,'TUITION SCHED'!$G$24,IF(BA139=5,'TUITION SCHED'!$H$24,""))))))</f>
        <v/>
      </c>
      <c r="BR139" s="443" t="str">
        <f>IF(BB139&lt;1,"",IF(BB139=1,'TUITION SCHED'!$D$25,IF(BB139=2,'TUITION SCHED'!$E$25,IF(BB139=3,'TUITION SCHED'!$F$25,IF(BB139=4,'TUITION SCHED'!$G$25,IF(BB139=5,'TUITION SCHED'!$H$25,""))))))</f>
        <v/>
      </c>
      <c r="BS139" s="443" t="str">
        <f>IF(BC139&lt;1,"",IF(BC139=1,'TUITION SCHED'!$D$26,IF(BC139=2,'TUITION SCHED'!$E$26,IF(BC139=3,'TUITION SCHED'!$F$26,IF(BC139=4,'TUITION SCHED'!$G$26,IF(BC139=5,'TUITION SCHED'!$H$26,""))))))</f>
        <v/>
      </c>
      <c r="BT139" s="443" t="str">
        <f>IF(BD139&lt;1,"",IF(BD139=1,'TUITION SCHED'!$D$27,IF(BD139=2,'TUITION SCHED'!$E$27,IF(BD139=3,'TUITION SCHED'!$F$27,IF(BD139=4,'TUITION SCHED'!$G$27,IF(BD139=5,'TUITION SCHED'!$H$27,""))))))</f>
        <v/>
      </c>
      <c r="BU139" s="443" t="str">
        <f>IF(BE139&lt;1,"",IF(BE139=1,'TUITION SCHED'!$D$28,IF(BE139=2,'TUITION SCHED'!$E$28,IF(BE139=3,'TUITION SCHED'!$F$28,IF(BE139=4,'TUITION SCHED'!$G$28,IF(BE139=5,'TUITION SCHED'!$H$28,""))))))</f>
        <v/>
      </c>
      <c r="BV139" s="440" t="str">
        <f>IF(BF139&lt;1,"",IF(BF139=1,'TUITION SCHED'!$D$29,IF(BF139=2,'TUITION SCHED'!$E$29,IF(BF139=3,'TUITION SCHED'!$F$29,IF(BF139=4,'TUITION SCHED'!$G$29,IF(BF139=5,'TUITION SCHED'!$H$29,""))))))</f>
        <v/>
      </c>
      <c r="BW139" s="124"/>
      <c r="BX139" s="507"/>
      <c r="BY139" s="145" t="str">
        <f>IF(AH139="y",IF(SUM(J139:O139)&gt;0,'TUITION SCHED'!$H$58+IF(SUM(J139:O139)&gt;1,((SUM(J139:O139)-1))*'TUITION SCHED'!$H$60)+SUM(B139:I139)*'TUITION SCHED'!$H$59,""),"")</f>
        <v/>
      </c>
      <c r="BZ139" s="443" t="str">
        <f>IF(AH139="y",IF(SUM(B139:I139)&gt;0,'TUITION SCHED'!$H$57+IF(SUM(B139:I139)&gt;1,((SUM(B139:I139)-1))*'TUITION SCHED'!$H$59),""),"")</f>
        <v/>
      </c>
      <c r="CA139" s="443" t="str">
        <f t="shared" si="25"/>
        <v/>
      </c>
    </row>
    <row r="140" spans="1:79">
      <c r="A140" s="480"/>
      <c r="B140" s="463"/>
      <c r="C140" s="463"/>
      <c r="D140" s="463"/>
      <c r="E140" s="463"/>
      <c r="F140" s="463"/>
      <c r="G140" s="463"/>
      <c r="H140" s="463"/>
      <c r="I140" s="463"/>
      <c r="J140" s="463"/>
      <c r="K140" s="463"/>
      <c r="L140" s="463"/>
      <c r="M140" s="463"/>
      <c r="N140" s="463"/>
      <c r="O140" s="463"/>
      <c r="P140" s="443">
        <f t="shared" si="13"/>
        <v>0</v>
      </c>
      <c r="Q140" s="480"/>
      <c r="R140" s="480"/>
      <c r="S140" s="456">
        <f>IF(U140&gt;0,U140,IF(Q140=1,'TUITION SCHED'!D$30,IF(Q140=2,'TUITION SCHED'!E$30,IF(Q140=3,'TUITION SCHED'!F$30,IF(Q140=4,'TUITION SCHED'!G$30,IF(Q140=5,'TUITION SCHED'!H$30,IF(R140&gt;0,R140*'TUITION SCHED'!$D$31,SUM(BI140:BV140))))))))</f>
        <v>0</v>
      </c>
      <c r="T140" s="457" t="str">
        <f t="shared" si="14"/>
        <v/>
      </c>
      <c r="U140" s="480"/>
      <c r="V140" s="480"/>
      <c r="W140" s="575" t="str">
        <f>IF(V140="y",S140*'DATA INPUT'!$B$20,"")</f>
        <v/>
      </c>
      <c r="X140" s="483"/>
      <c r="Y140" s="443" t="str">
        <f>IF(A140="","",IF(X140="y",'DATA INPUT'!$B$26,'DATA INPUT'!$B$27))</f>
        <v/>
      </c>
      <c r="Z140" s="458">
        <f>IF(Q140=0,(P140-B140*0.5)*'DATA INPUT'!$B$28,"")</f>
        <v>0</v>
      </c>
      <c r="AA140" s="480"/>
      <c r="AB140" s="480"/>
      <c r="AC140" s="480"/>
      <c r="AD140" s="480"/>
      <c r="AE140" s="443" t="str">
        <f>IF((AB140+AC140+AD140)=0,"",(AB140*'DATA INPUT'!$D$59)+(AC140*'DATA INPUT'!$D$61)+(AD140*'DATA INPUT'!$D$66))</f>
        <v/>
      </c>
      <c r="AF140" s="480"/>
      <c r="AG140" s="480"/>
      <c r="AH140" s="483"/>
      <c r="AI140" s="443" t="str">
        <f t="shared" si="15"/>
        <v/>
      </c>
      <c r="AJ140" s="443" t="str">
        <f t="shared" si="16"/>
        <v/>
      </c>
      <c r="AK140" s="443" t="str">
        <f t="shared" si="17"/>
        <v/>
      </c>
      <c r="AL140" s="443" t="str">
        <f t="shared" si="18"/>
        <v/>
      </c>
      <c r="AM140" s="443" t="str">
        <f t="shared" si="19"/>
        <v/>
      </c>
      <c r="AN140" s="443" t="str">
        <f t="shared" si="20"/>
        <v/>
      </c>
      <c r="AO140" s="443" t="str">
        <f t="shared" si="21"/>
        <v/>
      </c>
      <c r="AP140" s="443" t="str">
        <f t="shared" si="22"/>
        <v/>
      </c>
      <c r="AQ140" s="440" t="str">
        <f>IF(AH140="y",IF(MAX(BY140:BZ140)&lt;'TUITION SCHED'!$H$61,MAX(BY140:BZ140),'TUITION SCHED'!$H$61),"")</f>
        <v/>
      </c>
      <c r="AR140" s="459"/>
      <c r="AS140" s="443" t="str">
        <f>IF(SUM(AT140:$BF140)&gt;0,"",IF(B140&gt;0,$P140,""))</f>
        <v/>
      </c>
      <c r="AT140" s="443" t="str">
        <f>IF(SUM(AU140:$BF140)&gt;0,"",IF(C140&gt;0,$P140,""))</f>
        <v/>
      </c>
      <c r="AU140" s="443" t="str">
        <f>IF(SUM(AV140:$BF140)&gt;0,"",IF(D140&gt;0,$P140,""))</f>
        <v/>
      </c>
      <c r="AV140" s="443" t="str">
        <f>IF(SUM(AW140:$BF140)&gt;0,"",IF(E140&gt;0,$P140,""))</f>
        <v/>
      </c>
      <c r="AW140" s="443" t="str">
        <f>IF(SUM(AX140:$BF140)&gt;0,"",IF(F140&gt;0,$P140,""))</f>
        <v/>
      </c>
      <c r="AX140" s="443" t="str">
        <f>IF(SUM(AY140:$BF140)&gt;0,"",IF(G140&gt;0,$P140,""))</f>
        <v/>
      </c>
      <c r="AY140" s="443" t="str">
        <f>IF(SUM(AZ140:$BF140)&gt;0,"",IF(H140&gt;0,$P140,""))</f>
        <v/>
      </c>
      <c r="AZ140" s="443" t="str">
        <f>IF(SUM(BA140:$BF140)&gt;0,"",IF(I140&gt;0,$P140,""))</f>
        <v/>
      </c>
      <c r="BA140" s="443" t="str">
        <f>IF(SUM(BB140:$BF140)&gt;0,"",IF(J140&gt;0,$P140,""))</f>
        <v/>
      </c>
      <c r="BB140" s="443" t="str">
        <f>IF(SUM(BC140:$BF140)&gt;0,"",IF(K140&gt;0,$P140,""))</f>
        <v/>
      </c>
      <c r="BC140" s="443" t="str">
        <f>IF(SUM(BD140:$BF140)&gt;0,"",IF(L140&gt;0,$P140,""))</f>
        <v/>
      </c>
      <c r="BD140" s="443" t="str">
        <f>IF(SUM(BE140:$BF140)&gt;0,"",IF(M140&gt;0,$P140,""))</f>
        <v/>
      </c>
      <c r="BE140" s="443" t="str">
        <f t="shared" si="23"/>
        <v/>
      </c>
      <c r="BF140" s="440" t="str">
        <f t="shared" si="24"/>
        <v/>
      </c>
      <c r="BG140" s="124"/>
      <c r="BH140" s="507"/>
      <c r="BI140" s="145" t="str">
        <f>IF(AS140&lt;1,"",IF(AS140=1,'TUITION SCHED'!$D$16,IF(AS140=2,'TUITION SCHED'!$E$16,IF(AS140=3,'TUITION SCHED'!$F$16,IF(AS140=4,'TUITION SCHED'!$G$16,IF(AS140=5,'TUITION SCHED'!$H$16,""))))))</f>
        <v/>
      </c>
      <c r="BJ140" s="443" t="str">
        <f>IF(AT140&lt;1,"",IF(AT140=1,'TUITION SCHED'!$D$17,IF(AT140=2,'TUITION SCHED'!$E$17,IF(AT140=3,'TUITION SCHED'!$F$17,IF(AT140=4,'TUITION SCHED'!$G$17,IF(AT140=5,'TUITION SCHED'!$H$18,""))))))</f>
        <v/>
      </c>
      <c r="BK140" s="443" t="str">
        <f>IF(AU140&lt;1,"",IF(AU140=1,'TUITION SCHED'!$D$18,IF(AU140=2,'TUITION SCHED'!$E$18,IF(AU140=3,'TUITION SCHED'!$F$18,IF(AU140=4,'TUITION SCHED'!$G$18,IF(AU140=5,'TUITION SCHED'!$H$18,""))))))</f>
        <v/>
      </c>
      <c r="BL140" s="443" t="str">
        <f>IF(AV140&lt;1,"",IF(AV140=1,'TUITION SCHED'!$D$19,IF(AV140=2,'TUITION SCHED'!$E$19,IF(AV140=3,'TUITION SCHED'!$F$19,IF(AV140=4,'TUITION SCHED'!$G$19,IF(AV140=5,'TUITION SCHED'!$H$19,""))))))</f>
        <v/>
      </c>
      <c r="BM140" s="443" t="str">
        <f>IF(AW140&lt;1,"",IF(AW140=1,'TUITION SCHED'!$D$20,IF(AW140=2,'TUITION SCHED'!$E$20,IF(AW140=3,'TUITION SCHED'!$F$20,IF(AW140=4,'TUITION SCHED'!$G$20,IF(AW140=5,'TUITION SCHED'!$H$20,""))))))</f>
        <v/>
      </c>
      <c r="BN140" s="443" t="str">
        <f>IF(AX140&lt;1,"",IF(AX140=1,'TUITION SCHED'!$D$21,IF(AX140=2,'TUITION SCHED'!$E$21,IF(AX140=3,'TUITION SCHED'!$F$21,IF(AX140=4,'TUITION SCHED'!$G$21,IF(AX140=5,'TUITION SCHED'!$H$21,""))))))</f>
        <v/>
      </c>
      <c r="BO140" s="443" t="str">
        <f>IF(AY140&lt;1,"",IF(AY140=1,'TUITION SCHED'!$D$22,IF(AY140=2,'TUITION SCHED'!$E$22,IF(AY140=3,'TUITION SCHED'!$F$22,IF(AY140=4,'TUITION SCHED'!$G$22,IF(AY140=5,'TUITION SCHED'!$H$22,""))))))</f>
        <v/>
      </c>
      <c r="BP140" s="443" t="str">
        <f>IF(AZ140&lt;1,"",IF(AZ140=1,'TUITION SCHED'!$D$23,IF(AZ140=2,'TUITION SCHED'!$E$23,IF(AZ140=3,'TUITION SCHED'!$F$23,IF(AZ140=4,'TUITION SCHED'!$G$23,IF(AZ140=5,'TUITION SCHED'!$H$23,""))))))</f>
        <v/>
      </c>
      <c r="BQ140" s="443" t="str">
        <f>IF(BA140&lt;1,"",IF(BA140=1,'TUITION SCHED'!$D$24,IF(BA140=2,'TUITION SCHED'!$E$24,IF(BA140=3,'TUITION SCHED'!$F$24,IF(BA140=4,'TUITION SCHED'!$G$24,IF(BA140=5,'TUITION SCHED'!$H$24,""))))))</f>
        <v/>
      </c>
      <c r="BR140" s="443" t="str">
        <f>IF(BB140&lt;1,"",IF(BB140=1,'TUITION SCHED'!$D$25,IF(BB140=2,'TUITION SCHED'!$E$25,IF(BB140=3,'TUITION SCHED'!$F$25,IF(BB140=4,'TUITION SCHED'!$G$25,IF(BB140=5,'TUITION SCHED'!$H$25,""))))))</f>
        <v/>
      </c>
      <c r="BS140" s="443" t="str">
        <f>IF(BC140&lt;1,"",IF(BC140=1,'TUITION SCHED'!$D$26,IF(BC140=2,'TUITION SCHED'!$E$26,IF(BC140=3,'TUITION SCHED'!$F$26,IF(BC140=4,'TUITION SCHED'!$G$26,IF(BC140=5,'TUITION SCHED'!$H$26,""))))))</f>
        <v/>
      </c>
      <c r="BT140" s="443" t="str">
        <f>IF(BD140&lt;1,"",IF(BD140=1,'TUITION SCHED'!$D$27,IF(BD140=2,'TUITION SCHED'!$E$27,IF(BD140=3,'TUITION SCHED'!$F$27,IF(BD140=4,'TUITION SCHED'!$G$27,IF(BD140=5,'TUITION SCHED'!$H$27,""))))))</f>
        <v/>
      </c>
      <c r="BU140" s="443" t="str">
        <f>IF(BE140&lt;1,"",IF(BE140=1,'TUITION SCHED'!$D$28,IF(BE140=2,'TUITION SCHED'!$E$28,IF(BE140=3,'TUITION SCHED'!$F$28,IF(BE140=4,'TUITION SCHED'!$G$28,IF(BE140=5,'TUITION SCHED'!$H$28,""))))))</f>
        <v/>
      </c>
      <c r="BV140" s="440" t="str">
        <f>IF(BF140&lt;1,"",IF(BF140=1,'TUITION SCHED'!$D$29,IF(BF140=2,'TUITION SCHED'!$E$29,IF(BF140=3,'TUITION SCHED'!$F$29,IF(BF140=4,'TUITION SCHED'!$G$29,IF(BF140=5,'TUITION SCHED'!$H$29,""))))))</f>
        <v/>
      </c>
      <c r="BW140" s="124"/>
      <c r="BX140" s="507"/>
      <c r="BY140" s="145" t="str">
        <f>IF(AH140="y",IF(SUM(J140:O140)&gt;0,'TUITION SCHED'!$H$58+IF(SUM(J140:O140)&gt;1,((SUM(J140:O140)-1))*'TUITION SCHED'!$H$60)+SUM(B140:I140)*'TUITION SCHED'!$H$59,""),"")</f>
        <v/>
      </c>
      <c r="BZ140" s="443" t="str">
        <f>IF(AH140="y",IF(SUM(B140:I140)&gt;0,'TUITION SCHED'!$H$57+IF(SUM(B140:I140)&gt;1,((SUM(B140:I140)-1))*'TUITION SCHED'!$H$59),""),"")</f>
        <v/>
      </c>
      <c r="CA140" s="443" t="str">
        <f t="shared" si="25"/>
        <v/>
      </c>
    </row>
    <row r="141" spans="1:79">
      <c r="A141" s="480"/>
      <c r="B141" s="463"/>
      <c r="C141" s="463"/>
      <c r="D141" s="463"/>
      <c r="E141" s="463"/>
      <c r="F141" s="463"/>
      <c r="G141" s="463"/>
      <c r="H141" s="463"/>
      <c r="I141" s="463"/>
      <c r="J141" s="463"/>
      <c r="K141" s="463"/>
      <c r="L141" s="463"/>
      <c r="M141" s="463"/>
      <c r="N141" s="463"/>
      <c r="O141" s="463"/>
      <c r="P141" s="443">
        <f t="shared" si="13"/>
        <v>0</v>
      </c>
      <c r="Q141" s="480"/>
      <c r="R141" s="480"/>
      <c r="S141" s="456">
        <f>IF(U141&gt;0,U141,IF(Q141=1,'TUITION SCHED'!D$30,IF(Q141=2,'TUITION SCHED'!E$30,IF(Q141=3,'TUITION SCHED'!F$30,IF(Q141=4,'TUITION SCHED'!G$30,IF(Q141=5,'TUITION SCHED'!H$30,IF(R141&gt;0,R141*'TUITION SCHED'!$D$31,SUM(BI141:BV141))))))))</f>
        <v>0</v>
      </c>
      <c r="T141" s="457" t="str">
        <f t="shared" si="14"/>
        <v/>
      </c>
      <c r="U141" s="480"/>
      <c r="V141" s="480"/>
      <c r="W141" s="575" t="str">
        <f>IF(V141="y",S141*'DATA INPUT'!$B$20,"")</f>
        <v/>
      </c>
      <c r="X141" s="483"/>
      <c r="Y141" s="443" t="str">
        <f>IF(A141="","",IF(X141="y",'DATA INPUT'!$B$26,'DATA INPUT'!$B$27))</f>
        <v/>
      </c>
      <c r="Z141" s="458">
        <f>IF(Q141=0,(P141-B141*0.5)*'DATA INPUT'!$B$28,"")</f>
        <v>0</v>
      </c>
      <c r="AA141" s="480"/>
      <c r="AB141" s="480"/>
      <c r="AC141" s="480"/>
      <c r="AD141" s="480"/>
      <c r="AE141" s="443" t="str">
        <f>IF((AB141+AC141+AD141)=0,"",(AB141*'DATA INPUT'!$D$59)+(AC141*'DATA INPUT'!$D$61)+(AD141*'DATA INPUT'!$D$66))</f>
        <v/>
      </c>
      <c r="AF141" s="480"/>
      <c r="AG141" s="480"/>
      <c r="AH141" s="483"/>
      <c r="AI141" s="443" t="str">
        <f t="shared" si="15"/>
        <v/>
      </c>
      <c r="AJ141" s="443" t="str">
        <f t="shared" si="16"/>
        <v/>
      </c>
      <c r="AK141" s="443" t="str">
        <f t="shared" si="17"/>
        <v/>
      </c>
      <c r="AL141" s="443" t="str">
        <f t="shared" si="18"/>
        <v/>
      </c>
      <c r="AM141" s="443" t="str">
        <f t="shared" si="19"/>
        <v/>
      </c>
      <c r="AN141" s="443" t="str">
        <f t="shared" si="20"/>
        <v/>
      </c>
      <c r="AO141" s="443" t="str">
        <f t="shared" si="21"/>
        <v/>
      </c>
      <c r="AP141" s="443" t="str">
        <f t="shared" si="22"/>
        <v/>
      </c>
      <c r="AQ141" s="440" t="str">
        <f>IF(AH141="y",IF(MAX(BY141:BZ141)&lt;'TUITION SCHED'!$H$61,MAX(BY141:BZ141),'TUITION SCHED'!$H$61),"")</f>
        <v/>
      </c>
      <c r="AR141" s="459"/>
      <c r="AS141" s="443" t="str">
        <f>IF(SUM(AT141:$BF141)&gt;0,"",IF(B141&gt;0,$P141,""))</f>
        <v/>
      </c>
      <c r="AT141" s="443" t="str">
        <f>IF(SUM(AU141:$BF141)&gt;0,"",IF(C141&gt;0,$P141,""))</f>
        <v/>
      </c>
      <c r="AU141" s="443" t="str">
        <f>IF(SUM(AV141:$BF141)&gt;0,"",IF(D141&gt;0,$P141,""))</f>
        <v/>
      </c>
      <c r="AV141" s="443" t="str">
        <f>IF(SUM(AW141:$BF141)&gt;0,"",IF(E141&gt;0,$P141,""))</f>
        <v/>
      </c>
      <c r="AW141" s="443" t="str">
        <f>IF(SUM(AX141:$BF141)&gt;0,"",IF(F141&gt;0,$P141,""))</f>
        <v/>
      </c>
      <c r="AX141" s="443" t="str">
        <f>IF(SUM(AY141:$BF141)&gt;0,"",IF(G141&gt;0,$P141,""))</f>
        <v/>
      </c>
      <c r="AY141" s="443" t="str">
        <f>IF(SUM(AZ141:$BF141)&gt;0,"",IF(H141&gt;0,$P141,""))</f>
        <v/>
      </c>
      <c r="AZ141" s="443" t="str">
        <f>IF(SUM(BA141:$BF141)&gt;0,"",IF(I141&gt;0,$P141,""))</f>
        <v/>
      </c>
      <c r="BA141" s="443" t="str">
        <f>IF(SUM(BB141:$BF141)&gt;0,"",IF(J141&gt;0,$P141,""))</f>
        <v/>
      </c>
      <c r="BB141" s="443" t="str">
        <f>IF(SUM(BC141:$BF141)&gt;0,"",IF(K141&gt;0,$P141,""))</f>
        <v/>
      </c>
      <c r="BC141" s="443" t="str">
        <f>IF(SUM(BD141:$BF141)&gt;0,"",IF(L141&gt;0,$P141,""))</f>
        <v/>
      </c>
      <c r="BD141" s="443" t="str">
        <f>IF(SUM(BE141:$BF141)&gt;0,"",IF(M141&gt;0,$P141,""))</f>
        <v/>
      </c>
      <c r="BE141" s="443" t="str">
        <f t="shared" si="23"/>
        <v/>
      </c>
      <c r="BF141" s="440" t="str">
        <f t="shared" si="24"/>
        <v/>
      </c>
      <c r="BG141" s="124"/>
      <c r="BH141" s="507"/>
      <c r="BI141" s="145" t="str">
        <f>IF(AS141&lt;1,"",IF(AS141=1,'TUITION SCHED'!$D$16,IF(AS141=2,'TUITION SCHED'!$E$16,IF(AS141=3,'TUITION SCHED'!$F$16,IF(AS141=4,'TUITION SCHED'!$G$16,IF(AS141=5,'TUITION SCHED'!$H$16,""))))))</f>
        <v/>
      </c>
      <c r="BJ141" s="443" t="str">
        <f>IF(AT141&lt;1,"",IF(AT141=1,'TUITION SCHED'!$D$17,IF(AT141=2,'TUITION SCHED'!$E$17,IF(AT141=3,'TUITION SCHED'!$F$17,IF(AT141=4,'TUITION SCHED'!$G$17,IF(AT141=5,'TUITION SCHED'!$H$18,""))))))</f>
        <v/>
      </c>
      <c r="BK141" s="443" t="str">
        <f>IF(AU141&lt;1,"",IF(AU141=1,'TUITION SCHED'!$D$18,IF(AU141=2,'TUITION SCHED'!$E$18,IF(AU141=3,'TUITION SCHED'!$F$18,IF(AU141=4,'TUITION SCHED'!$G$18,IF(AU141=5,'TUITION SCHED'!$H$18,""))))))</f>
        <v/>
      </c>
      <c r="BL141" s="443" t="str">
        <f>IF(AV141&lt;1,"",IF(AV141=1,'TUITION SCHED'!$D$19,IF(AV141=2,'TUITION SCHED'!$E$19,IF(AV141=3,'TUITION SCHED'!$F$19,IF(AV141=4,'TUITION SCHED'!$G$19,IF(AV141=5,'TUITION SCHED'!$H$19,""))))))</f>
        <v/>
      </c>
      <c r="BM141" s="443" t="str">
        <f>IF(AW141&lt;1,"",IF(AW141=1,'TUITION SCHED'!$D$20,IF(AW141=2,'TUITION SCHED'!$E$20,IF(AW141=3,'TUITION SCHED'!$F$20,IF(AW141=4,'TUITION SCHED'!$G$20,IF(AW141=5,'TUITION SCHED'!$H$20,""))))))</f>
        <v/>
      </c>
      <c r="BN141" s="443" t="str">
        <f>IF(AX141&lt;1,"",IF(AX141=1,'TUITION SCHED'!$D$21,IF(AX141=2,'TUITION SCHED'!$E$21,IF(AX141=3,'TUITION SCHED'!$F$21,IF(AX141=4,'TUITION SCHED'!$G$21,IF(AX141=5,'TUITION SCHED'!$H$21,""))))))</f>
        <v/>
      </c>
      <c r="BO141" s="443" t="str">
        <f>IF(AY141&lt;1,"",IF(AY141=1,'TUITION SCHED'!$D$22,IF(AY141=2,'TUITION SCHED'!$E$22,IF(AY141=3,'TUITION SCHED'!$F$22,IF(AY141=4,'TUITION SCHED'!$G$22,IF(AY141=5,'TUITION SCHED'!$H$22,""))))))</f>
        <v/>
      </c>
      <c r="BP141" s="443" t="str">
        <f>IF(AZ141&lt;1,"",IF(AZ141=1,'TUITION SCHED'!$D$23,IF(AZ141=2,'TUITION SCHED'!$E$23,IF(AZ141=3,'TUITION SCHED'!$F$23,IF(AZ141=4,'TUITION SCHED'!$G$23,IF(AZ141=5,'TUITION SCHED'!$H$23,""))))))</f>
        <v/>
      </c>
      <c r="BQ141" s="443" t="str">
        <f>IF(BA141&lt;1,"",IF(BA141=1,'TUITION SCHED'!$D$24,IF(BA141=2,'TUITION SCHED'!$E$24,IF(BA141=3,'TUITION SCHED'!$F$24,IF(BA141=4,'TUITION SCHED'!$G$24,IF(BA141=5,'TUITION SCHED'!$H$24,""))))))</f>
        <v/>
      </c>
      <c r="BR141" s="443" t="str">
        <f>IF(BB141&lt;1,"",IF(BB141=1,'TUITION SCHED'!$D$25,IF(BB141=2,'TUITION SCHED'!$E$25,IF(BB141=3,'TUITION SCHED'!$F$25,IF(BB141=4,'TUITION SCHED'!$G$25,IF(BB141=5,'TUITION SCHED'!$H$25,""))))))</f>
        <v/>
      </c>
      <c r="BS141" s="443" t="str">
        <f>IF(BC141&lt;1,"",IF(BC141=1,'TUITION SCHED'!$D$26,IF(BC141=2,'TUITION SCHED'!$E$26,IF(BC141=3,'TUITION SCHED'!$F$26,IF(BC141=4,'TUITION SCHED'!$G$26,IF(BC141=5,'TUITION SCHED'!$H$26,""))))))</f>
        <v/>
      </c>
      <c r="BT141" s="443" t="str">
        <f>IF(BD141&lt;1,"",IF(BD141=1,'TUITION SCHED'!$D$27,IF(BD141=2,'TUITION SCHED'!$E$27,IF(BD141=3,'TUITION SCHED'!$F$27,IF(BD141=4,'TUITION SCHED'!$G$27,IF(BD141=5,'TUITION SCHED'!$H$27,""))))))</f>
        <v/>
      </c>
      <c r="BU141" s="443" t="str">
        <f>IF(BE141&lt;1,"",IF(BE141=1,'TUITION SCHED'!$D$28,IF(BE141=2,'TUITION SCHED'!$E$28,IF(BE141=3,'TUITION SCHED'!$F$28,IF(BE141=4,'TUITION SCHED'!$G$28,IF(BE141=5,'TUITION SCHED'!$H$28,""))))))</f>
        <v/>
      </c>
      <c r="BV141" s="440" t="str">
        <f>IF(BF141&lt;1,"",IF(BF141=1,'TUITION SCHED'!$D$29,IF(BF141=2,'TUITION SCHED'!$E$29,IF(BF141=3,'TUITION SCHED'!$F$29,IF(BF141=4,'TUITION SCHED'!$G$29,IF(BF141=5,'TUITION SCHED'!$H$29,""))))))</f>
        <v/>
      </c>
      <c r="BW141" s="124"/>
      <c r="BX141" s="507"/>
      <c r="BY141" s="145" t="str">
        <f>IF(AH141="y",IF(SUM(J141:O141)&gt;0,'TUITION SCHED'!$H$58+IF(SUM(J141:O141)&gt;1,((SUM(J141:O141)-1))*'TUITION SCHED'!$H$60)+SUM(B141:I141)*'TUITION SCHED'!$H$59,""),"")</f>
        <v/>
      </c>
      <c r="BZ141" s="443" t="str">
        <f>IF(AH141="y",IF(SUM(B141:I141)&gt;0,'TUITION SCHED'!$H$57+IF(SUM(B141:I141)&gt;1,((SUM(B141:I141)-1))*'TUITION SCHED'!$H$59),""),"")</f>
        <v/>
      </c>
      <c r="CA141" s="443" t="str">
        <f t="shared" si="25"/>
        <v/>
      </c>
    </row>
    <row r="142" spans="1:79">
      <c r="A142" s="480"/>
      <c r="B142" s="463"/>
      <c r="C142" s="463"/>
      <c r="D142" s="463"/>
      <c r="E142" s="463"/>
      <c r="F142" s="463"/>
      <c r="G142" s="463"/>
      <c r="H142" s="463"/>
      <c r="I142" s="463"/>
      <c r="J142" s="463"/>
      <c r="K142" s="463"/>
      <c r="L142" s="463"/>
      <c r="M142" s="463"/>
      <c r="N142" s="463"/>
      <c r="O142" s="463"/>
      <c r="P142" s="443">
        <f t="shared" si="13"/>
        <v>0</v>
      </c>
      <c r="Q142" s="480"/>
      <c r="R142" s="480"/>
      <c r="S142" s="456">
        <f>IF(U142&gt;0,U142,IF(Q142=1,'TUITION SCHED'!D$30,IF(Q142=2,'TUITION SCHED'!E$30,IF(Q142=3,'TUITION SCHED'!F$30,IF(Q142=4,'TUITION SCHED'!G$30,IF(Q142=5,'TUITION SCHED'!H$30,IF(R142&gt;0,R142*'TUITION SCHED'!$D$31,SUM(BI142:BV142))))))))</f>
        <v>0</v>
      </c>
      <c r="T142" s="457" t="str">
        <f t="shared" si="14"/>
        <v/>
      </c>
      <c r="U142" s="480"/>
      <c r="V142" s="480"/>
      <c r="W142" s="575" t="str">
        <f>IF(V142="y",S142*'DATA INPUT'!$B$20,"")</f>
        <v/>
      </c>
      <c r="X142" s="483"/>
      <c r="Y142" s="443" t="str">
        <f>IF(A142="","",IF(X142="y",'DATA INPUT'!$B$26,'DATA INPUT'!$B$27))</f>
        <v/>
      </c>
      <c r="Z142" s="458">
        <f>IF(Q142=0,(P142-B142*0.5)*'DATA INPUT'!$B$28,"")</f>
        <v>0</v>
      </c>
      <c r="AA142" s="480"/>
      <c r="AB142" s="480"/>
      <c r="AC142" s="480"/>
      <c r="AD142" s="480"/>
      <c r="AE142" s="443" t="str">
        <f>IF((AB142+AC142+AD142)=0,"",(AB142*'DATA INPUT'!$D$59)+(AC142*'DATA INPUT'!$D$61)+(AD142*'DATA INPUT'!$D$66))</f>
        <v/>
      </c>
      <c r="AF142" s="480"/>
      <c r="AG142" s="480"/>
      <c r="AH142" s="483"/>
      <c r="AI142" s="443" t="str">
        <f t="shared" si="15"/>
        <v/>
      </c>
      <c r="AJ142" s="443" t="str">
        <f t="shared" si="16"/>
        <v/>
      </c>
      <c r="AK142" s="443" t="str">
        <f t="shared" si="17"/>
        <v/>
      </c>
      <c r="AL142" s="443" t="str">
        <f t="shared" si="18"/>
        <v/>
      </c>
      <c r="AM142" s="443" t="str">
        <f t="shared" si="19"/>
        <v/>
      </c>
      <c r="AN142" s="443" t="str">
        <f t="shared" si="20"/>
        <v/>
      </c>
      <c r="AO142" s="443" t="str">
        <f t="shared" si="21"/>
        <v/>
      </c>
      <c r="AP142" s="443" t="str">
        <f t="shared" si="22"/>
        <v/>
      </c>
      <c r="AQ142" s="440" t="str">
        <f>IF(AH142="y",IF(MAX(BY142:BZ142)&lt;'TUITION SCHED'!$H$61,MAX(BY142:BZ142),'TUITION SCHED'!$H$61),"")</f>
        <v/>
      </c>
      <c r="AR142" s="459"/>
      <c r="AS142" s="443" t="str">
        <f>IF(SUM(AT142:$BF142)&gt;0,"",IF(B142&gt;0,$P142,""))</f>
        <v/>
      </c>
      <c r="AT142" s="443" t="str">
        <f>IF(SUM(AU142:$BF142)&gt;0,"",IF(C142&gt;0,$P142,""))</f>
        <v/>
      </c>
      <c r="AU142" s="443" t="str">
        <f>IF(SUM(AV142:$BF142)&gt;0,"",IF(D142&gt;0,$P142,""))</f>
        <v/>
      </c>
      <c r="AV142" s="443" t="str">
        <f>IF(SUM(AW142:$BF142)&gt;0,"",IF(E142&gt;0,$P142,""))</f>
        <v/>
      </c>
      <c r="AW142" s="443" t="str">
        <f>IF(SUM(AX142:$BF142)&gt;0,"",IF(F142&gt;0,$P142,""))</f>
        <v/>
      </c>
      <c r="AX142" s="443" t="str">
        <f>IF(SUM(AY142:$BF142)&gt;0,"",IF(G142&gt;0,$P142,""))</f>
        <v/>
      </c>
      <c r="AY142" s="443" t="str">
        <f>IF(SUM(AZ142:$BF142)&gt;0,"",IF(H142&gt;0,$P142,""))</f>
        <v/>
      </c>
      <c r="AZ142" s="443" t="str">
        <f>IF(SUM(BA142:$BF142)&gt;0,"",IF(I142&gt;0,$P142,""))</f>
        <v/>
      </c>
      <c r="BA142" s="443" t="str">
        <f>IF(SUM(BB142:$BF142)&gt;0,"",IF(J142&gt;0,$P142,""))</f>
        <v/>
      </c>
      <c r="BB142" s="443" t="str">
        <f>IF(SUM(BC142:$BF142)&gt;0,"",IF(K142&gt;0,$P142,""))</f>
        <v/>
      </c>
      <c r="BC142" s="443" t="str">
        <f>IF(SUM(BD142:$BF142)&gt;0,"",IF(L142&gt;0,$P142,""))</f>
        <v/>
      </c>
      <c r="BD142" s="443" t="str">
        <f>IF(SUM(BE142:$BF142)&gt;0,"",IF(M142&gt;0,$P142,""))</f>
        <v/>
      </c>
      <c r="BE142" s="443" t="str">
        <f t="shared" si="23"/>
        <v/>
      </c>
      <c r="BF142" s="440" t="str">
        <f t="shared" si="24"/>
        <v/>
      </c>
      <c r="BG142" s="124"/>
      <c r="BH142" s="507"/>
      <c r="BI142" s="145" t="str">
        <f>IF(AS142&lt;1,"",IF(AS142=1,'TUITION SCHED'!$D$16,IF(AS142=2,'TUITION SCHED'!$E$16,IF(AS142=3,'TUITION SCHED'!$F$16,IF(AS142=4,'TUITION SCHED'!$G$16,IF(AS142=5,'TUITION SCHED'!$H$16,""))))))</f>
        <v/>
      </c>
      <c r="BJ142" s="443" t="str">
        <f>IF(AT142&lt;1,"",IF(AT142=1,'TUITION SCHED'!$D$17,IF(AT142=2,'TUITION SCHED'!$E$17,IF(AT142=3,'TUITION SCHED'!$F$17,IF(AT142=4,'TUITION SCHED'!$G$17,IF(AT142=5,'TUITION SCHED'!$H$18,""))))))</f>
        <v/>
      </c>
      <c r="BK142" s="443" t="str">
        <f>IF(AU142&lt;1,"",IF(AU142=1,'TUITION SCHED'!$D$18,IF(AU142=2,'TUITION SCHED'!$E$18,IF(AU142=3,'TUITION SCHED'!$F$18,IF(AU142=4,'TUITION SCHED'!$G$18,IF(AU142=5,'TUITION SCHED'!$H$18,""))))))</f>
        <v/>
      </c>
      <c r="BL142" s="443" t="str">
        <f>IF(AV142&lt;1,"",IF(AV142=1,'TUITION SCHED'!$D$19,IF(AV142=2,'TUITION SCHED'!$E$19,IF(AV142=3,'TUITION SCHED'!$F$19,IF(AV142=4,'TUITION SCHED'!$G$19,IF(AV142=5,'TUITION SCHED'!$H$19,""))))))</f>
        <v/>
      </c>
      <c r="BM142" s="443" t="str">
        <f>IF(AW142&lt;1,"",IF(AW142=1,'TUITION SCHED'!$D$20,IF(AW142=2,'TUITION SCHED'!$E$20,IF(AW142=3,'TUITION SCHED'!$F$20,IF(AW142=4,'TUITION SCHED'!$G$20,IF(AW142=5,'TUITION SCHED'!$H$20,""))))))</f>
        <v/>
      </c>
      <c r="BN142" s="443" t="str">
        <f>IF(AX142&lt;1,"",IF(AX142=1,'TUITION SCHED'!$D$21,IF(AX142=2,'TUITION SCHED'!$E$21,IF(AX142=3,'TUITION SCHED'!$F$21,IF(AX142=4,'TUITION SCHED'!$G$21,IF(AX142=5,'TUITION SCHED'!$H$21,""))))))</f>
        <v/>
      </c>
      <c r="BO142" s="443" t="str">
        <f>IF(AY142&lt;1,"",IF(AY142=1,'TUITION SCHED'!$D$22,IF(AY142=2,'TUITION SCHED'!$E$22,IF(AY142=3,'TUITION SCHED'!$F$22,IF(AY142=4,'TUITION SCHED'!$G$22,IF(AY142=5,'TUITION SCHED'!$H$22,""))))))</f>
        <v/>
      </c>
      <c r="BP142" s="443" t="str">
        <f>IF(AZ142&lt;1,"",IF(AZ142=1,'TUITION SCHED'!$D$23,IF(AZ142=2,'TUITION SCHED'!$E$23,IF(AZ142=3,'TUITION SCHED'!$F$23,IF(AZ142=4,'TUITION SCHED'!$G$23,IF(AZ142=5,'TUITION SCHED'!$H$23,""))))))</f>
        <v/>
      </c>
      <c r="BQ142" s="443" t="str">
        <f>IF(BA142&lt;1,"",IF(BA142=1,'TUITION SCHED'!$D$24,IF(BA142=2,'TUITION SCHED'!$E$24,IF(BA142=3,'TUITION SCHED'!$F$24,IF(BA142=4,'TUITION SCHED'!$G$24,IF(BA142=5,'TUITION SCHED'!$H$24,""))))))</f>
        <v/>
      </c>
      <c r="BR142" s="443" t="str">
        <f>IF(BB142&lt;1,"",IF(BB142=1,'TUITION SCHED'!$D$25,IF(BB142=2,'TUITION SCHED'!$E$25,IF(BB142=3,'TUITION SCHED'!$F$25,IF(BB142=4,'TUITION SCHED'!$G$25,IF(BB142=5,'TUITION SCHED'!$H$25,""))))))</f>
        <v/>
      </c>
      <c r="BS142" s="443" t="str">
        <f>IF(BC142&lt;1,"",IF(BC142=1,'TUITION SCHED'!$D$26,IF(BC142=2,'TUITION SCHED'!$E$26,IF(BC142=3,'TUITION SCHED'!$F$26,IF(BC142=4,'TUITION SCHED'!$G$26,IF(BC142=5,'TUITION SCHED'!$H$26,""))))))</f>
        <v/>
      </c>
      <c r="BT142" s="443" t="str">
        <f>IF(BD142&lt;1,"",IF(BD142=1,'TUITION SCHED'!$D$27,IF(BD142=2,'TUITION SCHED'!$E$27,IF(BD142=3,'TUITION SCHED'!$F$27,IF(BD142=4,'TUITION SCHED'!$G$27,IF(BD142=5,'TUITION SCHED'!$H$27,""))))))</f>
        <v/>
      </c>
      <c r="BU142" s="443" t="str">
        <f>IF(BE142&lt;1,"",IF(BE142=1,'TUITION SCHED'!$D$28,IF(BE142=2,'TUITION SCHED'!$E$28,IF(BE142=3,'TUITION SCHED'!$F$28,IF(BE142=4,'TUITION SCHED'!$G$28,IF(BE142=5,'TUITION SCHED'!$H$28,""))))))</f>
        <v/>
      </c>
      <c r="BV142" s="440" t="str">
        <f>IF(BF142&lt;1,"",IF(BF142=1,'TUITION SCHED'!$D$29,IF(BF142=2,'TUITION SCHED'!$E$29,IF(BF142=3,'TUITION SCHED'!$F$29,IF(BF142=4,'TUITION SCHED'!$G$29,IF(BF142=5,'TUITION SCHED'!$H$29,""))))))</f>
        <v/>
      </c>
      <c r="BW142" s="124"/>
      <c r="BX142" s="507"/>
      <c r="BY142" s="145" t="str">
        <f>IF(AH142="y",IF(SUM(J142:O142)&gt;0,'TUITION SCHED'!$H$58+IF(SUM(J142:O142)&gt;1,((SUM(J142:O142)-1))*'TUITION SCHED'!$H$60)+SUM(B142:I142)*'TUITION SCHED'!$H$59,""),"")</f>
        <v/>
      </c>
      <c r="BZ142" s="443" t="str">
        <f>IF(AH142="y",IF(SUM(B142:I142)&gt;0,'TUITION SCHED'!$H$57+IF(SUM(B142:I142)&gt;1,((SUM(B142:I142)-1))*'TUITION SCHED'!$H$59),""),"")</f>
        <v/>
      </c>
      <c r="CA142" s="443" t="str">
        <f t="shared" si="25"/>
        <v/>
      </c>
    </row>
    <row r="143" spans="1:79">
      <c r="A143" s="480"/>
      <c r="B143" s="463"/>
      <c r="C143" s="463"/>
      <c r="D143" s="463"/>
      <c r="E143" s="463"/>
      <c r="F143" s="463"/>
      <c r="G143" s="463"/>
      <c r="H143" s="463"/>
      <c r="I143" s="463"/>
      <c r="J143" s="463"/>
      <c r="K143" s="463"/>
      <c r="L143" s="463"/>
      <c r="M143" s="463"/>
      <c r="N143" s="463"/>
      <c r="O143" s="463"/>
      <c r="P143" s="443">
        <f t="shared" si="13"/>
        <v>0</v>
      </c>
      <c r="Q143" s="480"/>
      <c r="R143" s="480"/>
      <c r="S143" s="456">
        <f>IF(U143&gt;0,U143,IF(Q143=1,'TUITION SCHED'!D$30,IF(Q143=2,'TUITION SCHED'!E$30,IF(Q143=3,'TUITION SCHED'!F$30,IF(Q143=4,'TUITION SCHED'!G$30,IF(Q143=5,'TUITION SCHED'!H$30,IF(R143&gt;0,R143*'TUITION SCHED'!$D$31,SUM(BI143:BV143))))))))</f>
        <v>0</v>
      </c>
      <c r="T143" s="457" t="str">
        <f t="shared" si="14"/>
        <v/>
      </c>
      <c r="U143" s="480"/>
      <c r="V143" s="480"/>
      <c r="W143" s="575" t="str">
        <f>IF(V143="y",S143*'DATA INPUT'!$B$20,"")</f>
        <v/>
      </c>
      <c r="X143" s="483"/>
      <c r="Y143" s="443" t="str">
        <f>IF(A143="","",IF(X143="y",'DATA INPUT'!$B$26,'DATA INPUT'!$B$27))</f>
        <v/>
      </c>
      <c r="Z143" s="458">
        <f>IF(Q143=0,(P143-B143*0.5)*'DATA INPUT'!$B$28,"")</f>
        <v>0</v>
      </c>
      <c r="AA143" s="480"/>
      <c r="AB143" s="480"/>
      <c r="AC143" s="480"/>
      <c r="AD143" s="480"/>
      <c r="AE143" s="443" t="str">
        <f>IF((AB143+AC143+AD143)=0,"",(AB143*'DATA INPUT'!$D$59)+(AC143*'DATA INPUT'!$D$61)+(AD143*'DATA INPUT'!$D$66))</f>
        <v/>
      </c>
      <c r="AF143" s="480"/>
      <c r="AG143" s="480"/>
      <c r="AH143" s="483"/>
      <c r="AI143" s="443" t="str">
        <f t="shared" si="15"/>
        <v/>
      </c>
      <c r="AJ143" s="443" t="str">
        <f t="shared" si="16"/>
        <v/>
      </c>
      <c r="AK143" s="443" t="str">
        <f t="shared" si="17"/>
        <v/>
      </c>
      <c r="AL143" s="443" t="str">
        <f t="shared" si="18"/>
        <v/>
      </c>
      <c r="AM143" s="443" t="str">
        <f t="shared" si="19"/>
        <v/>
      </c>
      <c r="AN143" s="443" t="str">
        <f t="shared" si="20"/>
        <v/>
      </c>
      <c r="AO143" s="443" t="str">
        <f t="shared" si="21"/>
        <v/>
      </c>
      <c r="AP143" s="443" t="str">
        <f t="shared" si="22"/>
        <v/>
      </c>
      <c r="AQ143" s="440" t="str">
        <f>IF(AH143="y",IF(MAX(BY143:BZ143)&lt;'TUITION SCHED'!$H$61,MAX(BY143:BZ143),'TUITION SCHED'!$H$61),"")</f>
        <v/>
      </c>
      <c r="AR143" s="459"/>
      <c r="AS143" s="443" t="str">
        <f>IF(SUM(AT143:$BF143)&gt;0,"",IF(B143&gt;0,$P143,""))</f>
        <v/>
      </c>
      <c r="AT143" s="443" t="str">
        <f>IF(SUM(AU143:$BF143)&gt;0,"",IF(C143&gt;0,$P143,""))</f>
        <v/>
      </c>
      <c r="AU143" s="443" t="str">
        <f>IF(SUM(AV143:$BF143)&gt;0,"",IF(D143&gt;0,$P143,""))</f>
        <v/>
      </c>
      <c r="AV143" s="443" t="str">
        <f>IF(SUM(AW143:$BF143)&gt;0,"",IF(E143&gt;0,$P143,""))</f>
        <v/>
      </c>
      <c r="AW143" s="443" t="str">
        <f>IF(SUM(AX143:$BF143)&gt;0,"",IF(F143&gt;0,$P143,""))</f>
        <v/>
      </c>
      <c r="AX143" s="443" t="str">
        <f>IF(SUM(AY143:$BF143)&gt;0,"",IF(G143&gt;0,$P143,""))</f>
        <v/>
      </c>
      <c r="AY143" s="443" t="str">
        <f>IF(SUM(AZ143:$BF143)&gt;0,"",IF(H143&gt;0,$P143,""))</f>
        <v/>
      </c>
      <c r="AZ143" s="443" t="str">
        <f>IF(SUM(BA143:$BF143)&gt;0,"",IF(I143&gt;0,$P143,""))</f>
        <v/>
      </c>
      <c r="BA143" s="443" t="str">
        <f>IF(SUM(BB143:$BF143)&gt;0,"",IF(J143&gt;0,$P143,""))</f>
        <v/>
      </c>
      <c r="BB143" s="443" t="str">
        <f>IF(SUM(BC143:$BF143)&gt;0,"",IF(K143&gt;0,$P143,""))</f>
        <v/>
      </c>
      <c r="BC143" s="443" t="str">
        <f>IF(SUM(BD143:$BF143)&gt;0,"",IF(L143&gt;0,$P143,""))</f>
        <v/>
      </c>
      <c r="BD143" s="443" t="str">
        <f>IF(SUM(BE143:$BF143)&gt;0,"",IF(M143&gt;0,$P143,""))</f>
        <v/>
      </c>
      <c r="BE143" s="443" t="str">
        <f t="shared" si="23"/>
        <v/>
      </c>
      <c r="BF143" s="440" t="str">
        <f t="shared" si="24"/>
        <v/>
      </c>
      <c r="BG143" s="124"/>
      <c r="BH143" s="507"/>
      <c r="BI143" s="145" t="str">
        <f>IF(AS143&lt;1,"",IF(AS143=1,'TUITION SCHED'!$D$16,IF(AS143=2,'TUITION SCHED'!$E$16,IF(AS143=3,'TUITION SCHED'!$F$16,IF(AS143=4,'TUITION SCHED'!$G$16,IF(AS143=5,'TUITION SCHED'!$H$16,""))))))</f>
        <v/>
      </c>
      <c r="BJ143" s="443" t="str">
        <f>IF(AT143&lt;1,"",IF(AT143=1,'TUITION SCHED'!$D$17,IF(AT143=2,'TUITION SCHED'!$E$17,IF(AT143=3,'TUITION SCHED'!$F$17,IF(AT143=4,'TUITION SCHED'!$G$17,IF(AT143=5,'TUITION SCHED'!$H$18,""))))))</f>
        <v/>
      </c>
      <c r="BK143" s="443" t="str">
        <f>IF(AU143&lt;1,"",IF(AU143=1,'TUITION SCHED'!$D$18,IF(AU143=2,'TUITION SCHED'!$E$18,IF(AU143=3,'TUITION SCHED'!$F$18,IF(AU143=4,'TUITION SCHED'!$G$18,IF(AU143=5,'TUITION SCHED'!$H$18,""))))))</f>
        <v/>
      </c>
      <c r="BL143" s="443" t="str">
        <f>IF(AV143&lt;1,"",IF(AV143=1,'TUITION SCHED'!$D$19,IF(AV143=2,'TUITION SCHED'!$E$19,IF(AV143=3,'TUITION SCHED'!$F$19,IF(AV143=4,'TUITION SCHED'!$G$19,IF(AV143=5,'TUITION SCHED'!$H$19,""))))))</f>
        <v/>
      </c>
      <c r="BM143" s="443" t="str">
        <f>IF(AW143&lt;1,"",IF(AW143=1,'TUITION SCHED'!$D$20,IF(AW143=2,'TUITION SCHED'!$E$20,IF(AW143=3,'TUITION SCHED'!$F$20,IF(AW143=4,'TUITION SCHED'!$G$20,IF(AW143=5,'TUITION SCHED'!$H$20,""))))))</f>
        <v/>
      </c>
      <c r="BN143" s="443" t="str">
        <f>IF(AX143&lt;1,"",IF(AX143=1,'TUITION SCHED'!$D$21,IF(AX143=2,'TUITION SCHED'!$E$21,IF(AX143=3,'TUITION SCHED'!$F$21,IF(AX143=4,'TUITION SCHED'!$G$21,IF(AX143=5,'TUITION SCHED'!$H$21,""))))))</f>
        <v/>
      </c>
      <c r="BO143" s="443" t="str">
        <f>IF(AY143&lt;1,"",IF(AY143=1,'TUITION SCHED'!$D$22,IF(AY143=2,'TUITION SCHED'!$E$22,IF(AY143=3,'TUITION SCHED'!$F$22,IF(AY143=4,'TUITION SCHED'!$G$22,IF(AY143=5,'TUITION SCHED'!$H$22,""))))))</f>
        <v/>
      </c>
      <c r="BP143" s="443" t="str">
        <f>IF(AZ143&lt;1,"",IF(AZ143=1,'TUITION SCHED'!$D$23,IF(AZ143=2,'TUITION SCHED'!$E$23,IF(AZ143=3,'TUITION SCHED'!$F$23,IF(AZ143=4,'TUITION SCHED'!$G$23,IF(AZ143=5,'TUITION SCHED'!$H$23,""))))))</f>
        <v/>
      </c>
      <c r="BQ143" s="443" t="str">
        <f>IF(BA143&lt;1,"",IF(BA143=1,'TUITION SCHED'!$D$24,IF(BA143=2,'TUITION SCHED'!$E$24,IF(BA143=3,'TUITION SCHED'!$F$24,IF(BA143=4,'TUITION SCHED'!$G$24,IF(BA143=5,'TUITION SCHED'!$H$24,""))))))</f>
        <v/>
      </c>
      <c r="BR143" s="443" t="str">
        <f>IF(BB143&lt;1,"",IF(BB143=1,'TUITION SCHED'!$D$25,IF(BB143=2,'TUITION SCHED'!$E$25,IF(BB143=3,'TUITION SCHED'!$F$25,IF(BB143=4,'TUITION SCHED'!$G$25,IF(BB143=5,'TUITION SCHED'!$H$25,""))))))</f>
        <v/>
      </c>
      <c r="BS143" s="443" t="str">
        <f>IF(BC143&lt;1,"",IF(BC143=1,'TUITION SCHED'!$D$26,IF(BC143=2,'TUITION SCHED'!$E$26,IF(BC143=3,'TUITION SCHED'!$F$26,IF(BC143=4,'TUITION SCHED'!$G$26,IF(BC143=5,'TUITION SCHED'!$H$26,""))))))</f>
        <v/>
      </c>
      <c r="BT143" s="443" t="str">
        <f>IF(BD143&lt;1,"",IF(BD143=1,'TUITION SCHED'!$D$27,IF(BD143=2,'TUITION SCHED'!$E$27,IF(BD143=3,'TUITION SCHED'!$F$27,IF(BD143=4,'TUITION SCHED'!$G$27,IF(BD143=5,'TUITION SCHED'!$H$27,""))))))</f>
        <v/>
      </c>
      <c r="BU143" s="443" t="str">
        <f>IF(BE143&lt;1,"",IF(BE143=1,'TUITION SCHED'!$D$28,IF(BE143=2,'TUITION SCHED'!$E$28,IF(BE143=3,'TUITION SCHED'!$F$28,IF(BE143=4,'TUITION SCHED'!$G$28,IF(BE143=5,'TUITION SCHED'!$H$28,""))))))</f>
        <v/>
      </c>
      <c r="BV143" s="440" t="str">
        <f>IF(BF143&lt;1,"",IF(BF143=1,'TUITION SCHED'!$D$29,IF(BF143=2,'TUITION SCHED'!$E$29,IF(BF143=3,'TUITION SCHED'!$F$29,IF(BF143=4,'TUITION SCHED'!$G$29,IF(BF143=5,'TUITION SCHED'!$H$29,""))))))</f>
        <v/>
      </c>
      <c r="BW143" s="124"/>
      <c r="BX143" s="507"/>
      <c r="BY143" s="145" t="str">
        <f>IF(AH143="y",IF(SUM(J143:O143)&gt;0,'TUITION SCHED'!$H$58+IF(SUM(J143:O143)&gt;1,((SUM(J143:O143)-1))*'TUITION SCHED'!$H$60)+SUM(B143:I143)*'TUITION SCHED'!$H$59,""),"")</f>
        <v/>
      </c>
      <c r="BZ143" s="443" t="str">
        <f>IF(AH143="y",IF(SUM(B143:I143)&gt;0,'TUITION SCHED'!$H$57+IF(SUM(B143:I143)&gt;1,((SUM(B143:I143)-1))*'TUITION SCHED'!$H$59),""),"")</f>
        <v/>
      </c>
      <c r="CA143" s="443" t="str">
        <f t="shared" si="25"/>
        <v/>
      </c>
    </row>
    <row r="144" spans="1:79">
      <c r="A144" s="480"/>
      <c r="B144" s="463"/>
      <c r="C144" s="463"/>
      <c r="D144" s="463"/>
      <c r="E144" s="463"/>
      <c r="F144" s="463"/>
      <c r="G144" s="463"/>
      <c r="H144" s="463"/>
      <c r="I144" s="463"/>
      <c r="J144" s="463"/>
      <c r="K144" s="463"/>
      <c r="L144" s="463"/>
      <c r="M144" s="463"/>
      <c r="N144" s="463"/>
      <c r="O144" s="463"/>
      <c r="P144" s="443">
        <f t="shared" si="13"/>
        <v>0</v>
      </c>
      <c r="Q144" s="480"/>
      <c r="R144" s="480"/>
      <c r="S144" s="456">
        <f>IF(U144&gt;0,U144,IF(Q144=1,'TUITION SCHED'!D$30,IF(Q144=2,'TUITION SCHED'!E$30,IF(Q144=3,'TUITION SCHED'!F$30,IF(Q144=4,'TUITION SCHED'!G$30,IF(Q144=5,'TUITION SCHED'!H$30,IF(R144&gt;0,R144*'TUITION SCHED'!$D$31,SUM(BI144:BV144))))))))</f>
        <v>0</v>
      </c>
      <c r="T144" s="457" t="str">
        <f t="shared" si="14"/>
        <v/>
      </c>
      <c r="U144" s="480"/>
      <c r="V144" s="480"/>
      <c r="W144" s="575" t="str">
        <f>IF(V144="y",S144*'DATA INPUT'!$B$20,"")</f>
        <v/>
      </c>
      <c r="X144" s="483"/>
      <c r="Y144" s="443" t="str">
        <f>IF(A144="","",IF(X144="y",'DATA INPUT'!$B$26,'DATA INPUT'!$B$27))</f>
        <v/>
      </c>
      <c r="Z144" s="458">
        <f>IF(Q144=0,(P144-B144*0.5)*'DATA INPUT'!$B$28,"")</f>
        <v>0</v>
      </c>
      <c r="AA144" s="480"/>
      <c r="AB144" s="480"/>
      <c r="AC144" s="480"/>
      <c r="AD144" s="480"/>
      <c r="AE144" s="443" t="str">
        <f>IF((AB144+AC144+AD144)=0,"",(AB144*'DATA INPUT'!$D$59)+(AC144*'DATA INPUT'!$D$61)+(AD144*'DATA INPUT'!$D$66))</f>
        <v/>
      </c>
      <c r="AF144" s="480"/>
      <c r="AG144" s="480"/>
      <c r="AH144" s="483"/>
      <c r="AI144" s="443" t="str">
        <f t="shared" si="15"/>
        <v/>
      </c>
      <c r="AJ144" s="443" t="str">
        <f t="shared" si="16"/>
        <v/>
      </c>
      <c r="AK144" s="443" t="str">
        <f t="shared" si="17"/>
        <v/>
      </c>
      <c r="AL144" s="443" t="str">
        <f t="shared" si="18"/>
        <v/>
      </c>
      <c r="AM144" s="443" t="str">
        <f t="shared" si="19"/>
        <v/>
      </c>
      <c r="AN144" s="443" t="str">
        <f t="shared" si="20"/>
        <v/>
      </c>
      <c r="AO144" s="443" t="str">
        <f t="shared" si="21"/>
        <v/>
      </c>
      <c r="AP144" s="443" t="str">
        <f t="shared" si="22"/>
        <v/>
      </c>
      <c r="AQ144" s="440" t="str">
        <f>IF(AH144="y",IF(MAX(BY144:BZ144)&lt;'TUITION SCHED'!$H$61,MAX(BY144:BZ144),'TUITION SCHED'!$H$61),"")</f>
        <v/>
      </c>
      <c r="AR144" s="459"/>
      <c r="AS144" s="443" t="str">
        <f>IF(SUM(AT144:$BF144)&gt;0,"",IF(B144&gt;0,$P144,""))</f>
        <v/>
      </c>
      <c r="AT144" s="443" t="str">
        <f>IF(SUM(AU144:$BF144)&gt;0,"",IF(C144&gt;0,$P144,""))</f>
        <v/>
      </c>
      <c r="AU144" s="443" t="str">
        <f>IF(SUM(AV144:$BF144)&gt;0,"",IF(D144&gt;0,$P144,""))</f>
        <v/>
      </c>
      <c r="AV144" s="443" t="str">
        <f>IF(SUM(AW144:$BF144)&gt;0,"",IF(E144&gt;0,$P144,""))</f>
        <v/>
      </c>
      <c r="AW144" s="443" t="str">
        <f>IF(SUM(AX144:$BF144)&gt;0,"",IF(F144&gt;0,$P144,""))</f>
        <v/>
      </c>
      <c r="AX144" s="443" t="str">
        <f>IF(SUM(AY144:$BF144)&gt;0,"",IF(G144&gt;0,$P144,""))</f>
        <v/>
      </c>
      <c r="AY144" s="443" t="str">
        <f>IF(SUM(AZ144:$BF144)&gt;0,"",IF(H144&gt;0,$P144,""))</f>
        <v/>
      </c>
      <c r="AZ144" s="443" t="str">
        <f>IF(SUM(BA144:$BF144)&gt;0,"",IF(I144&gt;0,$P144,""))</f>
        <v/>
      </c>
      <c r="BA144" s="443" t="str">
        <f>IF(SUM(BB144:$BF144)&gt;0,"",IF(J144&gt;0,$P144,""))</f>
        <v/>
      </c>
      <c r="BB144" s="443" t="str">
        <f>IF(SUM(BC144:$BF144)&gt;0,"",IF(K144&gt;0,$P144,""))</f>
        <v/>
      </c>
      <c r="BC144" s="443" t="str">
        <f>IF(SUM(BD144:$BF144)&gt;0,"",IF(L144&gt;0,$P144,""))</f>
        <v/>
      </c>
      <c r="BD144" s="443" t="str">
        <f>IF(SUM(BE144:$BF144)&gt;0,"",IF(M144&gt;0,$P144,""))</f>
        <v/>
      </c>
      <c r="BE144" s="443" t="str">
        <f t="shared" si="23"/>
        <v/>
      </c>
      <c r="BF144" s="440" t="str">
        <f t="shared" si="24"/>
        <v/>
      </c>
      <c r="BG144" s="124"/>
      <c r="BH144" s="507"/>
      <c r="BI144" s="145" t="str">
        <f>IF(AS144&lt;1,"",IF(AS144=1,'TUITION SCHED'!$D$16,IF(AS144=2,'TUITION SCHED'!$E$16,IF(AS144=3,'TUITION SCHED'!$F$16,IF(AS144=4,'TUITION SCHED'!$G$16,IF(AS144=5,'TUITION SCHED'!$H$16,""))))))</f>
        <v/>
      </c>
      <c r="BJ144" s="443" t="str">
        <f>IF(AT144&lt;1,"",IF(AT144=1,'TUITION SCHED'!$D$17,IF(AT144=2,'TUITION SCHED'!$E$17,IF(AT144=3,'TUITION SCHED'!$F$17,IF(AT144=4,'TUITION SCHED'!$G$17,IF(AT144=5,'TUITION SCHED'!$H$18,""))))))</f>
        <v/>
      </c>
      <c r="BK144" s="443" t="str">
        <f>IF(AU144&lt;1,"",IF(AU144=1,'TUITION SCHED'!$D$18,IF(AU144=2,'TUITION SCHED'!$E$18,IF(AU144=3,'TUITION SCHED'!$F$18,IF(AU144=4,'TUITION SCHED'!$G$18,IF(AU144=5,'TUITION SCHED'!$H$18,""))))))</f>
        <v/>
      </c>
      <c r="BL144" s="443" t="str">
        <f>IF(AV144&lt;1,"",IF(AV144=1,'TUITION SCHED'!$D$19,IF(AV144=2,'TUITION SCHED'!$E$19,IF(AV144=3,'TUITION SCHED'!$F$19,IF(AV144=4,'TUITION SCHED'!$G$19,IF(AV144=5,'TUITION SCHED'!$H$19,""))))))</f>
        <v/>
      </c>
      <c r="BM144" s="443" t="str">
        <f>IF(AW144&lt;1,"",IF(AW144=1,'TUITION SCHED'!$D$20,IF(AW144=2,'TUITION SCHED'!$E$20,IF(AW144=3,'TUITION SCHED'!$F$20,IF(AW144=4,'TUITION SCHED'!$G$20,IF(AW144=5,'TUITION SCHED'!$H$20,""))))))</f>
        <v/>
      </c>
      <c r="BN144" s="443" t="str">
        <f>IF(AX144&lt;1,"",IF(AX144=1,'TUITION SCHED'!$D$21,IF(AX144=2,'TUITION SCHED'!$E$21,IF(AX144=3,'TUITION SCHED'!$F$21,IF(AX144=4,'TUITION SCHED'!$G$21,IF(AX144=5,'TUITION SCHED'!$H$21,""))))))</f>
        <v/>
      </c>
      <c r="BO144" s="443" t="str">
        <f>IF(AY144&lt;1,"",IF(AY144=1,'TUITION SCHED'!$D$22,IF(AY144=2,'TUITION SCHED'!$E$22,IF(AY144=3,'TUITION SCHED'!$F$22,IF(AY144=4,'TUITION SCHED'!$G$22,IF(AY144=5,'TUITION SCHED'!$H$22,""))))))</f>
        <v/>
      </c>
      <c r="BP144" s="443" t="str">
        <f>IF(AZ144&lt;1,"",IF(AZ144=1,'TUITION SCHED'!$D$23,IF(AZ144=2,'TUITION SCHED'!$E$23,IF(AZ144=3,'TUITION SCHED'!$F$23,IF(AZ144=4,'TUITION SCHED'!$G$23,IF(AZ144=5,'TUITION SCHED'!$H$23,""))))))</f>
        <v/>
      </c>
      <c r="BQ144" s="443" t="str">
        <f>IF(BA144&lt;1,"",IF(BA144=1,'TUITION SCHED'!$D$24,IF(BA144=2,'TUITION SCHED'!$E$24,IF(BA144=3,'TUITION SCHED'!$F$24,IF(BA144=4,'TUITION SCHED'!$G$24,IF(BA144=5,'TUITION SCHED'!$H$24,""))))))</f>
        <v/>
      </c>
      <c r="BR144" s="443" t="str">
        <f>IF(BB144&lt;1,"",IF(BB144=1,'TUITION SCHED'!$D$25,IF(BB144=2,'TUITION SCHED'!$E$25,IF(BB144=3,'TUITION SCHED'!$F$25,IF(BB144=4,'TUITION SCHED'!$G$25,IF(BB144=5,'TUITION SCHED'!$H$25,""))))))</f>
        <v/>
      </c>
      <c r="BS144" s="443" t="str">
        <f>IF(BC144&lt;1,"",IF(BC144=1,'TUITION SCHED'!$D$26,IF(BC144=2,'TUITION SCHED'!$E$26,IF(BC144=3,'TUITION SCHED'!$F$26,IF(BC144=4,'TUITION SCHED'!$G$26,IF(BC144=5,'TUITION SCHED'!$H$26,""))))))</f>
        <v/>
      </c>
      <c r="BT144" s="443" t="str">
        <f>IF(BD144&lt;1,"",IF(BD144=1,'TUITION SCHED'!$D$27,IF(BD144=2,'TUITION SCHED'!$E$27,IF(BD144=3,'TUITION SCHED'!$F$27,IF(BD144=4,'TUITION SCHED'!$G$27,IF(BD144=5,'TUITION SCHED'!$H$27,""))))))</f>
        <v/>
      </c>
      <c r="BU144" s="443" t="str">
        <f>IF(BE144&lt;1,"",IF(BE144=1,'TUITION SCHED'!$D$28,IF(BE144=2,'TUITION SCHED'!$E$28,IF(BE144=3,'TUITION SCHED'!$F$28,IF(BE144=4,'TUITION SCHED'!$G$28,IF(BE144=5,'TUITION SCHED'!$H$28,""))))))</f>
        <v/>
      </c>
      <c r="BV144" s="440" t="str">
        <f>IF(BF144&lt;1,"",IF(BF144=1,'TUITION SCHED'!$D$29,IF(BF144=2,'TUITION SCHED'!$E$29,IF(BF144=3,'TUITION SCHED'!$F$29,IF(BF144=4,'TUITION SCHED'!$G$29,IF(BF144=5,'TUITION SCHED'!$H$29,""))))))</f>
        <v/>
      </c>
      <c r="BW144" s="124"/>
      <c r="BX144" s="507"/>
      <c r="BY144" s="145" t="str">
        <f>IF(AH144="y",IF(SUM(J144:O144)&gt;0,'TUITION SCHED'!$H$58+IF(SUM(J144:O144)&gt;1,((SUM(J144:O144)-1))*'TUITION SCHED'!$H$60)+SUM(B144:I144)*'TUITION SCHED'!$H$59,""),"")</f>
        <v/>
      </c>
      <c r="BZ144" s="443" t="str">
        <f>IF(AH144="y",IF(SUM(B144:I144)&gt;0,'TUITION SCHED'!$H$57+IF(SUM(B144:I144)&gt;1,((SUM(B144:I144)-1))*'TUITION SCHED'!$H$59),""),"")</f>
        <v/>
      </c>
      <c r="CA144" s="443" t="str">
        <f t="shared" si="25"/>
        <v/>
      </c>
    </row>
    <row r="145" spans="1:79">
      <c r="A145" s="480"/>
      <c r="B145" s="463"/>
      <c r="C145" s="463"/>
      <c r="D145" s="463"/>
      <c r="E145" s="463"/>
      <c r="F145" s="463"/>
      <c r="G145" s="463"/>
      <c r="H145" s="463"/>
      <c r="I145" s="463"/>
      <c r="J145" s="463"/>
      <c r="K145" s="463"/>
      <c r="L145" s="463"/>
      <c r="M145" s="463"/>
      <c r="N145" s="463"/>
      <c r="O145" s="463"/>
      <c r="P145" s="443">
        <f t="shared" si="13"/>
        <v>0</v>
      </c>
      <c r="Q145" s="480"/>
      <c r="R145" s="480"/>
      <c r="S145" s="456">
        <f>IF(U145&gt;0,U145,IF(Q145=1,'TUITION SCHED'!D$30,IF(Q145=2,'TUITION SCHED'!E$30,IF(Q145=3,'TUITION SCHED'!F$30,IF(Q145=4,'TUITION SCHED'!G$30,IF(Q145=5,'TUITION SCHED'!H$30,IF(R145&gt;0,R145*'TUITION SCHED'!$D$31,SUM(BI145:BV145))))))))</f>
        <v>0</v>
      </c>
      <c r="T145" s="457" t="str">
        <f t="shared" si="14"/>
        <v/>
      </c>
      <c r="U145" s="480"/>
      <c r="V145" s="480"/>
      <c r="W145" s="575" t="str">
        <f>IF(V145="y",S145*'DATA INPUT'!$B$20,"")</f>
        <v/>
      </c>
      <c r="X145" s="483"/>
      <c r="Y145" s="443" t="str">
        <f>IF(A145="","",IF(X145="y",'DATA INPUT'!$B$26,'DATA INPUT'!$B$27))</f>
        <v/>
      </c>
      <c r="Z145" s="458">
        <f>IF(Q145=0,(P145-B145*0.5)*'DATA INPUT'!$B$28,"")</f>
        <v>0</v>
      </c>
      <c r="AA145" s="480"/>
      <c r="AB145" s="480"/>
      <c r="AC145" s="480"/>
      <c r="AD145" s="480"/>
      <c r="AE145" s="443" t="str">
        <f>IF((AB145+AC145+AD145)=0,"",(AB145*'DATA INPUT'!$D$59)+(AC145*'DATA INPUT'!$D$61)+(AD145*'DATA INPUT'!$D$66))</f>
        <v/>
      </c>
      <c r="AF145" s="480"/>
      <c r="AG145" s="480"/>
      <c r="AH145" s="483"/>
      <c r="AI145" s="443" t="str">
        <f t="shared" si="15"/>
        <v/>
      </c>
      <c r="AJ145" s="443" t="str">
        <f t="shared" si="16"/>
        <v/>
      </c>
      <c r="AK145" s="443" t="str">
        <f t="shared" si="17"/>
        <v/>
      </c>
      <c r="AL145" s="443" t="str">
        <f t="shared" si="18"/>
        <v/>
      </c>
      <c r="AM145" s="443" t="str">
        <f t="shared" si="19"/>
        <v/>
      </c>
      <c r="AN145" s="443" t="str">
        <f t="shared" si="20"/>
        <v/>
      </c>
      <c r="AO145" s="443" t="str">
        <f t="shared" si="21"/>
        <v/>
      </c>
      <c r="AP145" s="443" t="str">
        <f t="shared" si="22"/>
        <v/>
      </c>
      <c r="AQ145" s="440" t="str">
        <f>IF(AH145="y",IF(MAX(BY145:BZ145)&lt;'TUITION SCHED'!$H$61,MAX(BY145:BZ145),'TUITION SCHED'!$H$61),"")</f>
        <v/>
      </c>
      <c r="AR145" s="459"/>
      <c r="AS145" s="443" t="str">
        <f>IF(SUM(AT145:$BF145)&gt;0,"",IF(B145&gt;0,$P145,""))</f>
        <v/>
      </c>
      <c r="AT145" s="443" t="str">
        <f>IF(SUM(AU145:$BF145)&gt;0,"",IF(C145&gt;0,$P145,""))</f>
        <v/>
      </c>
      <c r="AU145" s="443" t="str">
        <f>IF(SUM(AV145:$BF145)&gt;0,"",IF(D145&gt;0,$P145,""))</f>
        <v/>
      </c>
      <c r="AV145" s="443" t="str">
        <f>IF(SUM(AW145:$BF145)&gt;0,"",IF(E145&gt;0,$P145,""))</f>
        <v/>
      </c>
      <c r="AW145" s="443" t="str">
        <f>IF(SUM(AX145:$BF145)&gt;0,"",IF(F145&gt;0,$P145,""))</f>
        <v/>
      </c>
      <c r="AX145" s="443" t="str">
        <f>IF(SUM(AY145:$BF145)&gt;0,"",IF(G145&gt;0,$P145,""))</f>
        <v/>
      </c>
      <c r="AY145" s="443" t="str">
        <f>IF(SUM(AZ145:$BF145)&gt;0,"",IF(H145&gt;0,$P145,""))</f>
        <v/>
      </c>
      <c r="AZ145" s="443" t="str">
        <f>IF(SUM(BA145:$BF145)&gt;0,"",IF(I145&gt;0,$P145,""))</f>
        <v/>
      </c>
      <c r="BA145" s="443" t="str">
        <f>IF(SUM(BB145:$BF145)&gt;0,"",IF(J145&gt;0,$P145,""))</f>
        <v/>
      </c>
      <c r="BB145" s="443" t="str">
        <f>IF(SUM(BC145:$BF145)&gt;0,"",IF(K145&gt;0,$P145,""))</f>
        <v/>
      </c>
      <c r="BC145" s="443" t="str">
        <f>IF(SUM(BD145:$BF145)&gt;0,"",IF(L145&gt;0,$P145,""))</f>
        <v/>
      </c>
      <c r="BD145" s="443" t="str">
        <f>IF(SUM(BE145:$BF145)&gt;0,"",IF(M145&gt;0,$P145,""))</f>
        <v/>
      </c>
      <c r="BE145" s="443" t="str">
        <f t="shared" si="23"/>
        <v/>
      </c>
      <c r="BF145" s="440" t="str">
        <f t="shared" si="24"/>
        <v/>
      </c>
      <c r="BG145" s="124"/>
      <c r="BH145" s="507"/>
      <c r="BI145" s="145" t="str">
        <f>IF(AS145&lt;1,"",IF(AS145=1,'TUITION SCHED'!$D$16,IF(AS145=2,'TUITION SCHED'!$E$16,IF(AS145=3,'TUITION SCHED'!$F$16,IF(AS145=4,'TUITION SCHED'!$G$16,IF(AS145=5,'TUITION SCHED'!$H$16,""))))))</f>
        <v/>
      </c>
      <c r="BJ145" s="443" t="str">
        <f>IF(AT145&lt;1,"",IF(AT145=1,'TUITION SCHED'!$D$17,IF(AT145=2,'TUITION SCHED'!$E$17,IF(AT145=3,'TUITION SCHED'!$F$17,IF(AT145=4,'TUITION SCHED'!$G$17,IF(AT145=5,'TUITION SCHED'!$H$18,""))))))</f>
        <v/>
      </c>
      <c r="BK145" s="443" t="str">
        <f>IF(AU145&lt;1,"",IF(AU145=1,'TUITION SCHED'!$D$18,IF(AU145=2,'TUITION SCHED'!$E$18,IF(AU145=3,'TUITION SCHED'!$F$18,IF(AU145=4,'TUITION SCHED'!$G$18,IF(AU145=5,'TUITION SCHED'!$H$18,""))))))</f>
        <v/>
      </c>
      <c r="BL145" s="443" t="str">
        <f>IF(AV145&lt;1,"",IF(AV145=1,'TUITION SCHED'!$D$19,IF(AV145=2,'TUITION SCHED'!$E$19,IF(AV145=3,'TUITION SCHED'!$F$19,IF(AV145=4,'TUITION SCHED'!$G$19,IF(AV145=5,'TUITION SCHED'!$H$19,""))))))</f>
        <v/>
      </c>
      <c r="BM145" s="443" t="str">
        <f>IF(AW145&lt;1,"",IF(AW145=1,'TUITION SCHED'!$D$20,IF(AW145=2,'TUITION SCHED'!$E$20,IF(AW145=3,'TUITION SCHED'!$F$20,IF(AW145=4,'TUITION SCHED'!$G$20,IF(AW145=5,'TUITION SCHED'!$H$20,""))))))</f>
        <v/>
      </c>
      <c r="BN145" s="443" t="str">
        <f>IF(AX145&lt;1,"",IF(AX145=1,'TUITION SCHED'!$D$21,IF(AX145=2,'TUITION SCHED'!$E$21,IF(AX145=3,'TUITION SCHED'!$F$21,IF(AX145=4,'TUITION SCHED'!$G$21,IF(AX145=5,'TUITION SCHED'!$H$21,""))))))</f>
        <v/>
      </c>
      <c r="BO145" s="443" t="str">
        <f>IF(AY145&lt;1,"",IF(AY145=1,'TUITION SCHED'!$D$22,IF(AY145=2,'TUITION SCHED'!$E$22,IF(AY145=3,'TUITION SCHED'!$F$22,IF(AY145=4,'TUITION SCHED'!$G$22,IF(AY145=5,'TUITION SCHED'!$H$22,""))))))</f>
        <v/>
      </c>
      <c r="BP145" s="443" t="str">
        <f>IF(AZ145&lt;1,"",IF(AZ145=1,'TUITION SCHED'!$D$23,IF(AZ145=2,'TUITION SCHED'!$E$23,IF(AZ145=3,'TUITION SCHED'!$F$23,IF(AZ145=4,'TUITION SCHED'!$G$23,IF(AZ145=5,'TUITION SCHED'!$H$23,""))))))</f>
        <v/>
      </c>
      <c r="BQ145" s="443" t="str">
        <f>IF(BA145&lt;1,"",IF(BA145=1,'TUITION SCHED'!$D$24,IF(BA145=2,'TUITION SCHED'!$E$24,IF(BA145=3,'TUITION SCHED'!$F$24,IF(BA145=4,'TUITION SCHED'!$G$24,IF(BA145=5,'TUITION SCHED'!$H$24,""))))))</f>
        <v/>
      </c>
      <c r="BR145" s="443" t="str">
        <f>IF(BB145&lt;1,"",IF(BB145=1,'TUITION SCHED'!$D$25,IF(BB145=2,'TUITION SCHED'!$E$25,IF(BB145=3,'TUITION SCHED'!$F$25,IF(BB145=4,'TUITION SCHED'!$G$25,IF(BB145=5,'TUITION SCHED'!$H$25,""))))))</f>
        <v/>
      </c>
      <c r="BS145" s="443" t="str">
        <f>IF(BC145&lt;1,"",IF(BC145=1,'TUITION SCHED'!$D$26,IF(BC145=2,'TUITION SCHED'!$E$26,IF(BC145=3,'TUITION SCHED'!$F$26,IF(BC145=4,'TUITION SCHED'!$G$26,IF(BC145=5,'TUITION SCHED'!$H$26,""))))))</f>
        <v/>
      </c>
      <c r="BT145" s="443" t="str">
        <f>IF(BD145&lt;1,"",IF(BD145=1,'TUITION SCHED'!$D$27,IF(BD145=2,'TUITION SCHED'!$E$27,IF(BD145=3,'TUITION SCHED'!$F$27,IF(BD145=4,'TUITION SCHED'!$G$27,IF(BD145=5,'TUITION SCHED'!$H$27,""))))))</f>
        <v/>
      </c>
      <c r="BU145" s="443" t="str">
        <f>IF(BE145&lt;1,"",IF(BE145=1,'TUITION SCHED'!$D$28,IF(BE145=2,'TUITION SCHED'!$E$28,IF(BE145=3,'TUITION SCHED'!$F$28,IF(BE145=4,'TUITION SCHED'!$G$28,IF(BE145=5,'TUITION SCHED'!$H$28,""))))))</f>
        <v/>
      </c>
      <c r="BV145" s="440" t="str">
        <f>IF(BF145&lt;1,"",IF(BF145=1,'TUITION SCHED'!$D$29,IF(BF145=2,'TUITION SCHED'!$E$29,IF(BF145=3,'TUITION SCHED'!$F$29,IF(BF145=4,'TUITION SCHED'!$G$29,IF(BF145=5,'TUITION SCHED'!$H$29,""))))))</f>
        <v/>
      </c>
      <c r="BW145" s="124"/>
      <c r="BX145" s="507"/>
      <c r="BY145" s="145" t="str">
        <f>IF(AH145="y",IF(SUM(J145:O145)&gt;0,'TUITION SCHED'!$H$58+IF(SUM(J145:O145)&gt;1,((SUM(J145:O145)-1))*'TUITION SCHED'!$H$60)+SUM(B145:I145)*'TUITION SCHED'!$H$59,""),"")</f>
        <v/>
      </c>
      <c r="BZ145" s="443" t="str">
        <f>IF(AH145="y",IF(SUM(B145:I145)&gt;0,'TUITION SCHED'!$H$57+IF(SUM(B145:I145)&gt;1,((SUM(B145:I145)-1))*'TUITION SCHED'!$H$59),""),"")</f>
        <v/>
      </c>
      <c r="CA145" s="443" t="str">
        <f t="shared" si="25"/>
        <v/>
      </c>
    </row>
    <row r="146" spans="1:79">
      <c r="A146" s="480"/>
      <c r="B146" s="463"/>
      <c r="C146" s="463"/>
      <c r="D146" s="463"/>
      <c r="E146" s="463"/>
      <c r="F146" s="463"/>
      <c r="G146" s="463"/>
      <c r="H146" s="463"/>
      <c r="I146" s="463"/>
      <c r="J146" s="463"/>
      <c r="K146" s="463"/>
      <c r="L146" s="463"/>
      <c r="M146" s="463"/>
      <c r="N146" s="463"/>
      <c r="O146" s="463"/>
      <c r="P146" s="443">
        <f t="shared" si="13"/>
        <v>0</v>
      </c>
      <c r="Q146" s="480"/>
      <c r="R146" s="480"/>
      <c r="S146" s="456">
        <f>IF(U146&gt;0,U146,IF(Q146=1,'TUITION SCHED'!D$30,IF(Q146=2,'TUITION SCHED'!E$30,IF(Q146=3,'TUITION SCHED'!F$30,IF(Q146=4,'TUITION SCHED'!G$30,IF(Q146=5,'TUITION SCHED'!H$30,IF(R146&gt;0,R146*'TUITION SCHED'!$D$31,SUM(BI146:BV146))))))))</f>
        <v>0</v>
      </c>
      <c r="T146" s="457" t="str">
        <f t="shared" si="14"/>
        <v/>
      </c>
      <c r="U146" s="480"/>
      <c r="V146" s="480"/>
      <c r="W146" s="575" t="str">
        <f>IF(V146="y",S146*'DATA INPUT'!$B$20,"")</f>
        <v/>
      </c>
      <c r="X146" s="483"/>
      <c r="Y146" s="443" t="str">
        <f>IF(A146="","",IF(X146="y",'DATA INPUT'!$B$26,'DATA INPUT'!$B$27))</f>
        <v/>
      </c>
      <c r="Z146" s="458">
        <f>IF(Q146=0,(P146-B146*0.5)*'DATA INPUT'!$B$28,"")</f>
        <v>0</v>
      </c>
      <c r="AA146" s="480"/>
      <c r="AB146" s="480"/>
      <c r="AC146" s="480"/>
      <c r="AD146" s="480"/>
      <c r="AE146" s="443" t="str">
        <f>IF((AB146+AC146+AD146)=0,"",(AB146*'DATA INPUT'!$D$59)+(AC146*'DATA INPUT'!$D$61)+(AD146*'DATA INPUT'!$D$66))</f>
        <v/>
      </c>
      <c r="AF146" s="480"/>
      <c r="AG146" s="480"/>
      <c r="AH146" s="483"/>
      <c r="AI146" s="443" t="str">
        <f t="shared" si="15"/>
        <v/>
      </c>
      <c r="AJ146" s="443" t="str">
        <f t="shared" si="16"/>
        <v/>
      </c>
      <c r="AK146" s="443" t="str">
        <f t="shared" si="17"/>
        <v/>
      </c>
      <c r="AL146" s="443" t="str">
        <f t="shared" si="18"/>
        <v/>
      </c>
      <c r="AM146" s="443" t="str">
        <f t="shared" si="19"/>
        <v/>
      </c>
      <c r="AN146" s="443" t="str">
        <f t="shared" si="20"/>
        <v/>
      </c>
      <c r="AO146" s="443" t="str">
        <f t="shared" si="21"/>
        <v/>
      </c>
      <c r="AP146" s="443" t="str">
        <f t="shared" si="22"/>
        <v/>
      </c>
      <c r="AQ146" s="440" t="str">
        <f>IF(AH146="y",IF(MAX(BY146:BZ146)&lt;'TUITION SCHED'!$H$61,MAX(BY146:BZ146),'TUITION SCHED'!$H$61),"")</f>
        <v/>
      </c>
      <c r="AR146" s="459"/>
      <c r="AS146" s="443" t="str">
        <f>IF(SUM(AT146:$BF146)&gt;0,"",IF(B146&gt;0,$P146,""))</f>
        <v/>
      </c>
      <c r="AT146" s="443" t="str">
        <f>IF(SUM(AU146:$BF146)&gt;0,"",IF(C146&gt;0,$P146,""))</f>
        <v/>
      </c>
      <c r="AU146" s="443" t="str">
        <f>IF(SUM(AV146:$BF146)&gt;0,"",IF(D146&gt;0,$P146,""))</f>
        <v/>
      </c>
      <c r="AV146" s="443" t="str">
        <f>IF(SUM(AW146:$BF146)&gt;0,"",IF(E146&gt;0,$P146,""))</f>
        <v/>
      </c>
      <c r="AW146" s="443" t="str">
        <f>IF(SUM(AX146:$BF146)&gt;0,"",IF(F146&gt;0,$P146,""))</f>
        <v/>
      </c>
      <c r="AX146" s="443" t="str">
        <f>IF(SUM(AY146:$BF146)&gt;0,"",IF(G146&gt;0,$P146,""))</f>
        <v/>
      </c>
      <c r="AY146" s="443" t="str">
        <f>IF(SUM(AZ146:$BF146)&gt;0,"",IF(H146&gt;0,$P146,""))</f>
        <v/>
      </c>
      <c r="AZ146" s="443" t="str">
        <f>IF(SUM(BA146:$BF146)&gt;0,"",IF(I146&gt;0,$P146,""))</f>
        <v/>
      </c>
      <c r="BA146" s="443" t="str">
        <f>IF(SUM(BB146:$BF146)&gt;0,"",IF(J146&gt;0,$P146,""))</f>
        <v/>
      </c>
      <c r="BB146" s="443" t="str">
        <f>IF(SUM(BC146:$BF146)&gt;0,"",IF(K146&gt;0,$P146,""))</f>
        <v/>
      </c>
      <c r="BC146" s="443" t="str">
        <f>IF(SUM(BD146:$BF146)&gt;0,"",IF(L146&gt;0,$P146,""))</f>
        <v/>
      </c>
      <c r="BD146" s="443" t="str">
        <f>IF(SUM(BE146:$BF146)&gt;0,"",IF(M146&gt;0,$P146,""))</f>
        <v/>
      </c>
      <c r="BE146" s="443" t="str">
        <f t="shared" si="23"/>
        <v/>
      </c>
      <c r="BF146" s="440" t="str">
        <f t="shared" si="24"/>
        <v/>
      </c>
      <c r="BG146" s="124"/>
      <c r="BH146" s="507"/>
      <c r="BI146" s="145" t="str">
        <f>IF(AS146&lt;1,"",IF(AS146=1,'TUITION SCHED'!$D$16,IF(AS146=2,'TUITION SCHED'!$E$16,IF(AS146=3,'TUITION SCHED'!$F$16,IF(AS146=4,'TUITION SCHED'!$G$16,IF(AS146=5,'TUITION SCHED'!$H$16,""))))))</f>
        <v/>
      </c>
      <c r="BJ146" s="443" t="str">
        <f>IF(AT146&lt;1,"",IF(AT146=1,'TUITION SCHED'!$D$17,IF(AT146=2,'TUITION SCHED'!$E$17,IF(AT146=3,'TUITION SCHED'!$F$17,IF(AT146=4,'TUITION SCHED'!$G$17,IF(AT146=5,'TUITION SCHED'!$H$18,""))))))</f>
        <v/>
      </c>
      <c r="BK146" s="443" t="str">
        <f>IF(AU146&lt;1,"",IF(AU146=1,'TUITION SCHED'!$D$18,IF(AU146=2,'TUITION SCHED'!$E$18,IF(AU146=3,'TUITION SCHED'!$F$18,IF(AU146=4,'TUITION SCHED'!$G$18,IF(AU146=5,'TUITION SCHED'!$H$18,""))))))</f>
        <v/>
      </c>
      <c r="BL146" s="443" t="str">
        <f>IF(AV146&lt;1,"",IF(AV146=1,'TUITION SCHED'!$D$19,IF(AV146=2,'TUITION SCHED'!$E$19,IF(AV146=3,'TUITION SCHED'!$F$19,IF(AV146=4,'TUITION SCHED'!$G$19,IF(AV146=5,'TUITION SCHED'!$H$19,""))))))</f>
        <v/>
      </c>
      <c r="BM146" s="443" t="str">
        <f>IF(AW146&lt;1,"",IF(AW146=1,'TUITION SCHED'!$D$20,IF(AW146=2,'TUITION SCHED'!$E$20,IF(AW146=3,'TUITION SCHED'!$F$20,IF(AW146=4,'TUITION SCHED'!$G$20,IF(AW146=5,'TUITION SCHED'!$H$20,""))))))</f>
        <v/>
      </c>
      <c r="BN146" s="443" t="str">
        <f>IF(AX146&lt;1,"",IF(AX146=1,'TUITION SCHED'!$D$21,IF(AX146=2,'TUITION SCHED'!$E$21,IF(AX146=3,'TUITION SCHED'!$F$21,IF(AX146=4,'TUITION SCHED'!$G$21,IF(AX146=5,'TUITION SCHED'!$H$21,""))))))</f>
        <v/>
      </c>
      <c r="BO146" s="443" t="str">
        <f>IF(AY146&lt;1,"",IF(AY146=1,'TUITION SCHED'!$D$22,IF(AY146=2,'TUITION SCHED'!$E$22,IF(AY146=3,'TUITION SCHED'!$F$22,IF(AY146=4,'TUITION SCHED'!$G$22,IF(AY146=5,'TUITION SCHED'!$H$22,""))))))</f>
        <v/>
      </c>
      <c r="BP146" s="443" t="str">
        <f>IF(AZ146&lt;1,"",IF(AZ146=1,'TUITION SCHED'!$D$23,IF(AZ146=2,'TUITION SCHED'!$E$23,IF(AZ146=3,'TUITION SCHED'!$F$23,IF(AZ146=4,'TUITION SCHED'!$G$23,IF(AZ146=5,'TUITION SCHED'!$H$23,""))))))</f>
        <v/>
      </c>
      <c r="BQ146" s="443" t="str">
        <f>IF(BA146&lt;1,"",IF(BA146=1,'TUITION SCHED'!$D$24,IF(BA146=2,'TUITION SCHED'!$E$24,IF(BA146=3,'TUITION SCHED'!$F$24,IF(BA146=4,'TUITION SCHED'!$G$24,IF(BA146=5,'TUITION SCHED'!$H$24,""))))))</f>
        <v/>
      </c>
      <c r="BR146" s="443" t="str">
        <f>IF(BB146&lt;1,"",IF(BB146=1,'TUITION SCHED'!$D$25,IF(BB146=2,'TUITION SCHED'!$E$25,IF(BB146=3,'TUITION SCHED'!$F$25,IF(BB146=4,'TUITION SCHED'!$G$25,IF(BB146=5,'TUITION SCHED'!$H$25,""))))))</f>
        <v/>
      </c>
      <c r="BS146" s="443" t="str">
        <f>IF(BC146&lt;1,"",IF(BC146=1,'TUITION SCHED'!$D$26,IF(BC146=2,'TUITION SCHED'!$E$26,IF(BC146=3,'TUITION SCHED'!$F$26,IF(BC146=4,'TUITION SCHED'!$G$26,IF(BC146=5,'TUITION SCHED'!$H$26,""))))))</f>
        <v/>
      </c>
      <c r="BT146" s="443" t="str">
        <f>IF(BD146&lt;1,"",IF(BD146=1,'TUITION SCHED'!$D$27,IF(BD146=2,'TUITION SCHED'!$E$27,IF(BD146=3,'TUITION SCHED'!$F$27,IF(BD146=4,'TUITION SCHED'!$G$27,IF(BD146=5,'TUITION SCHED'!$H$27,""))))))</f>
        <v/>
      </c>
      <c r="BU146" s="443" t="str">
        <f>IF(BE146&lt;1,"",IF(BE146=1,'TUITION SCHED'!$D$28,IF(BE146=2,'TUITION SCHED'!$E$28,IF(BE146=3,'TUITION SCHED'!$F$28,IF(BE146=4,'TUITION SCHED'!$G$28,IF(BE146=5,'TUITION SCHED'!$H$28,""))))))</f>
        <v/>
      </c>
      <c r="BV146" s="440" t="str">
        <f>IF(BF146&lt;1,"",IF(BF146=1,'TUITION SCHED'!$D$29,IF(BF146=2,'TUITION SCHED'!$E$29,IF(BF146=3,'TUITION SCHED'!$F$29,IF(BF146=4,'TUITION SCHED'!$G$29,IF(BF146=5,'TUITION SCHED'!$H$29,""))))))</f>
        <v/>
      </c>
      <c r="BW146" s="124"/>
      <c r="BX146" s="507"/>
      <c r="BY146" s="145" t="str">
        <f>IF(AH146="y",IF(SUM(J146:O146)&gt;0,'TUITION SCHED'!$H$58+IF(SUM(J146:O146)&gt;1,((SUM(J146:O146)-1))*'TUITION SCHED'!$H$60)+SUM(B146:I146)*'TUITION SCHED'!$H$59,""),"")</f>
        <v/>
      </c>
      <c r="BZ146" s="443" t="str">
        <f>IF(AH146="y",IF(SUM(B146:I146)&gt;0,'TUITION SCHED'!$H$57+IF(SUM(B146:I146)&gt;1,((SUM(B146:I146)-1))*'TUITION SCHED'!$H$59),""),"")</f>
        <v/>
      </c>
      <c r="CA146" s="443" t="str">
        <f t="shared" si="25"/>
        <v/>
      </c>
    </row>
    <row r="147" spans="1:79">
      <c r="A147" s="480"/>
      <c r="B147" s="463"/>
      <c r="C147" s="463"/>
      <c r="D147" s="463"/>
      <c r="E147" s="463"/>
      <c r="F147" s="463"/>
      <c r="G147" s="463"/>
      <c r="H147" s="463"/>
      <c r="I147" s="463"/>
      <c r="J147" s="463"/>
      <c r="K147" s="463"/>
      <c r="L147" s="463"/>
      <c r="M147" s="463"/>
      <c r="N147" s="463"/>
      <c r="O147" s="463"/>
      <c r="P147" s="443">
        <f t="shared" si="13"/>
        <v>0</v>
      </c>
      <c r="Q147" s="480"/>
      <c r="R147" s="480"/>
      <c r="S147" s="456">
        <f>IF(U147&gt;0,U147,IF(Q147=1,'TUITION SCHED'!D$30,IF(Q147=2,'TUITION SCHED'!E$30,IF(Q147=3,'TUITION SCHED'!F$30,IF(Q147=4,'TUITION SCHED'!G$30,IF(Q147=5,'TUITION SCHED'!H$30,IF(R147&gt;0,R147*'TUITION SCHED'!$D$31,SUM(BI147:BV147))))))))</f>
        <v>0</v>
      </c>
      <c r="T147" s="457" t="str">
        <f t="shared" si="14"/>
        <v/>
      </c>
      <c r="U147" s="480"/>
      <c r="V147" s="480"/>
      <c r="W147" s="575" t="str">
        <f>IF(V147="y",S147*'DATA INPUT'!$B$20,"")</f>
        <v/>
      </c>
      <c r="X147" s="483"/>
      <c r="Y147" s="443" t="str">
        <f>IF(A147="","",IF(X147="y",'DATA INPUT'!$B$26,'DATA INPUT'!$B$27))</f>
        <v/>
      </c>
      <c r="Z147" s="458">
        <f>IF(Q147=0,(P147-B147*0.5)*'DATA INPUT'!$B$28,"")</f>
        <v>0</v>
      </c>
      <c r="AA147" s="480"/>
      <c r="AB147" s="480"/>
      <c r="AC147" s="480"/>
      <c r="AD147" s="480"/>
      <c r="AE147" s="443" t="str">
        <f>IF((AB147+AC147+AD147)=0,"",(AB147*'DATA INPUT'!$D$59)+(AC147*'DATA INPUT'!$D$61)+(AD147*'DATA INPUT'!$D$66))</f>
        <v/>
      </c>
      <c r="AF147" s="480"/>
      <c r="AG147" s="480"/>
      <c r="AH147" s="483"/>
      <c r="AI147" s="443" t="str">
        <f t="shared" si="15"/>
        <v/>
      </c>
      <c r="AJ147" s="443" t="str">
        <f t="shared" si="16"/>
        <v/>
      </c>
      <c r="AK147" s="443" t="str">
        <f t="shared" si="17"/>
        <v/>
      </c>
      <c r="AL147" s="443" t="str">
        <f t="shared" si="18"/>
        <v/>
      </c>
      <c r="AM147" s="443" t="str">
        <f t="shared" si="19"/>
        <v/>
      </c>
      <c r="AN147" s="443" t="str">
        <f t="shared" si="20"/>
        <v/>
      </c>
      <c r="AO147" s="443" t="str">
        <f t="shared" si="21"/>
        <v/>
      </c>
      <c r="AP147" s="443" t="str">
        <f t="shared" si="22"/>
        <v/>
      </c>
      <c r="AQ147" s="440" t="str">
        <f>IF(AH147="y",IF(MAX(BY147:BZ147)&lt;'TUITION SCHED'!$H$61,MAX(BY147:BZ147),'TUITION SCHED'!$H$61),"")</f>
        <v/>
      </c>
      <c r="AR147" s="459"/>
      <c r="AS147" s="443" t="str">
        <f>IF(SUM(AT147:$BF147)&gt;0,"",IF(B147&gt;0,$P147,""))</f>
        <v/>
      </c>
      <c r="AT147" s="443" t="str">
        <f>IF(SUM(AU147:$BF147)&gt;0,"",IF(C147&gt;0,$P147,""))</f>
        <v/>
      </c>
      <c r="AU147" s="443" t="str">
        <f>IF(SUM(AV147:$BF147)&gt;0,"",IF(D147&gt;0,$P147,""))</f>
        <v/>
      </c>
      <c r="AV147" s="443" t="str">
        <f>IF(SUM(AW147:$BF147)&gt;0,"",IF(E147&gt;0,$P147,""))</f>
        <v/>
      </c>
      <c r="AW147" s="443" t="str">
        <f>IF(SUM(AX147:$BF147)&gt;0,"",IF(F147&gt;0,$P147,""))</f>
        <v/>
      </c>
      <c r="AX147" s="443" t="str">
        <f>IF(SUM(AY147:$BF147)&gt;0,"",IF(G147&gt;0,$P147,""))</f>
        <v/>
      </c>
      <c r="AY147" s="443" t="str">
        <f>IF(SUM(AZ147:$BF147)&gt;0,"",IF(H147&gt;0,$P147,""))</f>
        <v/>
      </c>
      <c r="AZ147" s="443" t="str">
        <f>IF(SUM(BA147:$BF147)&gt;0,"",IF(I147&gt;0,$P147,""))</f>
        <v/>
      </c>
      <c r="BA147" s="443" t="str">
        <f>IF(SUM(BB147:$BF147)&gt;0,"",IF(J147&gt;0,$P147,""))</f>
        <v/>
      </c>
      <c r="BB147" s="443" t="str">
        <f>IF(SUM(BC147:$BF147)&gt;0,"",IF(K147&gt;0,$P147,""))</f>
        <v/>
      </c>
      <c r="BC147" s="443" t="str">
        <f>IF(SUM(BD147:$BF147)&gt;0,"",IF(L147&gt;0,$P147,""))</f>
        <v/>
      </c>
      <c r="BD147" s="443" t="str">
        <f>IF(SUM(BE147:$BF147)&gt;0,"",IF(M147&gt;0,$P147,""))</f>
        <v/>
      </c>
      <c r="BE147" s="443" t="str">
        <f t="shared" si="23"/>
        <v/>
      </c>
      <c r="BF147" s="440" t="str">
        <f t="shared" si="24"/>
        <v/>
      </c>
      <c r="BG147" s="124"/>
      <c r="BH147" s="507"/>
      <c r="BI147" s="145" t="str">
        <f>IF(AS147&lt;1,"",IF(AS147=1,'TUITION SCHED'!$D$16,IF(AS147=2,'TUITION SCHED'!$E$16,IF(AS147=3,'TUITION SCHED'!$F$16,IF(AS147=4,'TUITION SCHED'!$G$16,IF(AS147=5,'TUITION SCHED'!$H$16,""))))))</f>
        <v/>
      </c>
      <c r="BJ147" s="443" t="str">
        <f>IF(AT147&lt;1,"",IF(AT147=1,'TUITION SCHED'!$D$17,IF(AT147=2,'TUITION SCHED'!$E$17,IF(AT147=3,'TUITION SCHED'!$F$17,IF(AT147=4,'TUITION SCHED'!$G$17,IF(AT147=5,'TUITION SCHED'!$H$18,""))))))</f>
        <v/>
      </c>
      <c r="BK147" s="443" t="str">
        <f>IF(AU147&lt;1,"",IF(AU147=1,'TUITION SCHED'!$D$18,IF(AU147=2,'TUITION SCHED'!$E$18,IF(AU147=3,'TUITION SCHED'!$F$18,IF(AU147=4,'TUITION SCHED'!$G$18,IF(AU147=5,'TUITION SCHED'!$H$18,""))))))</f>
        <v/>
      </c>
      <c r="BL147" s="443" t="str">
        <f>IF(AV147&lt;1,"",IF(AV147=1,'TUITION SCHED'!$D$19,IF(AV147=2,'TUITION SCHED'!$E$19,IF(AV147=3,'TUITION SCHED'!$F$19,IF(AV147=4,'TUITION SCHED'!$G$19,IF(AV147=5,'TUITION SCHED'!$H$19,""))))))</f>
        <v/>
      </c>
      <c r="BM147" s="443" t="str">
        <f>IF(AW147&lt;1,"",IF(AW147=1,'TUITION SCHED'!$D$20,IF(AW147=2,'TUITION SCHED'!$E$20,IF(AW147=3,'TUITION SCHED'!$F$20,IF(AW147=4,'TUITION SCHED'!$G$20,IF(AW147=5,'TUITION SCHED'!$H$20,""))))))</f>
        <v/>
      </c>
      <c r="BN147" s="443" t="str">
        <f>IF(AX147&lt;1,"",IF(AX147=1,'TUITION SCHED'!$D$21,IF(AX147=2,'TUITION SCHED'!$E$21,IF(AX147=3,'TUITION SCHED'!$F$21,IF(AX147=4,'TUITION SCHED'!$G$21,IF(AX147=5,'TUITION SCHED'!$H$21,""))))))</f>
        <v/>
      </c>
      <c r="BO147" s="443" t="str">
        <f>IF(AY147&lt;1,"",IF(AY147=1,'TUITION SCHED'!$D$22,IF(AY147=2,'TUITION SCHED'!$E$22,IF(AY147=3,'TUITION SCHED'!$F$22,IF(AY147=4,'TUITION SCHED'!$G$22,IF(AY147=5,'TUITION SCHED'!$H$22,""))))))</f>
        <v/>
      </c>
      <c r="BP147" s="443" t="str">
        <f>IF(AZ147&lt;1,"",IF(AZ147=1,'TUITION SCHED'!$D$23,IF(AZ147=2,'TUITION SCHED'!$E$23,IF(AZ147=3,'TUITION SCHED'!$F$23,IF(AZ147=4,'TUITION SCHED'!$G$23,IF(AZ147=5,'TUITION SCHED'!$H$23,""))))))</f>
        <v/>
      </c>
      <c r="BQ147" s="443" t="str">
        <f>IF(BA147&lt;1,"",IF(BA147=1,'TUITION SCHED'!$D$24,IF(BA147=2,'TUITION SCHED'!$E$24,IF(BA147=3,'TUITION SCHED'!$F$24,IF(BA147=4,'TUITION SCHED'!$G$24,IF(BA147=5,'TUITION SCHED'!$H$24,""))))))</f>
        <v/>
      </c>
      <c r="BR147" s="443" t="str">
        <f>IF(BB147&lt;1,"",IF(BB147=1,'TUITION SCHED'!$D$25,IF(BB147=2,'TUITION SCHED'!$E$25,IF(BB147=3,'TUITION SCHED'!$F$25,IF(BB147=4,'TUITION SCHED'!$G$25,IF(BB147=5,'TUITION SCHED'!$H$25,""))))))</f>
        <v/>
      </c>
      <c r="BS147" s="443" t="str">
        <f>IF(BC147&lt;1,"",IF(BC147=1,'TUITION SCHED'!$D$26,IF(BC147=2,'TUITION SCHED'!$E$26,IF(BC147=3,'TUITION SCHED'!$F$26,IF(BC147=4,'TUITION SCHED'!$G$26,IF(BC147=5,'TUITION SCHED'!$H$26,""))))))</f>
        <v/>
      </c>
      <c r="BT147" s="443" t="str">
        <f>IF(BD147&lt;1,"",IF(BD147=1,'TUITION SCHED'!$D$27,IF(BD147=2,'TUITION SCHED'!$E$27,IF(BD147=3,'TUITION SCHED'!$F$27,IF(BD147=4,'TUITION SCHED'!$G$27,IF(BD147=5,'TUITION SCHED'!$H$27,""))))))</f>
        <v/>
      </c>
      <c r="BU147" s="443" t="str">
        <f>IF(BE147&lt;1,"",IF(BE147=1,'TUITION SCHED'!$D$28,IF(BE147=2,'TUITION SCHED'!$E$28,IF(BE147=3,'TUITION SCHED'!$F$28,IF(BE147=4,'TUITION SCHED'!$G$28,IF(BE147=5,'TUITION SCHED'!$H$28,""))))))</f>
        <v/>
      </c>
      <c r="BV147" s="440" t="str">
        <f>IF(BF147&lt;1,"",IF(BF147=1,'TUITION SCHED'!$D$29,IF(BF147=2,'TUITION SCHED'!$E$29,IF(BF147=3,'TUITION SCHED'!$F$29,IF(BF147=4,'TUITION SCHED'!$G$29,IF(BF147=5,'TUITION SCHED'!$H$29,""))))))</f>
        <v/>
      </c>
      <c r="BW147" s="124"/>
      <c r="BX147" s="507"/>
      <c r="BY147" s="145" t="str">
        <f>IF(AH147="y",IF(SUM(J147:O147)&gt;0,'TUITION SCHED'!$H$58+IF(SUM(J147:O147)&gt;1,((SUM(J147:O147)-1))*'TUITION SCHED'!$H$60)+SUM(B147:I147)*'TUITION SCHED'!$H$59,""),"")</f>
        <v/>
      </c>
      <c r="BZ147" s="443" t="str">
        <f>IF(AH147="y",IF(SUM(B147:I147)&gt;0,'TUITION SCHED'!$H$57+IF(SUM(B147:I147)&gt;1,((SUM(B147:I147)-1))*'TUITION SCHED'!$H$59),""),"")</f>
        <v/>
      </c>
      <c r="CA147" s="443" t="str">
        <f t="shared" si="25"/>
        <v/>
      </c>
    </row>
    <row r="148" spans="1:79">
      <c r="A148" s="480"/>
      <c r="B148" s="463"/>
      <c r="C148" s="463"/>
      <c r="D148" s="463"/>
      <c r="E148" s="463"/>
      <c r="F148" s="463"/>
      <c r="G148" s="463"/>
      <c r="H148" s="463"/>
      <c r="I148" s="463"/>
      <c r="J148" s="463"/>
      <c r="K148" s="463"/>
      <c r="L148" s="463"/>
      <c r="M148" s="463"/>
      <c r="N148" s="463"/>
      <c r="O148" s="463"/>
      <c r="P148" s="443">
        <f t="shared" si="13"/>
        <v>0</v>
      </c>
      <c r="Q148" s="480"/>
      <c r="R148" s="480"/>
      <c r="S148" s="456">
        <f>IF(U148&gt;0,U148,IF(Q148=1,'TUITION SCHED'!D$30,IF(Q148=2,'TUITION SCHED'!E$30,IF(Q148=3,'TUITION SCHED'!F$30,IF(Q148=4,'TUITION SCHED'!G$30,IF(Q148=5,'TUITION SCHED'!H$30,IF(R148&gt;0,R148*'TUITION SCHED'!$D$31,SUM(BI148:BV148))))))))</f>
        <v>0</v>
      </c>
      <c r="T148" s="457" t="str">
        <f t="shared" si="14"/>
        <v/>
      </c>
      <c r="U148" s="480"/>
      <c r="V148" s="480"/>
      <c r="W148" s="575" t="str">
        <f>IF(V148="y",S148*'DATA INPUT'!$B$20,"")</f>
        <v/>
      </c>
      <c r="X148" s="483"/>
      <c r="Y148" s="443" t="str">
        <f>IF(A148="","",IF(X148="y",'DATA INPUT'!$B$26,'DATA INPUT'!$B$27))</f>
        <v/>
      </c>
      <c r="Z148" s="458">
        <f>IF(Q148=0,(P148-B148*0.5)*'DATA INPUT'!$B$28,"")</f>
        <v>0</v>
      </c>
      <c r="AA148" s="480"/>
      <c r="AB148" s="480"/>
      <c r="AC148" s="480"/>
      <c r="AD148" s="480"/>
      <c r="AE148" s="443" t="str">
        <f>IF((AB148+AC148+AD148)=0,"",(AB148*'DATA INPUT'!$D$59)+(AC148*'DATA INPUT'!$D$61)+(AD148*'DATA INPUT'!$D$66))</f>
        <v/>
      </c>
      <c r="AF148" s="480"/>
      <c r="AG148" s="480"/>
      <c r="AH148" s="483"/>
      <c r="AI148" s="443" t="str">
        <f t="shared" si="15"/>
        <v/>
      </c>
      <c r="AJ148" s="443" t="str">
        <f t="shared" si="16"/>
        <v/>
      </c>
      <c r="AK148" s="443" t="str">
        <f t="shared" si="17"/>
        <v/>
      </c>
      <c r="AL148" s="443" t="str">
        <f t="shared" si="18"/>
        <v/>
      </c>
      <c r="AM148" s="443" t="str">
        <f t="shared" si="19"/>
        <v/>
      </c>
      <c r="AN148" s="443" t="str">
        <f t="shared" si="20"/>
        <v/>
      </c>
      <c r="AO148" s="443" t="str">
        <f t="shared" si="21"/>
        <v/>
      </c>
      <c r="AP148" s="443" t="str">
        <f t="shared" si="22"/>
        <v/>
      </c>
      <c r="AQ148" s="440" t="str">
        <f>IF(AH148="y",IF(MAX(BY148:BZ148)&lt;'TUITION SCHED'!$H$61,MAX(BY148:BZ148),'TUITION SCHED'!$H$61),"")</f>
        <v/>
      </c>
      <c r="AR148" s="459"/>
      <c r="AS148" s="443" t="str">
        <f>IF(SUM(AT148:$BF148)&gt;0,"",IF(B148&gt;0,$P148,""))</f>
        <v/>
      </c>
      <c r="AT148" s="443" t="str">
        <f>IF(SUM(AU148:$BF148)&gt;0,"",IF(C148&gt;0,$P148,""))</f>
        <v/>
      </c>
      <c r="AU148" s="443" t="str">
        <f>IF(SUM(AV148:$BF148)&gt;0,"",IF(D148&gt;0,$P148,""))</f>
        <v/>
      </c>
      <c r="AV148" s="443" t="str">
        <f>IF(SUM(AW148:$BF148)&gt;0,"",IF(E148&gt;0,$P148,""))</f>
        <v/>
      </c>
      <c r="AW148" s="443" t="str">
        <f>IF(SUM(AX148:$BF148)&gt;0,"",IF(F148&gt;0,$P148,""))</f>
        <v/>
      </c>
      <c r="AX148" s="443" t="str">
        <f>IF(SUM(AY148:$BF148)&gt;0,"",IF(G148&gt;0,$P148,""))</f>
        <v/>
      </c>
      <c r="AY148" s="443" t="str">
        <f>IF(SUM(AZ148:$BF148)&gt;0,"",IF(H148&gt;0,$P148,""))</f>
        <v/>
      </c>
      <c r="AZ148" s="443" t="str">
        <f>IF(SUM(BA148:$BF148)&gt;0,"",IF(I148&gt;0,$P148,""))</f>
        <v/>
      </c>
      <c r="BA148" s="443" t="str">
        <f>IF(SUM(BB148:$BF148)&gt;0,"",IF(J148&gt;0,$P148,""))</f>
        <v/>
      </c>
      <c r="BB148" s="443" t="str">
        <f>IF(SUM(BC148:$BF148)&gt;0,"",IF(K148&gt;0,$P148,""))</f>
        <v/>
      </c>
      <c r="BC148" s="443" t="str">
        <f>IF(SUM(BD148:$BF148)&gt;0,"",IF(L148&gt;0,$P148,""))</f>
        <v/>
      </c>
      <c r="BD148" s="443" t="str">
        <f>IF(SUM(BE148:$BF148)&gt;0,"",IF(M148&gt;0,$P148,""))</f>
        <v/>
      </c>
      <c r="BE148" s="443" t="str">
        <f t="shared" si="23"/>
        <v/>
      </c>
      <c r="BF148" s="440" t="str">
        <f t="shared" si="24"/>
        <v/>
      </c>
      <c r="BG148" s="124"/>
      <c r="BH148" s="507"/>
      <c r="BI148" s="145" t="str">
        <f>IF(AS148&lt;1,"",IF(AS148=1,'TUITION SCHED'!$D$16,IF(AS148=2,'TUITION SCHED'!$E$16,IF(AS148=3,'TUITION SCHED'!$F$16,IF(AS148=4,'TUITION SCHED'!$G$16,IF(AS148=5,'TUITION SCHED'!$H$16,""))))))</f>
        <v/>
      </c>
      <c r="BJ148" s="443" t="str">
        <f>IF(AT148&lt;1,"",IF(AT148=1,'TUITION SCHED'!$D$17,IF(AT148=2,'TUITION SCHED'!$E$17,IF(AT148=3,'TUITION SCHED'!$F$17,IF(AT148=4,'TUITION SCHED'!$G$17,IF(AT148=5,'TUITION SCHED'!$H$18,""))))))</f>
        <v/>
      </c>
      <c r="BK148" s="443" t="str">
        <f>IF(AU148&lt;1,"",IF(AU148=1,'TUITION SCHED'!$D$18,IF(AU148=2,'TUITION SCHED'!$E$18,IF(AU148=3,'TUITION SCHED'!$F$18,IF(AU148=4,'TUITION SCHED'!$G$18,IF(AU148=5,'TUITION SCHED'!$H$18,""))))))</f>
        <v/>
      </c>
      <c r="BL148" s="443" t="str">
        <f>IF(AV148&lt;1,"",IF(AV148=1,'TUITION SCHED'!$D$19,IF(AV148=2,'TUITION SCHED'!$E$19,IF(AV148=3,'TUITION SCHED'!$F$19,IF(AV148=4,'TUITION SCHED'!$G$19,IF(AV148=5,'TUITION SCHED'!$H$19,""))))))</f>
        <v/>
      </c>
      <c r="BM148" s="443" t="str">
        <f>IF(AW148&lt;1,"",IF(AW148=1,'TUITION SCHED'!$D$20,IF(AW148=2,'TUITION SCHED'!$E$20,IF(AW148=3,'TUITION SCHED'!$F$20,IF(AW148=4,'TUITION SCHED'!$G$20,IF(AW148=5,'TUITION SCHED'!$H$20,""))))))</f>
        <v/>
      </c>
      <c r="BN148" s="443" t="str">
        <f>IF(AX148&lt;1,"",IF(AX148=1,'TUITION SCHED'!$D$21,IF(AX148=2,'TUITION SCHED'!$E$21,IF(AX148=3,'TUITION SCHED'!$F$21,IF(AX148=4,'TUITION SCHED'!$G$21,IF(AX148=5,'TUITION SCHED'!$H$21,""))))))</f>
        <v/>
      </c>
      <c r="BO148" s="443" t="str">
        <f>IF(AY148&lt;1,"",IF(AY148=1,'TUITION SCHED'!$D$22,IF(AY148=2,'TUITION SCHED'!$E$22,IF(AY148=3,'TUITION SCHED'!$F$22,IF(AY148=4,'TUITION SCHED'!$G$22,IF(AY148=5,'TUITION SCHED'!$H$22,""))))))</f>
        <v/>
      </c>
      <c r="BP148" s="443" t="str">
        <f>IF(AZ148&lt;1,"",IF(AZ148=1,'TUITION SCHED'!$D$23,IF(AZ148=2,'TUITION SCHED'!$E$23,IF(AZ148=3,'TUITION SCHED'!$F$23,IF(AZ148=4,'TUITION SCHED'!$G$23,IF(AZ148=5,'TUITION SCHED'!$H$23,""))))))</f>
        <v/>
      </c>
      <c r="BQ148" s="443" t="str">
        <f>IF(BA148&lt;1,"",IF(BA148=1,'TUITION SCHED'!$D$24,IF(BA148=2,'TUITION SCHED'!$E$24,IF(BA148=3,'TUITION SCHED'!$F$24,IF(BA148=4,'TUITION SCHED'!$G$24,IF(BA148=5,'TUITION SCHED'!$H$24,""))))))</f>
        <v/>
      </c>
      <c r="BR148" s="443" t="str">
        <f>IF(BB148&lt;1,"",IF(BB148=1,'TUITION SCHED'!$D$25,IF(BB148=2,'TUITION SCHED'!$E$25,IF(BB148=3,'TUITION SCHED'!$F$25,IF(BB148=4,'TUITION SCHED'!$G$25,IF(BB148=5,'TUITION SCHED'!$H$25,""))))))</f>
        <v/>
      </c>
      <c r="BS148" s="443" t="str">
        <f>IF(BC148&lt;1,"",IF(BC148=1,'TUITION SCHED'!$D$26,IF(BC148=2,'TUITION SCHED'!$E$26,IF(BC148=3,'TUITION SCHED'!$F$26,IF(BC148=4,'TUITION SCHED'!$G$26,IF(BC148=5,'TUITION SCHED'!$H$26,""))))))</f>
        <v/>
      </c>
      <c r="BT148" s="443" t="str">
        <f>IF(BD148&lt;1,"",IF(BD148=1,'TUITION SCHED'!$D$27,IF(BD148=2,'TUITION SCHED'!$E$27,IF(BD148=3,'TUITION SCHED'!$F$27,IF(BD148=4,'TUITION SCHED'!$G$27,IF(BD148=5,'TUITION SCHED'!$H$27,""))))))</f>
        <v/>
      </c>
      <c r="BU148" s="443" t="str">
        <f>IF(BE148&lt;1,"",IF(BE148=1,'TUITION SCHED'!$D$28,IF(BE148=2,'TUITION SCHED'!$E$28,IF(BE148=3,'TUITION SCHED'!$F$28,IF(BE148=4,'TUITION SCHED'!$G$28,IF(BE148=5,'TUITION SCHED'!$H$28,""))))))</f>
        <v/>
      </c>
      <c r="BV148" s="440" t="str">
        <f>IF(BF148&lt;1,"",IF(BF148=1,'TUITION SCHED'!$D$29,IF(BF148=2,'TUITION SCHED'!$E$29,IF(BF148=3,'TUITION SCHED'!$F$29,IF(BF148=4,'TUITION SCHED'!$G$29,IF(BF148=5,'TUITION SCHED'!$H$29,""))))))</f>
        <v/>
      </c>
      <c r="BW148" s="124"/>
      <c r="BX148" s="507"/>
      <c r="BY148" s="145" t="str">
        <f>IF(AH148="y",IF(SUM(J148:O148)&gt;0,'TUITION SCHED'!$H$58+IF(SUM(J148:O148)&gt;1,((SUM(J148:O148)-1))*'TUITION SCHED'!$H$60)+SUM(B148:I148)*'TUITION SCHED'!$H$59,""),"")</f>
        <v/>
      </c>
      <c r="BZ148" s="443" t="str">
        <f>IF(AH148="y",IF(SUM(B148:I148)&gt;0,'TUITION SCHED'!$H$57+IF(SUM(B148:I148)&gt;1,((SUM(B148:I148)-1))*'TUITION SCHED'!$H$59),""),"")</f>
        <v/>
      </c>
      <c r="CA148" s="443" t="str">
        <f t="shared" si="25"/>
        <v/>
      </c>
    </row>
    <row r="149" spans="1:79">
      <c r="A149" s="480"/>
      <c r="B149" s="463"/>
      <c r="C149" s="463"/>
      <c r="D149" s="463"/>
      <c r="E149" s="463"/>
      <c r="F149" s="463"/>
      <c r="G149" s="463"/>
      <c r="H149" s="463"/>
      <c r="I149" s="463"/>
      <c r="J149" s="463"/>
      <c r="K149" s="463"/>
      <c r="L149" s="463"/>
      <c r="M149" s="463"/>
      <c r="N149" s="463"/>
      <c r="O149" s="463"/>
      <c r="P149" s="443">
        <f t="shared" si="13"/>
        <v>0</v>
      </c>
      <c r="Q149" s="480"/>
      <c r="R149" s="480"/>
      <c r="S149" s="456">
        <f>IF(U149&gt;0,U149,IF(Q149=1,'TUITION SCHED'!D$30,IF(Q149=2,'TUITION SCHED'!E$30,IF(Q149=3,'TUITION SCHED'!F$30,IF(Q149=4,'TUITION SCHED'!G$30,IF(Q149=5,'TUITION SCHED'!H$30,IF(R149&gt;0,R149*'TUITION SCHED'!$D$31,SUM(BI149:BV149))))))))</f>
        <v>0</v>
      </c>
      <c r="T149" s="457" t="str">
        <f t="shared" si="14"/>
        <v/>
      </c>
      <c r="U149" s="480"/>
      <c r="V149" s="480"/>
      <c r="W149" s="575" t="str">
        <f>IF(V149="y",S149*'DATA INPUT'!$B$20,"")</f>
        <v/>
      </c>
      <c r="X149" s="483"/>
      <c r="Y149" s="443" t="str">
        <f>IF(A149="","",IF(X149="y",'DATA INPUT'!$B$26,'DATA INPUT'!$B$27))</f>
        <v/>
      </c>
      <c r="Z149" s="458">
        <f>IF(Q149=0,(P149-B149*0.5)*'DATA INPUT'!$B$28,"")</f>
        <v>0</v>
      </c>
      <c r="AA149" s="480"/>
      <c r="AB149" s="480"/>
      <c r="AC149" s="480"/>
      <c r="AD149" s="480"/>
      <c r="AE149" s="443" t="str">
        <f>IF((AB149+AC149+AD149)=0,"",(AB149*'DATA INPUT'!$D$59)+(AC149*'DATA INPUT'!$D$61)+(AD149*'DATA INPUT'!$D$66))</f>
        <v/>
      </c>
      <c r="AF149" s="480"/>
      <c r="AG149" s="480"/>
      <c r="AH149" s="483"/>
      <c r="AI149" s="443" t="str">
        <f t="shared" si="15"/>
        <v/>
      </c>
      <c r="AJ149" s="443" t="str">
        <f t="shared" si="16"/>
        <v/>
      </c>
      <c r="AK149" s="443" t="str">
        <f t="shared" si="17"/>
        <v/>
      </c>
      <c r="AL149" s="443" t="str">
        <f t="shared" si="18"/>
        <v/>
      </c>
      <c r="AM149" s="443" t="str">
        <f t="shared" si="19"/>
        <v/>
      </c>
      <c r="AN149" s="443" t="str">
        <f t="shared" si="20"/>
        <v/>
      </c>
      <c r="AO149" s="443" t="str">
        <f t="shared" si="21"/>
        <v/>
      </c>
      <c r="AP149" s="443" t="str">
        <f t="shared" si="22"/>
        <v/>
      </c>
      <c r="AQ149" s="440" t="str">
        <f>IF(AH149="y",IF(MAX(BY149:BZ149)&lt;'TUITION SCHED'!$H$61,MAX(BY149:BZ149),'TUITION SCHED'!$H$61),"")</f>
        <v/>
      </c>
      <c r="AR149" s="459"/>
      <c r="AS149" s="443" t="str">
        <f>IF(SUM(AT149:$BF149)&gt;0,"",IF(B149&gt;0,$P149,""))</f>
        <v/>
      </c>
      <c r="AT149" s="443" t="str">
        <f>IF(SUM(AU149:$BF149)&gt;0,"",IF(C149&gt;0,$P149,""))</f>
        <v/>
      </c>
      <c r="AU149" s="443" t="str">
        <f>IF(SUM(AV149:$BF149)&gt;0,"",IF(D149&gt;0,$P149,""))</f>
        <v/>
      </c>
      <c r="AV149" s="443" t="str">
        <f>IF(SUM(AW149:$BF149)&gt;0,"",IF(E149&gt;0,$P149,""))</f>
        <v/>
      </c>
      <c r="AW149" s="443" t="str">
        <f>IF(SUM(AX149:$BF149)&gt;0,"",IF(F149&gt;0,$P149,""))</f>
        <v/>
      </c>
      <c r="AX149" s="443" t="str">
        <f>IF(SUM(AY149:$BF149)&gt;0,"",IF(G149&gt;0,$P149,""))</f>
        <v/>
      </c>
      <c r="AY149" s="443" t="str">
        <f>IF(SUM(AZ149:$BF149)&gt;0,"",IF(H149&gt;0,$P149,""))</f>
        <v/>
      </c>
      <c r="AZ149" s="443" t="str">
        <f>IF(SUM(BA149:$BF149)&gt;0,"",IF(I149&gt;0,$P149,""))</f>
        <v/>
      </c>
      <c r="BA149" s="443" t="str">
        <f>IF(SUM(BB149:$BF149)&gt;0,"",IF(J149&gt;0,$P149,""))</f>
        <v/>
      </c>
      <c r="BB149" s="443" t="str">
        <f>IF(SUM(BC149:$BF149)&gt;0,"",IF(K149&gt;0,$P149,""))</f>
        <v/>
      </c>
      <c r="BC149" s="443" t="str">
        <f>IF(SUM(BD149:$BF149)&gt;0,"",IF(L149&gt;0,$P149,""))</f>
        <v/>
      </c>
      <c r="BD149" s="443" t="str">
        <f>IF(SUM(BE149:$BF149)&gt;0,"",IF(M149&gt;0,$P149,""))</f>
        <v/>
      </c>
      <c r="BE149" s="443" t="str">
        <f t="shared" si="23"/>
        <v/>
      </c>
      <c r="BF149" s="440" t="str">
        <f t="shared" si="24"/>
        <v/>
      </c>
      <c r="BG149" s="124"/>
      <c r="BH149" s="507"/>
      <c r="BI149" s="145" t="str">
        <f>IF(AS149&lt;1,"",IF(AS149=1,'TUITION SCHED'!$D$16,IF(AS149=2,'TUITION SCHED'!$E$16,IF(AS149=3,'TUITION SCHED'!$F$16,IF(AS149=4,'TUITION SCHED'!$G$16,IF(AS149=5,'TUITION SCHED'!$H$16,""))))))</f>
        <v/>
      </c>
      <c r="BJ149" s="443" t="str">
        <f>IF(AT149&lt;1,"",IF(AT149=1,'TUITION SCHED'!$D$17,IF(AT149=2,'TUITION SCHED'!$E$17,IF(AT149=3,'TUITION SCHED'!$F$17,IF(AT149=4,'TUITION SCHED'!$G$17,IF(AT149=5,'TUITION SCHED'!$H$18,""))))))</f>
        <v/>
      </c>
      <c r="BK149" s="443" t="str">
        <f>IF(AU149&lt;1,"",IF(AU149=1,'TUITION SCHED'!$D$18,IF(AU149=2,'TUITION SCHED'!$E$18,IF(AU149=3,'TUITION SCHED'!$F$18,IF(AU149=4,'TUITION SCHED'!$G$18,IF(AU149=5,'TUITION SCHED'!$H$18,""))))))</f>
        <v/>
      </c>
      <c r="BL149" s="443" t="str">
        <f>IF(AV149&lt;1,"",IF(AV149=1,'TUITION SCHED'!$D$19,IF(AV149=2,'TUITION SCHED'!$E$19,IF(AV149=3,'TUITION SCHED'!$F$19,IF(AV149=4,'TUITION SCHED'!$G$19,IF(AV149=5,'TUITION SCHED'!$H$19,""))))))</f>
        <v/>
      </c>
      <c r="BM149" s="443" t="str">
        <f>IF(AW149&lt;1,"",IF(AW149=1,'TUITION SCHED'!$D$20,IF(AW149=2,'TUITION SCHED'!$E$20,IF(AW149=3,'TUITION SCHED'!$F$20,IF(AW149=4,'TUITION SCHED'!$G$20,IF(AW149=5,'TUITION SCHED'!$H$20,""))))))</f>
        <v/>
      </c>
      <c r="BN149" s="443" t="str">
        <f>IF(AX149&lt;1,"",IF(AX149=1,'TUITION SCHED'!$D$21,IF(AX149=2,'TUITION SCHED'!$E$21,IF(AX149=3,'TUITION SCHED'!$F$21,IF(AX149=4,'TUITION SCHED'!$G$21,IF(AX149=5,'TUITION SCHED'!$H$21,""))))))</f>
        <v/>
      </c>
      <c r="BO149" s="443" t="str">
        <f>IF(AY149&lt;1,"",IF(AY149=1,'TUITION SCHED'!$D$22,IF(AY149=2,'TUITION SCHED'!$E$22,IF(AY149=3,'TUITION SCHED'!$F$22,IF(AY149=4,'TUITION SCHED'!$G$22,IF(AY149=5,'TUITION SCHED'!$H$22,""))))))</f>
        <v/>
      </c>
      <c r="BP149" s="443" t="str">
        <f>IF(AZ149&lt;1,"",IF(AZ149=1,'TUITION SCHED'!$D$23,IF(AZ149=2,'TUITION SCHED'!$E$23,IF(AZ149=3,'TUITION SCHED'!$F$23,IF(AZ149=4,'TUITION SCHED'!$G$23,IF(AZ149=5,'TUITION SCHED'!$H$23,""))))))</f>
        <v/>
      </c>
      <c r="BQ149" s="443" t="str">
        <f>IF(BA149&lt;1,"",IF(BA149=1,'TUITION SCHED'!$D$24,IF(BA149=2,'TUITION SCHED'!$E$24,IF(BA149=3,'TUITION SCHED'!$F$24,IF(BA149=4,'TUITION SCHED'!$G$24,IF(BA149=5,'TUITION SCHED'!$H$24,""))))))</f>
        <v/>
      </c>
      <c r="BR149" s="443" t="str">
        <f>IF(BB149&lt;1,"",IF(BB149=1,'TUITION SCHED'!$D$25,IF(BB149=2,'TUITION SCHED'!$E$25,IF(BB149=3,'TUITION SCHED'!$F$25,IF(BB149=4,'TUITION SCHED'!$G$25,IF(BB149=5,'TUITION SCHED'!$H$25,""))))))</f>
        <v/>
      </c>
      <c r="BS149" s="443" t="str">
        <f>IF(BC149&lt;1,"",IF(BC149=1,'TUITION SCHED'!$D$26,IF(BC149=2,'TUITION SCHED'!$E$26,IF(BC149=3,'TUITION SCHED'!$F$26,IF(BC149=4,'TUITION SCHED'!$G$26,IF(BC149=5,'TUITION SCHED'!$H$26,""))))))</f>
        <v/>
      </c>
      <c r="BT149" s="443" t="str">
        <f>IF(BD149&lt;1,"",IF(BD149=1,'TUITION SCHED'!$D$27,IF(BD149=2,'TUITION SCHED'!$E$27,IF(BD149=3,'TUITION SCHED'!$F$27,IF(BD149=4,'TUITION SCHED'!$G$27,IF(BD149=5,'TUITION SCHED'!$H$27,""))))))</f>
        <v/>
      </c>
      <c r="BU149" s="443" t="str">
        <f>IF(BE149&lt;1,"",IF(BE149=1,'TUITION SCHED'!$D$28,IF(BE149=2,'TUITION SCHED'!$E$28,IF(BE149=3,'TUITION SCHED'!$F$28,IF(BE149=4,'TUITION SCHED'!$G$28,IF(BE149=5,'TUITION SCHED'!$H$28,""))))))</f>
        <v/>
      </c>
      <c r="BV149" s="440" t="str">
        <f>IF(BF149&lt;1,"",IF(BF149=1,'TUITION SCHED'!$D$29,IF(BF149=2,'TUITION SCHED'!$E$29,IF(BF149=3,'TUITION SCHED'!$F$29,IF(BF149=4,'TUITION SCHED'!$G$29,IF(BF149=5,'TUITION SCHED'!$H$29,""))))))</f>
        <v/>
      </c>
      <c r="BW149" s="124"/>
      <c r="BX149" s="507"/>
      <c r="BY149" s="145" t="str">
        <f>IF(AH149="y",IF(SUM(J149:O149)&gt;0,'TUITION SCHED'!$H$58+IF(SUM(J149:O149)&gt;1,((SUM(J149:O149)-1))*'TUITION SCHED'!$H$60)+SUM(B149:I149)*'TUITION SCHED'!$H$59,""),"")</f>
        <v/>
      </c>
      <c r="BZ149" s="443" t="str">
        <f>IF(AH149="y",IF(SUM(B149:I149)&gt;0,'TUITION SCHED'!$H$57+IF(SUM(B149:I149)&gt;1,((SUM(B149:I149)-1))*'TUITION SCHED'!$H$59),""),"")</f>
        <v/>
      </c>
      <c r="CA149" s="443" t="str">
        <f t="shared" si="25"/>
        <v/>
      </c>
    </row>
    <row r="150" spans="1:79">
      <c r="A150" s="480"/>
      <c r="B150" s="463"/>
      <c r="C150" s="463"/>
      <c r="D150" s="463"/>
      <c r="E150" s="463"/>
      <c r="F150" s="463"/>
      <c r="G150" s="463"/>
      <c r="H150" s="463"/>
      <c r="I150" s="463"/>
      <c r="J150" s="463"/>
      <c r="K150" s="463"/>
      <c r="L150" s="463"/>
      <c r="M150" s="463"/>
      <c r="N150" s="463"/>
      <c r="O150" s="463"/>
      <c r="P150" s="443">
        <f t="shared" si="13"/>
        <v>0</v>
      </c>
      <c r="Q150" s="480"/>
      <c r="R150" s="480"/>
      <c r="S150" s="456">
        <f>IF(U150&gt;0,U150,IF(Q150=1,'TUITION SCHED'!D$30,IF(Q150=2,'TUITION SCHED'!E$30,IF(Q150=3,'TUITION SCHED'!F$30,IF(Q150=4,'TUITION SCHED'!G$30,IF(Q150=5,'TUITION SCHED'!H$30,IF(R150&gt;0,R150*'TUITION SCHED'!$D$31,SUM(BI150:BV150))))))))</f>
        <v>0</v>
      </c>
      <c r="T150" s="457" t="str">
        <f t="shared" si="14"/>
        <v/>
      </c>
      <c r="U150" s="480"/>
      <c r="V150" s="480"/>
      <c r="W150" s="575" t="str">
        <f>IF(V150="y",S150*'DATA INPUT'!$B$20,"")</f>
        <v/>
      </c>
      <c r="X150" s="483"/>
      <c r="Y150" s="443" t="str">
        <f>IF(A150="","",IF(X150="y",'DATA INPUT'!$B$26,'DATA INPUT'!$B$27))</f>
        <v/>
      </c>
      <c r="Z150" s="458">
        <f>IF(Q150=0,(P150-B150*0.5)*'DATA INPUT'!$B$28,"")</f>
        <v>0</v>
      </c>
      <c r="AA150" s="480"/>
      <c r="AB150" s="480"/>
      <c r="AC150" s="480"/>
      <c r="AD150" s="480"/>
      <c r="AE150" s="443" t="str">
        <f>IF((AB150+AC150+AD150)=0,"",(AB150*'DATA INPUT'!$D$59)+(AC150*'DATA INPUT'!$D$61)+(AD150*'DATA INPUT'!$D$66))</f>
        <v/>
      </c>
      <c r="AF150" s="480"/>
      <c r="AG150" s="480"/>
      <c r="AH150" s="483"/>
      <c r="AI150" s="443" t="str">
        <f t="shared" si="15"/>
        <v/>
      </c>
      <c r="AJ150" s="443" t="str">
        <f t="shared" si="16"/>
        <v/>
      </c>
      <c r="AK150" s="443" t="str">
        <f t="shared" si="17"/>
        <v/>
      </c>
      <c r="AL150" s="443" t="str">
        <f t="shared" si="18"/>
        <v/>
      </c>
      <c r="AM150" s="443" t="str">
        <f t="shared" si="19"/>
        <v/>
      </c>
      <c r="AN150" s="443" t="str">
        <f t="shared" si="20"/>
        <v/>
      </c>
      <c r="AO150" s="443" t="str">
        <f t="shared" si="21"/>
        <v/>
      </c>
      <c r="AP150" s="443" t="str">
        <f t="shared" si="22"/>
        <v/>
      </c>
      <c r="AQ150" s="440" t="str">
        <f>IF(AH150="y",IF(MAX(BY150:BZ150)&lt;'TUITION SCHED'!$H$61,MAX(BY150:BZ150),'TUITION SCHED'!$H$61),"")</f>
        <v/>
      </c>
      <c r="AR150" s="459"/>
      <c r="AS150" s="443" t="str">
        <f>IF(SUM(AT150:$BF150)&gt;0,"",IF(B150&gt;0,$P150,""))</f>
        <v/>
      </c>
      <c r="AT150" s="443" t="str">
        <f>IF(SUM(AU150:$BF150)&gt;0,"",IF(C150&gt;0,$P150,""))</f>
        <v/>
      </c>
      <c r="AU150" s="443" t="str">
        <f>IF(SUM(AV150:$BF150)&gt;0,"",IF(D150&gt;0,$P150,""))</f>
        <v/>
      </c>
      <c r="AV150" s="443" t="str">
        <f>IF(SUM(AW150:$BF150)&gt;0,"",IF(E150&gt;0,$P150,""))</f>
        <v/>
      </c>
      <c r="AW150" s="443" t="str">
        <f>IF(SUM(AX150:$BF150)&gt;0,"",IF(F150&gt;0,$P150,""))</f>
        <v/>
      </c>
      <c r="AX150" s="443" t="str">
        <f>IF(SUM(AY150:$BF150)&gt;0,"",IF(G150&gt;0,$P150,""))</f>
        <v/>
      </c>
      <c r="AY150" s="443" t="str">
        <f>IF(SUM(AZ150:$BF150)&gt;0,"",IF(H150&gt;0,$P150,""))</f>
        <v/>
      </c>
      <c r="AZ150" s="443" t="str">
        <f>IF(SUM(BA150:$BF150)&gt;0,"",IF(I150&gt;0,$P150,""))</f>
        <v/>
      </c>
      <c r="BA150" s="443" t="str">
        <f>IF(SUM(BB150:$BF150)&gt;0,"",IF(J150&gt;0,$P150,""))</f>
        <v/>
      </c>
      <c r="BB150" s="443" t="str">
        <f>IF(SUM(BC150:$BF150)&gt;0,"",IF(K150&gt;0,$P150,""))</f>
        <v/>
      </c>
      <c r="BC150" s="443" t="str">
        <f>IF(SUM(BD150:$BF150)&gt;0,"",IF(L150&gt;0,$P150,""))</f>
        <v/>
      </c>
      <c r="BD150" s="443" t="str">
        <f>IF(SUM(BE150:$BF150)&gt;0,"",IF(M150&gt;0,$P150,""))</f>
        <v/>
      </c>
      <c r="BE150" s="443" t="str">
        <f t="shared" si="23"/>
        <v/>
      </c>
      <c r="BF150" s="440" t="str">
        <f t="shared" si="24"/>
        <v/>
      </c>
      <c r="BG150" s="124"/>
      <c r="BH150" s="507"/>
      <c r="BI150" s="145" t="str">
        <f>IF(AS150&lt;1,"",IF(AS150=1,'TUITION SCHED'!$D$16,IF(AS150=2,'TUITION SCHED'!$E$16,IF(AS150=3,'TUITION SCHED'!$F$16,IF(AS150=4,'TUITION SCHED'!$G$16,IF(AS150=5,'TUITION SCHED'!$H$16,""))))))</f>
        <v/>
      </c>
      <c r="BJ150" s="443" t="str">
        <f>IF(AT150&lt;1,"",IF(AT150=1,'TUITION SCHED'!$D$17,IF(AT150=2,'TUITION SCHED'!$E$17,IF(AT150=3,'TUITION SCHED'!$F$17,IF(AT150=4,'TUITION SCHED'!$G$17,IF(AT150=5,'TUITION SCHED'!$H$18,""))))))</f>
        <v/>
      </c>
      <c r="BK150" s="443" t="str">
        <f>IF(AU150&lt;1,"",IF(AU150=1,'TUITION SCHED'!$D$18,IF(AU150=2,'TUITION SCHED'!$E$18,IF(AU150=3,'TUITION SCHED'!$F$18,IF(AU150=4,'TUITION SCHED'!$G$18,IF(AU150=5,'TUITION SCHED'!$H$18,""))))))</f>
        <v/>
      </c>
      <c r="BL150" s="443" t="str">
        <f>IF(AV150&lt;1,"",IF(AV150=1,'TUITION SCHED'!$D$19,IF(AV150=2,'TUITION SCHED'!$E$19,IF(AV150=3,'TUITION SCHED'!$F$19,IF(AV150=4,'TUITION SCHED'!$G$19,IF(AV150=5,'TUITION SCHED'!$H$19,""))))))</f>
        <v/>
      </c>
      <c r="BM150" s="443" t="str">
        <f>IF(AW150&lt;1,"",IF(AW150=1,'TUITION SCHED'!$D$20,IF(AW150=2,'TUITION SCHED'!$E$20,IF(AW150=3,'TUITION SCHED'!$F$20,IF(AW150=4,'TUITION SCHED'!$G$20,IF(AW150=5,'TUITION SCHED'!$H$20,""))))))</f>
        <v/>
      </c>
      <c r="BN150" s="443" t="str">
        <f>IF(AX150&lt;1,"",IF(AX150=1,'TUITION SCHED'!$D$21,IF(AX150=2,'TUITION SCHED'!$E$21,IF(AX150=3,'TUITION SCHED'!$F$21,IF(AX150=4,'TUITION SCHED'!$G$21,IF(AX150=5,'TUITION SCHED'!$H$21,""))))))</f>
        <v/>
      </c>
      <c r="BO150" s="443" t="str">
        <f>IF(AY150&lt;1,"",IF(AY150=1,'TUITION SCHED'!$D$22,IF(AY150=2,'TUITION SCHED'!$E$22,IF(AY150=3,'TUITION SCHED'!$F$22,IF(AY150=4,'TUITION SCHED'!$G$22,IF(AY150=5,'TUITION SCHED'!$H$22,""))))))</f>
        <v/>
      </c>
      <c r="BP150" s="443" t="str">
        <f>IF(AZ150&lt;1,"",IF(AZ150=1,'TUITION SCHED'!$D$23,IF(AZ150=2,'TUITION SCHED'!$E$23,IF(AZ150=3,'TUITION SCHED'!$F$23,IF(AZ150=4,'TUITION SCHED'!$G$23,IF(AZ150=5,'TUITION SCHED'!$H$23,""))))))</f>
        <v/>
      </c>
      <c r="BQ150" s="443" t="str">
        <f>IF(BA150&lt;1,"",IF(BA150=1,'TUITION SCHED'!$D$24,IF(BA150=2,'TUITION SCHED'!$E$24,IF(BA150=3,'TUITION SCHED'!$F$24,IF(BA150=4,'TUITION SCHED'!$G$24,IF(BA150=5,'TUITION SCHED'!$H$24,""))))))</f>
        <v/>
      </c>
      <c r="BR150" s="443" t="str">
        <f>IF(BB150&lt;1,"",IF(BB150=1,'TUITION SCHED'!$D$25,IF(BB150=2,'TUITION SCHED'!$E$25,IF(BB150=3,'TUITION SCHED'!$F$25,IF(BB150=4,'TUITION SCHED'!$G$25,IF(BB150=5,'TUITION SCHED'!$H$25,""))))))</f>
        <v/>
      </c>
      <c r="BS150" s="443" t="str">
        <f>IF(BC150&lt;1,"",IF(BC150=1,'TUITION SCHED'!$D$26,IF(BC150=2,'TUITION SCHED'!$E$26,IF(BC150=3,'TUITION SCHED'!$F$26,IF(BC150=4,'TUITION SCHED'!$G$26,IF(BC150=5,'TUITION SCHED'!$H$26,""))))))</f>
        <v/>
      </c>
      <c r="BT150" s="443" t="str">
        <f>IF(BD150&lt;1,"",IF(BD150=1,'TUITION SCHED'!$D$27,IF(BD150=2,'TUITION SCHED'!$E$27,IF(BD150=3,'TUITION SCHED'!$F$27,IF(BD150=4,'TUITION SCHED'!$G$27,IF(BD150=5,'TUITION SCHED'!$H$27,""))))))</f>
        <v/>
      </c>
      <c r="BU150" s="443" t="str">
        <f>IF(BE150&lt;1,"",IF(BE150=1,'TUITION SCHED'!$D$28,IF(BE150=2,'TUITION SCHED'!$E$28,IF(BE150=3,'TUITION SCHED'!$F$28,IF(BE150=4,'TUITION SCHED'!$G$28,IF(BE150=5,'TUITION SCHED'!$H$28,""))))))</f>
        <v/>
      </c>
      <c r="BV150" s="440" t="str">
        <f>IF(BF150&lt;1,"",IF(BF150=1,'TUITION SCHED'!$D$29,IF(BF150=2,'TUITION SCHED'!$E$29,IF(BF150=3,'TUITION SCHED'!$F$29,IF(BF150=4,'TUITION SCHED'!$G$29,IF(BF150=5,'TUITION SCHED'!$H$29,""))))))</f>
        <v/>
      </c>
      <c r="BW150" s="124"/>
      <c r="BX150" s="507"/>
      <c r="BY150" s="145" t="str">
        <f>IF(AH150="y",IF(SUM(J150:O150)&gt;0,'TUITION SCHED'!$H$58+IF(SUM(J150:O150)&gt;1,((SUM(J150:O150)-1))*'TUITION SCHED'!$H$60)+SUM(B150:I150)*'TUITION SCHED'!$H$59,""),"")</f>
        <v/>
      </c>
      <c r="BZ150" s="443" t="str">
        <f>IF(AH150="y",IF(SUM(B150:I150)&gt;0,'TUITION SCHED'!$H$57+IF(SUM(B150:I150)&gt;1,((SUM(B150:I150)-1))*'TUITION SCHED'!$H$59),""),"")</f>
        <v/>
      </c>
      <c r="CA150" s="443" t="str">
        <f t="shared" si="25"/>
        <v/>
      </c>
    </row>
    <row r="151" spans="1:79">
      <c r="A151" s="480"/>
      <c r="B151" s="463"/>
      <c r="C151" s="463"/>
      <c r="D151" s="463"/>
      <c r="E151" s="463"/>
      <c r="F151" s="463"/>
      <c r="G151" s="463"/>
      <c r="H151" s="463"/>
      <c r="I151" s="463"/>
      <c r="J151" s="463"/>
      <c r="K151" s="463"/>
      <c r="L151" s="463"/>
      <c r="M151" s="463"/>
      <c r="N151" s="463"/>
      <c r="O151" s="463"/>
      <c r="P151" s="443">
        <f t="shared" si="13"/>
        <v>0</v>
      </c>
      <c r="Q151" s="480"/>
      <c r="R151" s="480"/>
      <c r="S151" s="456">
        <f>IF(U151&gt;0,U151,IF(Q151=1,'TUITION SCHED'!D$30,IF(Q151=2,'TUITION SCHED'!E$30,IF(Q151=3,'TUITION SCHED'!F$30,IF(Q151=4,'TUITION SCHED'!G$30,IF(Q151=5,'TUITION SCHED'!H$30,IF(R151&gt;0,R151*'TUITION SCHED'!$D$31,SUM(BI151:BV151))))))))</f>
        <v>0</v>
      </c>
      <c r="T151" s="457" t="str">
        <f t="shared" si="14"/>
        <v/>
      </c>
      <c r="U151" s="480"/>
      <c r="V151" s="480"/>
      <c r="W151" s="575" t="str">
        <f>IF(V151="y",S151*'DATA INPUT'!$B$20,"")</f>
        <v/>
      </c>
      <c r="X151" s="483"/>
      <c r="Y151" s="443" t="str">
        <f>IF(A151="","",IF(X151="y",'DATA INPUT'!$B$26,'DATA INPUT'!$B$27))</f>
        <v/>
      </c>
      <c r="Z151" s="458">
        <f>IF(Q151=0,(P151-B151*0.5)*'DATA INPUT'!$B$28,"")</f>
        <v>0</v>
      </c>
      <c r="AA151" s="480"/>
      <c r="AB151" s="480"/>
      <c r="AC151" s="480"/>
      <c r="AD151" s="480"/>
      <c r="AE151" s="443" t="str">
        <f>IF((AB151+AC151+AD151)=0,"",(AB151*'DATA INPUT'!$D$59)+(AC151*'DATA INPUT'!$D$61)+(AD151*'DATA INPUT'!$D$66))</f>
        <v/>
      </c>
      <c r="AF151" s="480"/>
      <c r="AG151" s="480"/>
      <c r="AH151" s="483"/>
      <c r="AI151" s="443" t="str">
        <f t="shared" si="15"/>
        <v/>
      </c>
      <c r="AJ151" s="443" t="str">
        <f t="shared" si="16"/>
        <v/>
      </c>
      <c r="AK151" s="443" t="str">
        <f t="shared" si="17"/>
        <v/>
      </c>
      <c r="AL151" s="443" t="str">
        <f t="shared" si="18"/>
        <v/>
      </c>
      <c r="AM151" s="443" t="str">
        <f t="shared" si="19"/>
        <v/>
      </c>
      <c r="AN151" s="443" t="str">
        <f t="shared" si="20"/>
        <v/>
      </c>
      <c r="AO151" s="443" t="str">
        <f t="shared" si="21"/>
        <v/>
      </c>
      <c r="AP151" s="443" t="str">
        <f t="shared" si="22"/>
        <v/>
      </c>
      <c r="AQ151" s="440" t="str">
        <f>IF(AH151="y",IF(MAX(BY151:BZ151)&lt;'TUITION SCHED'!$H$61,MAX(BY151:BZ151),'TUITION SCHED'!$H$61),"")</f>
        <v/>
      </c>
      <c r="AR151" s="459"/>
      <c r="AS151" s="443" t="str">
        <f>IF(SUM(AT151:$BF151)&gt;0,"",IF(B151&gt;0,$P151,""))</f>
        <v/>
      </c>
      <c r="AT151" s="443" t="str">
        <f>IF(SUM(AU151:$BF151)&gt;0,"",IF(C151&gt;0,$P151,""))</f>
        <v/>
      </c>
      <c r="AU151" s="443" t="str">
        <f>IF(SUM(AV151:$BF151)&gt;0,"",IF(D151&gt;0,$P151,""))</f>
        <v/>
      </c>
      <c r="AV151" s="443" t="str">
        <f>IF(SUM(AW151:$BF151)&gt;0,"",IF(E151&gt;0,$P151,""))</f>
        <v/>
      </c>
      <c r="AW151" s="443" t="str">
        <f>IF(SUM(AX151:$BF151)&gt;0,"",IF(F151&gt;0,$P151,""))</f>
        <v/>
      </c>
      <c r="AX151" s="443" t="str">
        <f>IF(SUM(AY151:$BF151)&gt;0,"",IF(G151&gt;0,$P151,""))</f>
        <v/>
      </c>
      <c r="AY151" s="443" t="str">
        <f>IF(SUM(AZ151:$BF151)&gt;0,"",IF(H151&gt;0,$P151,""))</f>
        <v/>
      </c>
      <c r="AZ151" s="443" t="str">
        <f>IF(SUM(BA151:$BF151)&gt;0,"",IF(I151&gt;0,$P151,""))</f>
        <v/>
      </c>
      <c r="BA151" s="443" t="str">
        <f>IF(SUM(BB151:$BF151)&gt;0,"",IF(J151&gt;0,$P151,""))</f>
        <v/>
      </c>
      <c r="BB151" s="443" t="str">
        <f>IF(SUM(BC151:$BF151)&gt;0,"",IF(K151&gt;0,$P151,""))</f>
        <v/>
      </c>
      <c r="BC151" s="443" t="str">
        <f>IF(SUM(BD151:$BF151)&gt;0,"",IF(L151&gt;0,$P151,""))</f>
        <v/>
      </c>
      <c r="BD151" s="443" t="str">
        <f>IF(SUM(BE151:$BF151)&gt;0,"",IF(M151&gt;0,$P151,""))</f>
        <v/>
      </c>
      <c r="BE151" s="443" t="str">
        <f t="shared" si="23"/>
        <v/>
      </c>
      <c r="BF151" s="440" t="str">
        <f t="shared" si="24"/>
        <v/>
      </c>
      <c r="BG151" s="124"/>
      <c r="BH151" s="507"/>
      <c r="BI151" s="145" t="str">
        <f>IF(AS151&lt;1,"",IF(AS151=1,'TUITION SCHED'!$D$16,IF(AS151=2,'TUITION SCHED'!$E$16,IF(AS151=3,'TUITION SCHED'!$F$16,IF(AS151=4,'TUITION SCHED'!$G$16,IF(AS151=5,'TUITION SCHED'!$H$16,""))))))</f>
        <v/>
      </c>
      <c r="BJ151" s="443" t="str">
        <f>IF(AT151&lt;1,"",IF(AT151=1,'TUITION SCHED'!$D$17,IF(AT151=2,'TUITION SCHED'!$E$17,IF(AT151=3,'TUITION SCHED'!$F$17,IF(AT151=4,'TUITION SCHED'!$G$17,IF(AT151=5,'TUITION SCHED'!$H$18,""))))))</f>
        <v/>
      </c>
      <c r="BK151" s="443" t="str">
        <f>IF(AU151&lt;1,"",IF(AU151=1,'TUITION SCHED'!$D$18,IF(AU151=2,'TUITION SCHED'!$E$18,IF(AU151=3,'TUITION SCHED'!$F$18,IF(AU151=4,'TUITION SCHED'!$G$18,IF(AU151=5,'TUITION SCHED'!$H$18,""))))))</f>
        <v/>
      </c>
      <c r="BL151" s="443" t="str">
        <f>IF(AV151&lt;1,"",IF(AV151=1,'TUITION SCHED'!$D$19,IF(AV151=2,'TUITION SCHED'!$E$19,IF(AV151=3,'TUITION SCHED'!$F$19,IF(AV151=4,'TUITION SCHED'!$G$19,IF(AV151=5,'TUITION SCHED'!$H$19,""))))))</f>
        <v/>
      </c>
      <c r="BM151" s="443" t="str">
        <f>IF(AW151&lt;1,"",IF(AW151=1,'TUITION SCHED'!$D$20,IF(AW151=2,'TUITION SCHED'!$E$20,IF(AW151=3,'TUITION SCHED'!$F$20,IF(AW151=4,'TUITION SCHED'!$G$20,IF(AW151=5,'TUITION SCHED'!$H$20,""))))))</f>
        <v/>
      </c>
      <c r="BN151" s="443" t="str">
        <f>IF(AX151&lt;1,"",IF(AX151=1,'TUITION SCHED'!$D$21,IF(AX151=2,'TUITION SCHED'!$E$21,IF(AX151=3,'TUITION SCHED'!$F$21,IF(AX151=4,'TUITION SCHED'!$G$21,IF(AX151=5,'TUITION SCHED'!$H$21,""))))))</f>
        <v/>
      </c>
      <c r="BO151" s="443" t="str">
        <f>IF(AY151&lt;1,"",IF(AY151=1,'TUITION SCHED'!$D$22,IF(AY151=2,'TUITION SCHED'!$E$22,IF(AY151=3,'TUITION SCHED'!$F$22,IF(AY151=4,'TUITION SCHED'!$G$22,IF(AY151=5,'TUITION SCHED'!$H$22,""))))))</f>
        <v/>
      </c>
      <c r="BP151" s="443" t="str">
        <f>IF(AZ151&lt;1,"",IF(AZ151=1,'TUITION SCHED'!$D$23,IF(AZ151=2,'TUITION SCHED'!$E$23,IF(AZ151=3,'TUITION SCHED'!$F$23,IF(AZ151=4,'TUITION SCHED'!$G$23,IF(AZ151=5,'TUITION SCHED'!$H$23,""))))))</f>
        <v/>
      </c>
      <c r="BQ151" s="443" t="str">
        <f>IF(BA151&lt;1,"",IF(BA151=1,'TUITION SCHED'!$D$24,IF(BA151=2,'TUITION SCHED'!$E$24,IF(BA151=3,'TUITION SCHED'!$F$24,IF(BA151=4,'TUITION SCHED'!$G$24,IF(BA151=5,'TUITION SCHED'!$H$24,""))))))</f>
        <v/>
      </c>
      <c r="BR151" s="443" t="str">
        <f>IF(BB151&lt;1,"",IF(BB151=1,'TUITION SCHED'!$D$25,IF(BB151=2,'TUITION SCHED'!$E$25,IF(BB151=3,'TUITION SCHED'!$F$25,IF(BB151=4,'TUITION SCHED'!$G$25,IF(BB151=5,'TUITION SCHED'!$H$25,""))))))</f>
        <v/>
      </c>
      <c r="BS151" s="443" t="str">
        <f>IF(BC151&lt;1,"",IF(BC151=1,'TUITION SCHED'!$D$26,IF(BC151=2,'TUITION SCHED'!$E$26,IF(BC151=3,'TUITION SCHED'!$F$26,IF(BC151=4,'TUITION SCHED'!$G$26,IF(BC151=5,'TUITION SCHED'!$H$26,""))))))</f>
        <v/>
      </c>
      <c r="BT151" s="443" t="str">
        <f>IF(BD151&lt;1,"",IF(BD151=1,'TUITION SCHED'!$D$27,IF(BD151=2,'TUITION SCHED'!$E$27,IF(BD151=3,'TUITION SCHED'!$F$27,IF(BD151=4,'TUITION SCHED'!$G$27,IF(BD151=5,'TUITION SCHED'!$H$27,""))))))</f>
        <v/>
      </c>
      <c r="BU151" s="443" t="str">
        <f>IF(BE151&lt;1,"",IF(BE151=1,'TUITION SCHED'!$D$28,IF(BE151=2,'TUITION SCHED'!$E$28,IF(BE151=3,'TUITION SCHED'!$F$28,IF(BE151=4,'TUITION SCHED'!$G$28,IF(BE151=5,'TUITION SCHED'!$H$28,""))))))</f>
        <v/>
      </c>
      <c r="BV151" s="440" t="str">
        <f>IF(BF151&lt;1,"",IF(BF151=1,'TUITION SCHED'!$D$29,IF(BF151=2,'TUITION SCHED'!$E$29,IF(BF151=3,'TUITION SCHED'!$F$29,IF(BF151=4,'TUITION SCHED'!$G$29,IF(BF151=5,'TUITION SCHED'!$H$29,""))))))</f>
        <v/>
      </c>
      <c r="BW151" s="124"/>
      <c r="BX151" s="507"/>
      <c r="BY151" s="145" t="str">
        <f>IF(AH151="y",IF(SUM(J151:O151)&gt;0,'TUITION SCHED'!$H$58+IF(SUM(J151:O151)&gt;1,((SUM(J151:O151)-1))*'TUITION SCHED'!$H$60)+SUM(B151:I151)*'TUITION SCHED'!$H$59,""),"")</f>
        <v/>
      </c>
      <c r="BZ151" s="443" t="str">
        <f>IF(AH151="y",IF(SUM(B151:I151)&gt;0,'TUITION SCHED'!$H$57+IF(SUM(B151:I151)&gt;1,((SUM(B151:I151)-1))*'TUITION SCHED'!$H$59),""),"")</f>
        <v/>
      </c>
      <c r="CA151" s="443" t="str">
        <f t="shared" si="25"/>
        <v/>
      </c>
    </row>
    <row r="152" spans="1:79">
      <c r="A152" s="480"/>
      <c r="B152" s="463"/>
      <c r="C152" s="463"/>
      <c r="D152" s="463"/>
      <c r="E152" s="463"/>
      <c r="F152" s="463"/>
      <c r="G152" s="463"/>
      <c r="H152" s="463"/>
      <c r="I152" s="463"/>
      <c r="J152" s="463"/>
      <c r="K152" s="463"/>
      <c r="L152" s="463"/>
      <c r="M152" s="463"/>
      <c r="N152" s="463"/>
      <c r="O152" s="463"/>
      <c r="P152" s="443">
        <f t="shared" si="13"/>
        <v>0</v>
      </c>
      <c r="Q152" s="480"/>
      <c r="R152" s="480"/>
      <c r="S152" s="456">
        <f>IF(U152&gt;0,U152,IF(Q152=1,'TUITION SCHED'!D$30,IF(Q152=2,'TUITION SCHED'!E$30,IF(Q152=3,'TUITION SCHED'!F$30,IF(Q152=4,'TUITION SCHED'!G$30,IF(Q152=5,'TUITION SCHED'!H$30,IF(R152&gt;0,R152*'TUITION SCHED'!$D$31,SUM(BI152:BV152))))))))</f>
        <v>0</v>
      </c>
      <c r="T152" s="457" t="str">
        <f t="shared" si="14"/>
        <v/>
      </c>
      <c r="U152" s="480"/>
      <c r="V152" s="480"/>
      <c r="W152" s="575" t="str">
        <f>IF(V152="y",S152*'DATA INPUT'!$B$20,"")</f>
        <v/>
      </c>
      <c r="X152" s="483"/>
      <c r="Y152" s="443" t="str">
        <f>IF(A152="","",IF(X152="y",'DATA INPUT'!$B$26,'DATA INPUT'!$B$27))</f>
        <v/>
      </c>
      <c r="Z152" s="458">
        <f>IF(Q152=0,(P152-B152*0.5)*'DATA INPUT'!$B$28,"")</f>
        <v>0</v>
      </c>
      <c r="AA152" s="480"/>
      <c r="AB152" s="480"/>
      <c r="AC152" s="480"/>
      <c r="AD152" s="480"/>
      <c r="AE152" s="443" t="str">
        <f>IF((AB152+AC152+AD152)=0,"",(AB152*'DATA INPUT'!$D$59)+(AC152*'DATA INPUT'!$D$61)+(AD152*'DATA INPUT'!$D$66))</f>
        <v/>
      </c>
      <c r="AF152" s="480"/>
      <c r="AG152" s="480"/>
      <c r="AH152" s="483"/>
      <c r="AI152" s="443" t="str">
        <f t="shared" si="15"/>
        <v/>
      </c>
      <c r="AJ152" s="443" t="str">
        <f t="shared" si="16"/>
        <v/>
      </c>
      <c r="AK152" s="443" t="str">
        <f t="shared" si="17"/>
        <v/>
      </c>
      <c r="AL152" s="443" t="str">
        <f t="shared" si="18"/>
        <v/>
      </c>
      <c r="AM152" s="443" t="str">
        <f t="shared" si="19"/>
        <v/>
      </c>
      <c r="AN152" s="443" t="str">
        <f t="shared" si="20"/>
        <v/>
      </c>
      <c r="AO152" s="443" t="str">
        <f t="shared" si="21"/>
        <v/>
      </c>
      <c r="AP152" s="443" t="str">
        <f t="shared" si="22"/>
        <v/>
      </c>
      <c r="AQ152" s="440" t="str">
        <f>IF(AH152="y",IF(MAX(BY152:BZ152)&lt;'TUITION SCHED'!$H$61,MAX(BY152:BZ152),'TUITION SCHED'!$H$61),"")</f>
        <v/>
      </c>
      <c r="AR152" s="459"/>
      <c r="AS152" s="443" t="str">
        <f>IF(SUM(AT152:$BF152)&gt;0,"",IF(B152&gt;0,$P152,""))</f>
        <v/>
      </c>
      <c r="AT152" s="443" t="str">
        <f>IF(SUM(AU152:$BF152)&gt;0,"",IF(C152&gt;0,$P152,""))</f>
        <v/>
      </c>
      <c r="AU152" s="443" t="str">
        <f>IF(SUM(AV152:$BF152)&gt;0,"",IF(D152&gt;0,$P152,""))</f>
        <v/>
      </c>
      <c r="AV152" s="443" t="str">
        <f>IF(SUM(AW152:$BF152)&gt;0,"",IF(E152&gt;0,$P152,""))</f>
        <v/>
      </c>
      <c r="AW152" s="443" t="str">
        <f>IF(SUM(AX152:$BF152)&gt;0,"",IF(F152&gt;0,$P152,""))</f>
        <v/>
      </c>
      <c r="AX152" s="443" t="str">
        <f>IF(SUM(AY152:$BF152)&gt;0,"",IF(G152&gt;0,$P152,""))</f>
        <v/>
      </c>
      <c r="AY152" s="443" t="str">
        <f>IF(SUM(AZ152:$BF152)&gt;0,"",IF(H152&gt;0,$P152,""))</f>
        <v/>
      </c>
      <c r="AZ152" s="443" t="str">
        <f>IF(SUM(BA152:$BF152)&gt;0,"",IF(I152&gt;0,$P152,""))</f>
        <v/>
      </c>
      <c r="BA152" s="443" t="str">
        <f>IF(SUM(BB152:$BF152)&gt;0,"",IF(J152&gt;0,$P152,""))</f>
        <v/>
      </c>
      <c r="BB152" s="443" t="str">
        <f>IF(SUM(BC152:$BF152)&gt;0,"",IF(K152&gt;0,$P152,""))</f>
        <v/>
      </c>
      <c r="BC152" s="443" t="str">
        <f>IF(SUM(BD152:$BF152)&gt;0,"",IF(L152&gt;0,$P152,""))</f>
        <v/>
      </c>
      <c r="BD152" s="443" t="str">
        <f>IF(SUM(BE152:$BF152)&gt;0,"",IF(M152&gt;0,$P152,""))</f>
        <v/>
      </c>
      <c r="BE152" s="443" t="str">
        <f t="shared" si="23"/>
        <v/>
      </c>
      <c r="BF152" s="440" t="str">
        <f t="shared" si="24"/>
        <v/>
      </c>
      <c r="BG152" s="124"/>
      <c r="BH152" s="507"/>
      <c r="BI152" s="145" t="str">
        <f>IF(AS152&lt;1,"",IF(AS152=1,'TUITION SCHED'!$D$16,IF(AS152=2,'TUITION SCHED'!$E$16,IF(AS152=3,'TUITION SCHED'!$F$16,IF(AS152=4,'TUITION SCHED'!$G$16,IF(AS152=5,'TUITION SCHED'!$H$16,""))))))</f>
        <v/>
      </c>
      <c r="BJ152" s="443" t="str">
        <f>IF(AT152&lt;1,"",IF(AT152=1,'TUITION SCHED'!$D$17,IF(AT152=2,'TUITION SCHED'!$E$17,IF(AT152=3,'TUITION SCHED'!$F$17,IF(AT152=4,'TUITION SCHED'!$G$17,IF(AT152=5,'TUITION SCHED'!$H$18,""))))))</f>
        <v/>
      </c>
      <c r="BK152" s="443" t="str">
        <f>IF(AU152&lt;1,"",IF(AU152=1,'TUITION SCHED'!$D$18,IF(AU152=2,'TUITION SCHED'!$E$18,IF(AU152=3,'TUITION SCHED'!$F$18,IF(AU152=4,'TUITION SCHED'!$G$18,IF(AU152=5,'TUITION SCHED'!$H$18,""))))))</f>
        <v/>
      </c>
      <c r="BL152" s="443" t="str">
        <f>IF(AV152&lt;1,"",IF(AV152=1,'TUITION SCHED'!$D$19,IF(AV152=2,'TUITION SCHED'!$E$19,IF(AV152=3,'TUITION SCHED'!$F$19,IF(AV152=4,'TUITION SCHED'!$G$19,IF(AV152=5,'TUITION SCHED'!$H$19,""))))))</f>
        <v/>
      </c>
      <c r="BM152" s="443" t="str">
        <f>IF(AW152&lt;1,"",IF(AW152=1,'TUITION SCHED'!$D$20,IF(AW152=2,'TUITION SCHED'!$E$20,IF(AW152=3,'TUITION SCHED'!$F$20,IF(AW152=4,'TUITION SCHED'!$G$20,IF(AW152=5,'TUITION SCHED'!$H$20,""))))))</f>
        <v/>
      </c>
      <c r="BN152" s="443" t="str">
        <f>IF(AX152&lt;1,"",IF(AX152=1,'TUITION SCHED'!$D$21,IF(AX152=2,'TUITION SCHED'!$E$21,IF(AX152=3,'TUITION SCHED'!$F$21,IF(AX152=4,'TUITION SCHED'!$G$21,IF(AX152=5,'TUITION SCHED'!$H$21,""))))))</f>
        <v/>
      </c>
      <c r="BO152" s="443" t="str">
        <f>IF(AY152&lt;1,"",IF(AY152=1,'TUITION SCHED'!$D$22,IF(AY152=2,'TUITION SCHED'!$E$22,IF(AY152=3,'TUITION SCHED'!$F$22,IF(AY152=4,'TUITION SCHED'!$G$22,IF(AY152=5,'TUITION SCHED'!$H$22,""))))))</f>
        <v/>
      </c>
      <c r="BP152" s="443" t="str">
        <f>IF(AZ152&lt;1,"",IF(AZ152=1,'TUITION SCHED'!$D$23,IF(AZ152=2,'TUITION SCHED'!$E$23,IF(AZ152=3,'TUITION SCHED'!$F$23,IF(AZ152=4,'TUITION SCHED'!$G$23,IF(AZ152=5,'TUITION SCHED'!$H$23,""))))))</f>
        <v/>
      </c>
      <c r="BQ152" s="443" t="str">
        <f>IF(BA152&lt;1,"",IF(BA152=1,'TUITION SCHED'!$D$24,IF(BA152=2,'TUITION SCHED'!$E$24,IF(BA152=3,'TUITION SCHED'!$F$24,IF(BA152=4,'TUITION SCHED'!$G$24,IF(BA152=5,'TUITION SCHED'!$H$24,""))))))</f>
        <v/>
      </c>
      <c r="BR152" s="443" t="str">
        <f>IF(BB152&lt;1,"",IF(BB152=1,'TUITION SCHED'!$D$25,IF(BB152=2,'TUITION SCHED'!$E$25,IF(BB152=3,'TUITION SCHED'!$F$25,IF(BB152=4,'TUITION SCHED'!$G$25,IF(BB152=5,'TUITION SCHED'!$H$25,""))))))</f>
        <v/>
      </c>
      <c r="BS152" s="443" t="str">
        <f>IF(BC152&lt;1,"",IF(BC152=1,'TUITION SCHED'!$D$26,IF(BC152=2,'TUITION SCHED'!$E$26,IF(BC152=3,'TUITION SCHED'!$F$26,IF(BC152=4,'TUITION SCHED'!$G$26,IF(BC152=5,'TUITION SCHED'!$H$26,""))))))</f>
        <v/>
      </c>
      <c r="BT152" s="443" t="str">
        <f>IF(BD152&lt;1,"",IF(BD152=1,'TUITION SCHED'!$D$27,IF(BD152=2,'TUITION SCHED'!$E$27,IF(BD152=3,'TUITION SCHED'!$F$27,IF(BD152=4,'TUITION SCHED'!$G$27,IF(BD152=5,'TUITION SCHED'!$H$27,""))))))</f>
        <v/>
      </c>
      <c r="BU152" s="443" t="str">
        <f>IF(BE152&lt;1,"",IF(BE152=1,'TUITION SCHED'!$D$28,IF(BE152=2,'TUITION SCHED'!$E$28,IF(BE152=3,'TUITION SCHED'!$F$28,IF(BE152=4,'TUITION SCHED'!$G$28,IF(BE152=5,'TUITION SCHED'!$H$28,""))))))</f>
        <v/>
      </c>
      <c r="BV152" s="440" t="str">
        <f>IF(BF152&lt;1,"",IF(BF152=1,'TUITION SCHED'!$D$29,IF(BF152=2,'TUITION SCHED'!$E$29,IF(BF152=3,'TUITION SCHED'!$F$29,IF(BF152=4,'TUITION SCHED'!$G$29,IF(BF152=5,'TUITION SCHED'!$H$29,""))))))</f>
        <v/>
      </c>
      <c r="BW152" s="124"/>
      <c r="BX152" s="507"/>
      <c r="BY152" s="145" t="str">
        <f>IF(AH152="y",IF(SUM(J152:O152)&gt;0,'TUITION SCHED'!$H$58+IF(SUM(J152:O152)&gt;1,((SUM(J152:O152)-1))*'TUITION SCHED'!$H$60)+SUM(B152:I152)*'TUITION SCHED'!$H$59,""),"")</f>
        <v/>
      </c>
      <c r="BZ152" s="443" t="str">
        <f>IF(AH152="y",IF(SUM(B152:I152)&gt;0,'TUITION SCHED'!$H$57+IF(SUM(B152:I152)&gt;1,((SUM(B152:I152)-1))*'TUITION SCHED'!$H$59),""),"")</f>
        <v/>
      </c>
      <c r="CA152" s="443" t="str">
        <f t="shared" si="25"/>
        <v/>
      </c>
    </row>
    <row r="153" spans="1:79">
      <c r="A153" s="480"/>
      <c r="B153" s="463"/>
      <c r="C153" s="463"/>
      <c r="D153" s="463"/>
      <c r="E153" s="463"/>
      <c r="F153" s="463"/>
      <c r="G153" s="463"/>
      <c r="H153" s="463"/>
      <c r="I153" s="463"/>
      <c r="J153" s="463"/>
      <c r="K153" s="463"/>
      <c r="L153" s="463"/>
      <c r="M153" s="463"/>
      <c r="N153" s="463"/>
      <c r="O153" s="463"/>
      <c r="P153" s="443">
        <f t="shared" si="13"/>
        <v>0</v>
      </c>
      <c r="Q153" s="480"/>
      <c r="R153" s="480"/>
      <c r="S153" s="456">
        <f>IF(U153&gt;0,U153,IF(Q153=1,'TUITION SCHED'!D$30,IF(Q153=2,'TUITION SCHED'!E$30,IF(Q153=3,'TUITION SCHED'!F$30,IF(Q153=4,'TUITION SCHED'!G$30,IF(Q153=5,'TUITION SCHED'!H$30,IF(R153&gt;0,R153*'TUITION SCHED'!$D$31,SUM(BI153:BV153))))))))</f>
        <v>0</v>
      </c>
      <c r="T153" s="457" t="str">
        <f t="shared" si="14"/>
        <v/>
      </c>
      <c r="U153" s="480"/>
      <c r="V153" s="480"/>
      <c r="W153" s="575" t="str">
        <f>IF(V153="y",S153*'DATA INPUT'!$B$20,"")</f>
        <v/>
      </c>
      <c r="X153" s="483"/>
      <c r="Y153" s="443" t="str">
        <f>IF(A153="","",IF(X153="y",'DATA INPUT'!$B$26,'DATA INPUT'!$B$27))</f>
        <v/>
      </c>
      <c r="Z153" s="458">
        <f>IF(Q153=0,(P153-B153*0.5)*'DATA INPUT'!$B$28,"")</f>
        <v>0</v>
      </c>
      <c r="AA153" s="480"/>
      <c r="AB153" s="480"/>
      <c r="AC153" s="480"/>
      <c r="AD153" s="480"/>
      <c r="AE153" s="443" t="str">
        <f>IF((AB153+AC153+AD153)=0,"",(AB153*'DATA INPUT'!$D$59)+(AC153*'DATA INPUT'!$D$61)+(AD153*'DATA INPUT'!$D$66))</f>
        <v/>
      </c>
      <c r="AF153" s="480"/>
      <c r="AG153" s="480"/>
      <c r="AH153" s="483"/>
      <c r="AI153" s="443" t="str">
        <f t="shared" si="15"/>
        <v/>
      </c>
      <c r="AJ153" s="443" t="str">
        <f t="shared" si="16"/>
        <v/>
      </c>
      <c r="AK153" s="443" t="str">
        <f t="shared" si="17"/>
        <v/>
      </c>
      <c r="AL153" s="443" t="str">
        <f t="shared" si="18"/>
        <v/>
      </c>
      <c r="AM153" s="443" t="str">
        <f t="shared" si="19"/>
        <v/>
      </c>
      <c r="AN153" s="443" t="str">
        <f t="shared" si="20"/>
        <v/>
      </c>
      <c r="AO153" s="443" t="str">
        <f t="shared" si="21"/>
        <v/>
      </c>
      <c r="AP153" s="443" t="str">
        <f t="shared" si="22"/>
        <v/>
      </c>
      <c r="AQ153" s="440" t="str">
        <f>IF(AH153="y",IF(MAX(BY153:BZ153)&lt;'TUITION SCHED'!$H$61,MAX(BY153:BZ153),'TUITION SCHED'!$H$61),"")</f>
        <v/>
      </c>
      <c r="AR153" s="459"/>
      <c r="AS153" s="443" t="str">
        <f>IF(SUM(AT153:$BF153)&gt;0,"",IF(B153&gt;0,$P153,""))</f>
        <v/>
      </c>
      <c r="AT153" s="443" t="str">
        <f>IF(SUM(AU153:$BF153)&gt;0,"",IF(C153&gt;0,$P153,""))</f>
        <v/>
      </c>
      <c r="AU153" s="443" t="str">
        <f>IF(SUM(AV153:$BF153)&gt;0,"",IF(D153&gt;0,$P153,""))</f>
        <v/>
      </c>
      <c r="AV153" s="443" t="str">
        <f>IF(SUM(AW153:$BF153)&gt;0,"",IF(E153&gt;0,$P153,""))</f>
        <v/>
      </c>
      <c r="AW153" s="443" t="str">
        <f>IF(SUM(AX153:$BF153)&gt;0,"",IF(F153&gt;0,$P153,""))</f>
        <v/>
      </c>
      <c r="AX153" s="443" t="str">
        <f>IF(SUM(AY153:$BF153)&gt;0,"",IF(G153&gt;0,$P153,""))</f>
        <v/>
      </c>
      <c r="AY153" s="443" t="str">
        <f>IF(SUM(AZ153:$BF153)&gt;0,"",IF(H153&gt;0,$P153,""))</f>
        <v/>
      </c>
      <c r="AZ153" s="443" t="str">
        <f>IF(SUM(BA153:$BF153)&gt;0,"",IF(I153&gt;0,$P153,""))</f>
        <v/>
      </c>
      <c r="BA153" s="443" t="str">
        <f>IF(SUM(BB153:$BF153)&gt;0,"",IF(J153&gt;0,$P153,""))</f>
        <v/>
      </c>
      <c r="BB153" s="443" t="str">
        <f>IF(SUM(BC153:$BF153)&gt;0,"",IF(K153&gt;0,$P153,""))</f>
        <v/>
      </c>
      <c r="BC153" s="443" t="str">
        <f>IF(SUM(BD153:$BF153)&gt;0,"",IF(L153&gt;0,$P153,""))</f>
        <v/>
      </c>
      <c r="BD153" s="443" t="str">
        <f>IF(SUM(BE153:$BF153)&gt;0,"",IF(M153&gt;0,$P153,""))</f>
        <v/>
      </c>
      <c r="BE153" s="443" t="str">
        <f t="shared" si="23"/>
        <v/>
      </c>
      <c r="BF153" s="440" t="str">
        <f t="shared" si="24"/>
        <v/>
      </c>
      <c r="BG153" s="124"/>
      <c r="BH153" s="507"/>
      <c r="BI153" s="145" t="str">
        <f>IF(AS153&lt;1,"",IF(AS153=1,'TUITION SCHED'!$D$16,IF(AS153=2,'TUITION SCHED'!$E$16,IF(AS153=3,'TUITION SCHED'!$F$16,IF(AS153=4,'TUITION SCHED'!$G$16,IF(AS153=5,'TUITION SCHED'!$H$16,""))))))</f>
        <v/>
      </c>
      <c r="BJ153" s="443" t="str">
        <f>IF(AT153&lt;1,"",IF(AT153=1,'TUITION SCHED'!$D$17,IF(AT153=2,'TUITION SCHED'!$E$17,IF(AT153=3,'TUITION SCHED'!$F$17,IF(AT153=4,'TUITION SCHED'!$G$17,IF(AT153=5,'TUITION SCHED'!$H$18,""))))))</f>
        <v/>
      </c>
      <c r="BK153" s="443" t="str">
        <f>IF(AU153&lt;1,"",IF(AU153=1,'TUITION SCHED'!$D$18,IF(AU153=2,'TUITION SCHED'!$E$18,IF(AU153=3,'TUITION SCHED'!$F$18,IF(AU153=4,'TUITION SCHED'!$G$18,IF(AU153=5,'TUITION SCHED'!$H$18,""))))))</f>
        <v/>
      </c>
      <c r="BL153" s="443" t="str">
        <f>IF(AV153&lt;1,"",IF(AV153=1,'TUITION SCHED'!$D$19,IF(AV153=2,'TUITION SCHED'!$E$19,IF(AV153=3,'TUITION SCHED'!$F$19,IF(AV153=4,'TUITION SCHED'!$G$19,IF(AV153=5,'TUITION SCHED'!$H$19,""))))))</f>
        <v/>
      </c>
      <c r="BM153" s="443" t="str">
        <f>IF(AW153&lt;1,"",IF(AW153=1,'TUITION SCHED'!$D$20,IF(AW153=2,'TUITION SCHED'!$E$20,IF(AW153=3,'TUITION SCHED'!$F$20,IF(AW153=4,'TUITION SCHED'!$G$20,IF(AW153=5,'TUITION SCHED'!$H$20,""))))))</f>
        <v/>
      </c>
      <c r="BN153" s="443" t="str">
        <f>IF(AX153&lt;1,"",IF(AX153=1,'TUITION SCHED'!$D$21,IF(AX153=2,'TUITION SCHED'!$E$21,IF(AX153=3,'TUITION SCHED'!$F$21,IF(AX153=4,'TUITION SCHED'!$G$21,IF(AX153=5,'TUITION SCHED'!$H$21,""))))))</f>
        <v/>
      </c>
      <c r="BO153" s="443" t="str">
        <f>IF(AY153&lt;1,"",IF(AY153=1,'TUITION SCHED'!$D$22,IF(AY153=2,'TUITION SCHED'!$E$22,IF(AY153=3,'TUITION SCHED'!$F$22,IF(AY153=4,'TUITION SCHED'!$G$22,IF(AY153=5,'TUITION SCHED'!$H$22,""))))))</f>
        <v/>
      </c>
      <c r="BP153" s="443" t="str">
        <f>IF(AZ153&lt;1,"",IF(AZ153=1,'TUITION SCHED'!$D$23,IF(AZ153=2,'TUITION SCHED'!$E$23,IF(AZ153=3,'TUITION SCHED'!$F$23,IF(AZ153=4,'TUITION SCHED'!$G$23,IF(AZ153=5,'TUITION SCHED'!$H$23,""))))))</f>
        <v/>
      </c>
      <c r="BQ153" s="443" t="str">
        <f>IF(BA153&lt;1,"",IF(BA153=1,'TUITION SCHED'!$D$24,IF(BA153=2,'TUITION SCHED'!$E$24,IF(BA153=3,'TUITION SCHED'!$F$24,IF(BA153=4,'TUITION SCHED'!$G$24,IF(BA153=5,'TUITION SCHED'!$H$24,""))))))</f>
        <v/>
      </c>
      <c r="BR153" s="443" t="str">
        <f>IF(BB153&lt;1,"",IF(BB153=1,'TUITION SCHED'!$D$25,IF(BB153=2,'TUITION SCHED'!$E$25,IF(BB153=3,'TUITION SCHED'!$F$25,IF(BB153=4,'TUITION SCHED'!$G$25,IF(BB153=5,'TUITION SCHED'!$H$25,""))))))</f>
        <v/>
      </c>
      <c r="BS153" s="443" t="str">
        <f>IF(BC153&lt;1,"",IF(BC153=1,'TUITION SCHED'!$D$26,IF(BC153=2,'TUITION SCHED'!$E$26,IF(BC153=3,'TUITION SCHED'!$F$26,IF(BC153=4,'TUITION SCHED'!$G$26,IF(BC153=5,'TUITION SCHED'!$H$26,""))))))</f>
        <v/>
      </c>
      <c r="BT153" s="443" t="str">
        <f>IF(BD153&lt;1,"",IF(BD153=1,'TUITION SCHED'!$D$27,IF(BD153=2,'TUITION SCHED'!$E$27,IF(BD153=3,'TUITION SCHED'!$F$27,IF(BD153=4,'TUITION SCHED'!$G$27,IF(BD153=5,'TUITION SCHED'!$H$27,""))))))</f>
        <v/>
      </c>
      <c r="BU153" s="443" t="str">
        <f>IF(BE153&lt;1,"",IF(BE153=1,'TUITION SCHED'!$D$28,IF(BE153=2,'TUITION SCHED'!$E$28,IF(BE153=3,'TUITION SCHED'!$F$28,IF(BE153=4,'TUITION SCHED'!$G$28,IF(BE153=5,'TUITION SCHED'!$H$28,""))))))</f>
        <v/>
      </c>
      <c r="BV153" s="440" t="str">
        <f>IF(BF153&lt;1,"",IF(BF153=1,'TUITION SCHED'!$D$29,IF(BF153=2,'TUITION SCHED'!$E$29,IF(BF153=3,'TUITION SCHED'!$F$29,IF(BF153=4,'TUITION SCHED'!$G$29,IF(BF153=5,'TUITION SCHED'!$H$29,""))))))</f>
        <v/>
      </c>
      <c r="BW153" s="124"/>
      <c r="BX153" s="507"/>
      <c r="BY153" s="145" t="str">
        <f>IF(AH153="y",IF(SUM(J153:O153)&gt;0,'TUITION SCHED'!$H$58+IF(SUM(J153:O153)&gt;1,((SUM(J153:O153)-1))*'TUITION SCHED'!$H$60)+SUM(B153:I153)*'TUITION SCHED'!$H$59,""),"")</f>
        <v/>
      </c>
      <c r="BZ153" s="443" t="str">
        <f>IF(AH153="y",IF(SUM(B153:I153)&gt;0,'TUITION SCHED'!$H$57+IF(SUM(B153:I153)&gt;1,((SUM(B153:I153)-1))*'TUITION SCHED'!$H$59),""),"")</f>
        <v/>
      </c>
      <c r="CA153" s="443" t="str">
        <f t="shared" si="25"/>
        <v/>
      </c>
    </row>
    <row r="154" spans="1:79">
      <c r="A154" s="480"/>
      <c r="B154" s="463"/>
      <c r="C154" s="463"/>
      <c r="D154" s="463"/>
      <c r="E154" s="463"/>
      <c r="F154" s="463"/>
      <c r="G154" s="463"/>
      <c r="H154" s="463"/>
      <c r="I154" s="463"/>
      <c r="J154" s="463"/>
      <c r="K154" s="463"/>
      <c r="L154" s="463"/>
      <c r="M154" s="463"/>
      <c r="N154" s="463"/>
      <c r="O154" s="463"/>
      <c r="P154" s="443">
        <f t="shared" si="13"/>
        <v>0</v>
      </c>
      <c r="Q154" s="480"/>
      <c r="R154" s="480"/>
      <c r="S154" s="456">
        <f>IF(U154&gt;0,U154,IF(Q154=1,'TUITION SCHED'!D$30,IF(Q154=2,'TUITION SCHED'!E$30,IF(Q154=3,'TUITION SCHED'!F$30,IF(Q154=4,'TUITION SCHED'!G$30,IF(Q154=5,'TUITION SCHED'!H$30,IF(R154&gt;0,R154*'TUITION SCHED'!$D$31,SUM(BI154:BV154))))))))</f>
        <v>0</v>
      </c>
      <c r="T154" s="457" t="str">
        <f t="shared" si="14"/>
        <v/>
      </c>
      <c r="U154" s="480"/>
      <c r="V154" s="480"/>
      <c r="W154" s="575" t="str">
        <f>IF(V154="y",S154*'DATA INPUT'!$B$20,"")</f>
        <v/>
      </c>
      <c r="X154" s="483"/>
      <c r="Y154" s="443" t="str">
        <f>IF(A154="","",IF(X154="y",'DATA INPUT'!$B$26,'DATA INPUT'!$B$27))</f>
        <v/>
      </c>
      <c r="Z154" s="458">
        <f>IF(Q154=0,(P154-B154*0.5)*'DATA INPUT'!$B$28,"")</f>
        <v>0</v>
      </c>
      <c r="AA154" s="480"/>
      <c r="AB154" s="480"/>
      <c r="AC154" s="480"/>
      <c r="AD154" s="480"/>
      <c r="AE154" s="443" t="str">
        <f>IF((AB154+AC154+AD154)=0,"",(AB154*'DATA INPUT'!$D$59)+(AC154*'DATA INPUT'!$D$61)+(AD154*'DATA INPUT'!$D$66))</f>
        <v/>
      </c>
      <c r="AF154" s="480"/>
      <c r="AG154" s="480"/>
      <c r="AH154" s="483"/>
      <c r="AI154" s="443" t="str">
        <f t="shared" si="15"/>
        <v/>
      </c>
      <c r="AJ154" s="443" t="str">
        <f t="shared" si="16"/>
        <v/>
      </c>
      <c r="AK154" s="443" t="str">
        <f t="shared" si="17"/>
        <v/>
      </c>
      <c r="AL154" s="443" t="str">
        <f t="shared" si="18"/>
        <v/>
      </c>
      <c r="AM154" s="443" t="str">
        <f t="shared" si="19"/>
        <v/>
      </c>
      <c r="AN154" s="443" t="str">
        <f t="shared" si="20"/>
        <v/>
      </c>
      <c r="AO154" s="443" t="str">
        <f t="shared" si="21"/>
        <v/>
      </c>
      <c r="AP154" s="443" t="str">
        <f t="shared" si="22"/>
        <v/>
      </c>
      <c r="AQ154" s="440" t="str">
        <f>IF(AH154="y",IF(MAX(BY154:BZ154)&lt;'TUITION SCHED'!$H$61,MAX(BY154:BZ154),'TUITION SCHED'!$H$61),"")</f>
        <v/>
      </c>
      <c r="AR154" s="459"/>
      <c r="AS154" s="443" t="str">
        <f>IF(SUM(AT154:$BF154)&gt;0,"",IF(B154&gt;0,$P154,""))</f>
        <v/>
      </c>
      <c r="AT154" s="443" t="str">
        <f>IF(SUM(AU154:$BF154)&gt;0,"",IF(C154&gt;0,$P154,""))</f>
        <v/>
      </c>
      <c r="AU154" s="443" t="str">
        <f>IF(SUM(AV154:$BF154)&gt;0,"",IF(D154&gt;0,$P154,""))</f>
        <v/>
      </c>
      <c r="AV154" s="443" t="str">
        <f>IF(SUM(AW154:$BF154)&gt;0,"",IF(E154&gt;0,$P154,""))</f>
        <v/>
      </c>
      <c r="AW154" s="443" t="str">
        <f>IF(SUM(AX154:$BF154)&gt;0,"",IF(F154&gt;0,$P154,""))</f>
        <v/>
      </c>
      <c r="AX154" s="443" t="str">
        <f>IF(SUM(AY154:$BF154)&gt;0,"",IF(G154&gt;0,$P154,""))</f>
        <v/>
      </c>
      <c r="AY154" s="443" t="str">
        <f>IF(SUM(AZ154:$BF154)&gt;0,"",IF(H154&gt;0,$P154,""))</f>
        <v/>
      </c>
      <c r="AZ154" s="443" t="str">
        <f>IF(SUM(BA154:$BF154)&gt;0,"",IF(I154&gt;0,$P154,""))</f>
        <v/>
      </c>
      <c r="BA154" s="443" t="str">
        <f>IF(SUM(BB154:$BF154)&gt;0,"",IF(J154&gt;0,$P154,""))</f>
        <v/>
      </c>
      <c r="BB154" s="443" t="str">
        <f>IF(SUM(BC154:$BF154)&gt;0,"",IF(K154&gt;0,$P154,""))</f>
        <v/>
      </c>
      <c r="BC154" s="443" t="str">
        <f>IF(SUM(BD154:$BF154)&gt;0,"",IF(L154&gt;0,$P154,""))</f>
        <v/>
      </c>
      <c r="BD154" s="443" t="str">
        <f>IF(SUM(BE154:$BF154)&gt;0,"",IF(M154&gt;0,$P154,""))</f>
        <v/>
      </c>
      <c r="BE154" s="443" t="str">
        <f t="shared" si="23"/>
        <v/>
      </c>
      <c r="BF154" s="440" t="str">
        <f t="shared" si="24"/>
        <v/>
      </c>
      <c r="BG154" s="124"/>
      <c r="BH154" s="507"/>
      <c r="BI154" s="145" t="str">
        <f>IF(AS154&lt;1,"",IF(AS154=1,'TUITION SCHED'!$D$16,IF(AS154=2,'TUITION SCHED'!$E$16,IF(AS154=3,'TUITION SCHED'!$F$16,IF(AS154=4,'TUITION SCHED'!$G$16,IF(AS154=5,'TUITION SCHED'!$H$16,""))))))</f>
        <v/>
      </c>
      <c r="BJ154" s="443" t="str">
        <f>IF(AT154&lt;1,"",IF(AT154=1,'TUITION SCHED'!$D$17,IF(AT154=2,'TUITION SCHED'!$E$17,IF(AT154=3,'TUITION SCHED'!$F$17,IF(AT154=4,'TUITION SCHED'!$G$17,IF(AT154=5,'TUITION SCHED'!$H$18,""))))))</f>
        <v/>
      </c>
      <c r="BK154" s="443" t="str">
        <f>IF(AU154&lt;1,"",IF(AU154=1,'TUITION SCHED'!$D$18,IF(AU154=2,'TUITION SCHED'!$E$18,IF(AU154=3,'TUITION SCHED'!$F$18,IF(AU154=4,'TUITION SCHED'!$G$18,IF(AU154=5,'TUITION SCHED'!$H$18,""))))))</f>
        <v/>
      </c>
      <c r="BL154" s="443" t="str">
        <f>IF(AV154&lt;1,"",IF(AV154=1,'TUITION SCHED'!$D$19,IF(AV154=2,'TUITION SCHED'!$E$19,IF(AV154=3,'TUITION SCHED'!$F$19,IF(AV154=4,'TUITION SCHED'!$G$19,IF(AV154=5,'TUITION SCHED'!$H$19,""))))))</f>
        <v/>
      </c>
      <c r="BM154" s="443" t="str">
        <f>IF(AW154&lt;1,"",IF(AW154=1,'TUITION SCHED'!$D$20,IF(AW154=2,'TUITION SCHED'!$E$20,IF(AW154=3,'TUITION SCHED'!$F$20,IF(AW154=4,'TUITION SCHED'!$G$20,IF(AW154=5,'TUITION SCHED'!$H$20,""))))))</f>
        <v/>
      </c>
      <c r="BN154" s="443" t="str">
        <f>IF(AX154&lt;1,"",IF(AX154=1,'TUITION SCHED'!$D$21,IF(AX154=2,'TUITION SCHED'!$E$21,IF(AX154=3,'TUITION SCHED'!$F$21,IF(AX154=4,'TUITION SCHED'!$G$21,IF(AX154=5,'TUITION SCHED'!$H$21,""))))))</f>
        <v/>
      </c>
      <c r="BO154" s="443" t="str">
        <f>IF(AY154&lt;1,"",IF(AY154=1,'TUITION SCHED'!$D$22,IF(AY154=2,'TUITION SCHED'!$E$22,IF(AY154=3,'TUITION SCHED'!$F$22,IF(AY154=4,'TUITION SCHED'!$G$22,IF(AY154=5,'TUITION SCHED'!$H$22,""))))))</f>
        <v/>
      </c>
      <c r="BP154" s="443" t="str">
        <f>IF(AZ154&lt;1,"",IF(AZ154=1,'TUITION SCHED'!$D$23,IF(AZ154=2,'TUITION SCHED'!$E$23,IF(AZ154=3,'TUITION SCHED'!$F$23,IF(AZ154=4,'TUITION SCHED'!$G$23,IF(AZ154=5,'TUITION SCHED'!$H$23,""))))))</f>
        <v/>
      </c>
      <c r="BQ154" s="443" t="str">
        <f>IF(BA154&lt;1,"",IF(BA154=1,'TUITION SCHED'!$D$24,IF(BA154=2,'TUITION SCHED'!$E$24,IF(BA154=3,'TUITION SCHED'!$F$24,IF(BA154=4,'TUITION SCHED'!$G$24,IF(BA154=5,'TUITION SCHED'!$H$24,""))))))</f>
        <v/>
      </c>
      <c r="BR154" s="443" t="str">
        <f>IF(BB154&lt;1,"",IF(BB154=1,'TUITION SCHED'!$D$25,IF(BB154=2,'TUITION SCHED'!$E$25,IF(BB154=3,'TUITION SCHED'!$F$25,IF(BB154=4,'TUITION SCHED'!$G$25,IF(BB154=5,'TUITION SCHED'!$H$25,""))))))</f>
        <v/>
      </c>
      <c r="BS154" s="443" t="str">
        <f>IF(BC154&lt;1,"",IF(BC154=1,'TUITION SCHED'!$D$26,IF(BC154=2,'TUITION SCHED'!$E$26,IF(BC154=3,'TUITION SCHED'!$F$26,IF(BC154=4,'TUITION SCHED'!$G$26,IF(BC154=5,'TUITION SCHED'!$H$26,""))))))</f>
        <v/>
      </c>
      <c r="BT154" s="443" t="str">
        <f>IF(BD154&lt;1,"",IF(BD154=1,'TUITION SCHED'!$D$27,IF(BD154=2,'TUITION SCHED'!$E$27,IF(BD154=3,'TUITION SCHED'!$F$27,IF(BD154=4,'TUITION SCHED'!$G$27,IF(BD154=5,'TUITION SCHED'!$H$27,""))))))</f>
        <v/>
      </c>
      <c r="BU154" s="443" t="str">
        <f>IF(BE154&lt;1,"",IF(BE154=1,'TUITION SCHED'!$D$28,IF(BE154=2,'TUITION SCHED'!$E$28,IF(BE154=3,'TUITION SCHED'!$F$28,IF(BE154=4,'TUITION SCHED'!$G$28,IF(BE154=5,'TUITION SCHED'!$H$28,""))))))</f>
        <v/>
      </c>
      <c r="BV154" s="440" t="str">
        <f>IF(BF154&lt;1,"",IF(BF154=1,'TUITION SCHED'!$D$29,IF(BF154=2,'TUITION SCHED'!$E$29,IF(BF154=3,'TUITION SCHED'!$F$29,IF(BF154=4,'TUITION SCHED'!$G$29,IF(BF154=5,'TUITION SCHED'!$H$29,""))))))</f>
        <v/>
      </c>
      <c r="BW154" s="124"/>
      <c r="BX154" s="507"/>
      <c r="BY154" s="145" t="str">
        <f>IF(AH154="y",IF(SUM(J154:O154)&gt;0,'TUITION SCHED'!$H$58+IF(SUM(J154:O154)&gt;1,((SUM(J154:O154)-1))*'TUITION SCHED'!$H$60)+SUM(B154:I154)*'TUITION SCHED'!$H$59,""),"")</f>
        <v/>
      </c>
      <c r="BZ154" s="443" t="str">
        <f>IF(AH154="y",IF(SUM(B154:I154)&gt;0,'TUITION SCHED'!$H$57+IF(SUM(B154:I154)&gt;1,((SUM(B154:I154)-1))*'TUITION SCHED'!$H$59),""),"")</f>
        <v/>
      </c>
      <c r="CA154" s="443" t="str">
        <f t="shared" si="25"/>
        <v/>
      </c>
    </row>
    <row r="155" spans="1:79">
      <c r="A155" s="480"/>
      <c r="B155" s="463"/>
      <c r="C155" s="463"/>
      <c r="D155" s="463"/>
      <c r="E155" s="463"/>
      <c r="F155" s="463"/>
      <c r="G155" s="463"/>
      <c r="H155" s="463"/>
      <c r="I155" s="463"/>
      <c r="J155" s="463"/>
      <c r="K155" s="463"/>
      <c r="L155" s="463"/>
      <c r="M155" s="463"/>
      <c r="N155" s="463"/>
      <c r="O155" s="463"/>
      <c r="P155" s="443">
        <f t="shared" si="13"/>
        <v>0</v>
      </c>
      <c r="Q155" s="480"/>
      <c r="R155" s="480"/>
      <c r="S155" s="456">
        <f>IF(U155&gt;0,U155,IF(Q155=1,'TUITION SCHED'!D$30,IF(Q155=2,'TUITION SCHED'!E$30,IF(Q155=3,'TUITION SCHED'!F$30,IF(Q155=4,'TUITION SCHED'!G$30,IF(Q155=5,'TUITION SCHED'!H$30,IF(R155&gt;0,R155*'TUITION SCHED'!$D$31,SUM(BI155:BV155))))))))</f>
        <v>0</v>
      </c>
      <c r="T155" s="457" t="str">
        <f t="shared" si="14"/>
        <v/>
      </c>
      <c r="U155" s="480"/>
      <c r="V155" s="480"/>
      <c r="W155" s="575" t="str">
        <f>IF(V155="y",S155*'DATA INPUT'!$B$20,"")</f>
        <v/>
      </c>
      <c r="X155" s="483"/>
      <c r="Y155" s="443" t="str">
        <f>IF(A155="","",IF(X155="y",'DATA INPUT'!$B$26,'DATA INPUT'!$B$27))</f>
        <v/>
      </c>
      <c r="Z155" s="458">
        <f>IF(Q155=0,(P155-B155*0.5)*'DATA INPUT'!$B$28,"")</f>
        <v>0</v>
      </c>
      <c r="AA155" s="480"/>
      <c r="AB155" s="480"/>
      <c r="AC155" s="480"/>
      <c r="AD155" s="480"/>
      <c r="AE155" s="443" t="str">
        <f>IF((AB155+AC155+AD155)=0,"",(AB155*'DATA INPUT'!$D$59)+(AC155*'DATA INPUT'!$D$61)+(AD155*'DATA INPUT'!$D$66))</f>
        <v/>
      </c>
      <c r="AF155" s="480"/>
      <c r="AG155" s="480"/>
      <c r="AH155" s="483"/>
      <c r="AI155" s="443" t="str">
        <f t="shared" si="15"/>
        <v/>
      </c>
      <c r="AJ155" s="443" t="str">
        <f t="shared" si="16"/>
        <v/>
      </c>
      <c r="AK155" s="443" t="str">
        <f t="shared" si="17"/>
        <v/>
      </c>
      <c r="AL155" s="443" t="str">
        <f t="shared" si="18"/>
        <v/>
      </c>
      <c r="AM155" s="443" t="str">
        <f t="shared" si="19"/>
        <v/>
      </c>
      <c r="AN155" s="443" t="str">
        <f t="shared" si="20"/>
        <v/>
      </c>
      <c r="AO155" s="443" t="str">
        <f t="shared" si="21"/>
        <v/>
      </c>
      <c r="AP155" s="443" t="str">
        <f t="shared" si="22"/>
        <v/>
      </c>
      <c r="AQ155" s="440" t="str">
        <f>IF(AH155="y",IF(MAX(BY155:BZ155)&lt;'TUITION SCHED'!$H$61,MAX(BY155:BZ155),'TUITION SCHED'!$H$61),"")</f>
        <v/>
      </c>
      <c r="AR155" s="459"/>
      <c r="AS155" s="443" t="str">
        <f>IF(SUM(AT155:$BF155)&gt;0,"",IF(B155&gt;0,$P155,""))</f>
        <v/>
      </c>
      <c r="AT155" s="443" t="str">
        <f>IF(SUM(AU155:$BF155)&gt;0,"",IF(C155&gt;0,$P155,""))</f>
        <v/>
      </c>
      <c r="AU155" s="443" t="str">
        <f>IF(SUM(AV155:$BF155)&gt;0,"",IF(D155&gt;0,$P155,""))</f>
        <v/>
      </c>
      <c r="AV155" s="443" t="str">
        <f>IF(SUM(AW155:$BF155)&gt;0,"",IF(E155&gt;0,$P155,""))</f>
        <v/>
      </c>
      <c r="AW155" s="443" t="str">
        <f>IF(SUM(AX155:$BF155)&gt;0,"",IF(F155&gt;0,$P155,""))</f>
        <v/>
      </c>
      <c r="AX155" s="443" t="str">
        <f>IF(SUM(AY155:$BF155)&gt;0,"",IF(G155&gt;0,$P155,""))</f>
        <v/>
      </c>
      <c r="AY155" s="443" t="str">
        <f>IF(SUM(AZ155:$BF155)&gt;0,"",IF(H155&gt;0,$P155,""))</f>
        <v/>
      </c>
      <c r="AZ155" s="443" t="str">
        <f>IF(SUM(BA155:$BF155)&gt;0,"",IF(I155&gt;0,$P155,""))</f>
        <v/>
      </c>
      <c r="BA155" s="443" t="str">
        <f>IF(SUM(BB155:$BF155)&gt;0,"",IF(J155&gt;0,$P155,""))</f>
        <v/>
      </c>
      <c r="BB155" s="443" t="str">
        <f>IF(SUM(BC155:$BF155)&gt;0,"",IF(K155&gt;0,$P155,""))</f>
        <v/>
      </c>
      <c r="BC155" s="443" t="str">
        <f>IF(SUM(BD155:$BF155)&gt;0,"",IF(L155&gt;0,$P155,""))</f>
        <v/>
      </c>
      <c r="BD155" s="443" t="str">
        <f>IF(SUM(BE155:$BF155)&gt;0,"",IF(M155&gt;0,$P155,""))</f>
        <v/>
      </c>
      <c r="BE155" s="443" t="str">
        <f t="shared" si="23"/>
        <v/>
      </c>
      <c r="BF155" s="440" t="str">
        <f t="shared" si="24"/>
        <v/>
      </c>
      <c r="BG155" s="124"/>
      <c r="BH155" s="507"/>
      <c r="BI155" s="145" t="str">
        <f>IF(AS155&lt;1,"",IF(AS155=1,'TUITION SCHED'!$D$16,IF(AS155=2,'TUITION SCHED'!$E$16,IF(AS155=3,'TUITION SCHED'!$F$16,IF(AS155=4,'TUITION SCHED'!$G$16,IF(AS155=5,'TUITION SCHED'!$H$16,""))))))</f>
        <v/>
      </c>
      <c r="BJ155" s="443" t="str">
        <f>IF(AT155&lt;1,"",IF(AT155=1,'TUITION SCHED'!$D$17,IF(AT155=2,'TUITION SCHED'!$E$17,IF(AT155=3,'TUITION SCHED'!$F$17,IF(AT155=4,'TUITION SCHED'!$G$17,IF(AT155=5,'TUITION SCHED'!$H$18,""))))))</f>
        <v/>
      </c>
      <c r="BK155" s="443" t="str">
        <f>IF(AU155&lt;1,"",IF(AU155=1,'TUITION SCHED'!$D$18,IF(AU155=2,'TUITION SCHED'!$E$18,IF(AU155=3,'TUITION SCHED'!$F$18,IF(AU155=4,'TUITION SCHED'!$G$18,IF(AU155=5,'TUITION SCHED'!$H$18,""))))))</f>
        <v/>
      </c>
      <c r="BL155" s="443" t="str">
        <f>IF(AV155&lt;1,"",IF(AV155=1,'TUITION SCHED'!$D$19,IF(AV155=2,'TUITION SCHED'!$E$19,IF(AV155=3,'TUITION SCHED'!$F$19,IF(AV155=4,'TUITION SCHED'!$G$19,IF(AV155=5,'TUITION SCHED'!$H$19,""))))))</f>
        <v/>
      </c>
      <c r="BM155" s="443" t="str">
        <f>IF(AW155&lt;1,"",IF(AW155=1,'TUITION SCHED'!$D$20,IF(AW155=2,'TUITION SCHED'!$E$20,IF(AW155=3,'TUITION SCHED'!$F$20,IF(AW155=4,'TUITION SCHED'!$G$20,IF(AW155=5,'TUITION SCHED'!$H$20,""))))))</f>
        <v/>
      </c>
      <c r="BN155" s="443" t="str">
        <f>IF(AX155&lt;1,"",IF(AX155=1,'TUITION SCHED'!$D$21,IF(AX155=2,'TUITION SCHED'!$E$21,IF(AX155=3,'TUITION SCHED'!$F$21,IF(AX155=4,'TUITION SCHED'!$G$21,IF(AX155=5,'TUITION SCHED'!$H$21,""))))))</f>
        <v/>
      </c>
      <c r="BO155" s="443" t="str">
        <f>IF(AY155&lt;1,"",IF(AY155=1,'TUITION SCHED'!$D$22,IF(AY155=2,'TUITION SCHED'!$E$22,IF(AY155=3,'TUITION SCHED'!$F$22,IF(AY155=4,'TUITION SCHED'!$G$22,IF(AY155=5,'TUITION SCHED'!$H$22,""))))))</f>
        <v/>
      </c>
      <c r="BP155" s="443" t="str">
        <f>IF(AZ155&lt;1,"",IF(AZ155=1,'TUITION SCHED'!$D$23,IF(AZ155=2,'TUITION SCHED'!$E$23,IF(AZ155=3,'TUITION SCHED'!$F$23,IF(AZ155=4,'TUITION SCHED'!$G$23,IF(AZ155=5,'TUITION SCHED'!$H$23,""))))))</f>
        <v/>
      </c>
      <c r="BQ155" s="443" t="str">
        <f>IF(BA155&lt;1,"",IF(BA155=1,'TUITION SCHED'!$D$24,IF(BA155=2,'TUITION SCHED'!$E$24,IF(BA155=3,'TUITION SCHED'!$F$24,IF(BA155=4,'TUITION SCHED'!$G$24,IF(BA155=5,'TUITION SCHED'!$H$24,""))))))</f>
        <v/>
      </c>
      <c r="BR155" s="443" t="str">
        <f>IF(BB155&lt;1,"",IF(BB155=1,'TUITION SCHED'!$D$25,IF(BB155=2,'TUITION SCHED'!$E$25,IF(BB155=3,'TUITION SCHED'!$F$25,IF(BB155=4,'TUITION SCHED'!$G$25,IF(BB155=5,'TUITION SCHED'!$H$25,""))))))</f>
        <v/>
      </c>
      <c r="BS155" s="443" t="str">
        <f>IF(BC155&lt;1,"",IF(BC155=1,'TUITION SCHED'!$D$26,IF(BC155=2,'TUITION SCHED'!$E$26,IF(BC155=3,'TUITION SCHED'!$F$26,IF(BC155=4,'TUITION SCHED'!$G$26,IF(BC155=5,'TUITION SCHED'!$H$26,""))))))</f>
        <v/>
      </c>
      <c r="BT155" s="443" t="str">
        <f>IF(BD155&lt;1,"",IF(BD155=1,'TUITION SCHED'!$D$27,IF(BD155=2,'TUITION SCHED'!$E$27,IF(BD155=3,'TUITION SCHED'!$F$27,IF(BD155=4,'TUITION SCHED'!$G$27,IF(BD155=5,'TUITION SCHED'!$H$27,""))))))</f>
        <v/>
      </c>
      <c r="BU155" s="443" t="str">
        <f>IF(BE155&lt;1,"",IF(BE155=1,'TUITION SCHED'!$D$28,IF(BE155=2,'TUITION SCHED'!$E$28,IF(BE155=3,'TUITION SCHED'!$F$28,IF(BE155=4,'TUITION SCHED'!$G$28,IF(BE155=5,'TUITION SCHED'!$H$28,""))))))</f>
        <v/>
      </c>
      <c r="BV155" s="440" t="str">
        <f>IF(BF155&lt;1,"",IF(BF155=1,'TUITION SCHED'!$D$29,IF(BF155=2,'TUITION SCHED'!$E$29,IF(BF155=3,'TUITION SCHED'!$F$29,IF(BF155=4,'TUITION SCHED'!$G$29,IF(BF155=5,'TUITION SCHED'!$H$29,""))))))</f>
        <v/>
      </c>
      <c r="BW155" s="124"/>
      <c r="BX155" s="507"/>
      <c r="BY155" s="145" t="str">
        <f>IF(AH155="y",IF(SUM(J155:O155)&gt;0,'TUITION SCHED'!$H$58+IF(SUM(J155:O155)&gt;1,((SUM(J155:O155)-1))*'TUITION SCHED'!$H$60)+SUM(B155:I155)*'TUITION SCHED'!$H$59,""),"")</f>
        <v/>
      </c>
      <c r="BZ155" s="443" t="str">
        <f>IF(AH155="y",IF(SUM(B155:I155)&gt;0,'TUITION SCHED'!$H$57+IF(SUM(B155:I155)&gt;1,((SUM(B155:I155)-1))*'TUITION SCHED'!$H$59),""),"")</f>
        <v/>
      </c>
      <c r="CA155" s="443" t="str">
        <f t="shared" si="25"/>
        <v/>
      </c>
    </row>
    <row r="156" spans="1:79">
      <c r="A156" s="480"/>
      <c r="B156" s="463"/>
      <c r="C156" s="463"/>
      <c r="D156" s="463"/>
      <c r="E156" s="463"/>
      <c r="F156" s="463"/>
      <c r="G156" s="463"/>
      <c r="H156" s="463"/>
      <c r="I156" s="463"/>
      <c r="J156" s="463"/>
      <c r="K156" s="463"/>
      <c r="L156" s="463"/>
      <c r="M156" s="463"/>
      <c r="N156" s="463"/>
      <c r="O156" s="463"/>
      <c r="P156" s="443">
        <f t="shared" si="13"/>
        <v>0</v>
      </c>
      <c r="Q156" s="480"/>
      <c r="R156" s="480"/>
      <c r="S156" s="456">
        <f>IF(U156&gt;0,U156,IF(Q156=1,'TUITION SCHED'!D$30,IF(Q156=2,'TUITION SCHED'!E$30,IF(Q156=3,'TUITION SCHED'!F$30,IF(Q156=4,'TUITION SCHED'!G$30,IF(Q156=5,'TUITION SCHED'!H$30,IF(R156&gt;0,R156*'TUITION SCHED'!$D$31,SUM(BI156:BV156))))))))</f>
        <v>0</v>
      </c>
      <c r="T156" s="457" t="str">
        <f t="shared" si="14"/>
        <v/>
      </c>
      <c r="U156" s="480"/>
      <c r="V156" s="480"/>
      <c r="W156" s="575" t="str">
        <f>IF(V156="y",S156*'DATA INPUT'!$B$20,"")</f>
        <v/>
      </c>
      <c r="X156" s="483"/>
      <c r="Y156" s="443" t="str">
        <f>IF(A156="","",IF(X156="y",'DATA INPUT'!$B$26,'DATA INPUT'!$B$27))</f>
        <v/>
      </c>
      <c r="Z156" s="458">
        <f>IF(Q156=0,(P156-B156*0.5)*'DATA INPUT'!$B$28,"")</f>
        <v>0</v>
      </c>
      <c r="AA156" s="480"/>
      <c r="AB156" s="480"/>
      <c r="AC156" s="480"/>
      <c r="AD156" s="480"/>
      <c r="AE156" s="443" t="str">
        <f>IF((AB156+AC156+AD156)=0,"",(AB156*'DATA INPUT'!$D$59)+(AC156*'DATA INPUT'!$D$61)+(AD156*'DATA INPUT'!$D$66))</f>
        <v/>
      </c>
      <c r="AF156" s="480"/>
      <c r="AG156" s="480"/>
      <c r="AH156" s="483"/>
      <c r="AI156" s="443" t="str">
        <f t="shared" si="15"/>
        <v/>
      </c>
      <c r="AJ156" s="443" t="str">
        <f t="shared" si="16"/>
        <v/>
      </c>
      <c r="AK156" s="443" t="str">
        <f t="shared" si="17"/>
        <v/>
      </c>
      <c r="AL156" s="443" t="str">
        <f t="shared" si="18"/>
        <v/>
      </c>
      <c r="AM156" s="443" t="str">
        <f t="shared" si="19"/>
        <v/>
      </c>
      <c r="AN156" s="443" t="str">
        <f t="shared" si="20"/>
        <v/>
      </c>
      <c r="AO156" s="443" t="str">
        <f t="shared" si="21"/>
        <v/>
      </c>
      <c r="AP156" s="443" t="str">
        <f t="shared" si="22"/>
        <v/>
      </c>
      <c r="AQ156" s="440" t="str">
        <f>IF(AH156="y",IF(MAX(BY156:BZ156)&lt;'TUITION SCHED'!$H$61,MAX(BY156:BZ156),'TUITION SCHED'!$H$61),"")</f>
        <v/>
      </c>
      <c r="AR156" s="459"/>
      <c r="AS156" s="443" t="str">
        <f>IF(SUM(AT156:$BF156)&gt;0,"",IF(B156&gt;0,$P156,""))</f>
        <v/>
      </c>
      <c r="AT156" s="443" t="str">
        <f>IF(SUM(AU156:$BF156)&gt;0,"",IF(C156&gt;0,$P156,""))</f>
        <v/>
      </c>
      <c r="AU156" s="443" t="str">
        <f>IF(SUM(AV156:$BF156)&gt;0,"",IF(D156&gt;0,$P156,""))</f>
        <v/>
      </c>
      <c r="AV156" s="443" t="str">
        <f>IF(SUM(AW156:$BF156)&gt;0,"",IF(E156&gt;0,$P156,""))</f>
        <v/>
      </c>
      <c r="AW156" s="443" t="str">
        <f>IF(SUM(AX156:$BF156)&gt;0,"",IF(F156&gt;0,$P156,""))</f>
        <v/>
      </c>
      <c r="AX156" s="443" t="str">
        <f>IF(SUM(AY156:$BF156)&gt;0,"",IF(G156&gt;0,$P156,""))</f>
        <v/>
      </c>
      <c r="AY156" s="443" t="str">
        <f>IF(SUM(AZ156:$BF156)&gt;0,"",IF(H156&gt;0,$P156,""))</f>
        <v/>
      </c>
      <c r="AZ156" s="443" t="str">
        <f>IF(SUM(BA156:$BF156)&gt;0,"",IF(I156&gt;0,$P156,""))</f>
        <v/>
      </c>
      <c r="BA156" s="443" t="str">
        <f>IF(SUM(BB156:$BF156)&gt;0,"",IF(J156&gt;0,$P156,""))</f>
        <v/>
      </c>
      <c r="BB156" s="443" t="str">
        <f>IF(SUM(BC156:$BF156)&gt;0,"",IF(K156&gt;0,$P156,""))</f>
        <v/>
      </c>
      <c r="BC156" s="443" t="str">
        <f>IF(SUM(BD156:$BF156)&gt;0,"",IF(L156&gt;0,$P156,""))</f>
        <v/>
      </c>
      <c r="BD156" s="443" t="str">
        <f>IF(SUM(BE156:$BF156)&gt;0,"",IF(M156&gt;0,$P156,""))</f>
        <v/>
      </c>
      <c r="BE156" s="443" t="str">
        <f t="shared" si="23"/>
        <v/>
      </c>
      <c r="BF156" s="440" t="str">
        <f t="shared" si="24"/>
        <v/>
      </c>
      <c r="BG156" s="124"/>
      <c r="BH156" s="507"/>
      <c r="BI156" s="145" t="str">
        <f>IF(AS156&lt;1,"",IF(AS156=1,'TUITION SCHED'!$D$16,IF(AS156=2,'TUITION SCHED'!$E$16,IF(AS156=3,'TUITION SCHED'!$F$16,IF(AS156=4,'TUITION SCHED'!$G$16,IF(AS156=5,'TUITION SCHED'!$H$16,""))))))</f>
        <v/>
      </c>
      <c r="BJ156" s="443" t="str">
        <f>IF(AT156&lt;1,"",IF(AT156=1,'TUITION SCHED'!$D$17,IF(AT156=2,'TUITION SCHED'!$E$17,IF(AT156=3,'TUITION SCHED'!$F$17,IF(AT156=4,'TUITION SCHED'!$G$17,IF(AT156=5,'TUITION SCHED'!$H$18,""))))))</f>
        <v/>
      </c>
      <c r="BK156" s="443" t="str">
        <f>IF(AU156&lt;1,"",IF(AU156=1,'TUITION SCHED'!$D$18,IF(AU156=2,'TUITION SCHED'!$E$18,IF(AU156=3,'TUITION SCHED'!$F$18,IF(AU156=4,'TUITION SCHED'!$G$18,IF(AU156=5,'TUITION SCHED'!$H$18,""))))))</f>
        <v/>
      </c>
      <c r="BL156" s="443" t="str">
        <f>IF(AV156&lt;1,"",IF(AV156=1,'TUITION SCHED'!$D$19,IF(AV156=2,'TUITION SCHED'!$E$19,IF(AV156=3,'TUITION SCHED'!$F$19,IF(AV156=4,'TUITION SCHED'!$G$19,IF(AV156=5,'TUITION SCHED'!$H$19,""))))))</f>
        <v/>
      </c>
      <c r="BM156" s="443" t="str">
        <f>IF(AW156&lt;1,"",IF(AW156=1,'TUITION SCHED'!$D$20,IF(AW156=2,'TUITION SCHED'!$E$20,IF(AW156=3,'TUITION SCHED'!$F$20,IF(AW156=4,'TUITION SCHED'!$G$20,IF(AW156=5,'TUITION SCHED'!$H$20,""))))))</f>
        <v/>
      </c>
      <c r="BN156" s="443" t="str">
        <f>IF(AX156&lt;1,"",IF(AX156=1,'TUITION SCHED'!$D$21,IF(AX156=2,'TUITION SCHED'!$E$21,IF(AX156=3,'TUITION SCHED'!$F$21,IF(AX156=4,'TUITION SCHED'!$G$21,IF(AX156=5,'TUITION SCHED'!$H$21,""))))))</f>
        <v/>
      </c>
      <c r="BO156" s="443" t="str">
        <f>IF(AY156&lt;1,"",IF(AY156=1,'TUITION SCHED'!$D$22,IF(AY156=2,'TUITION SCHED'!$E$22,IF(AY156=3,'TUITION SCHED'!$F$22,IF(AY156=4,'TUITION SCHED'!$G$22,IF(AY156=5,'TUITION SCHED'!$H$22,""))))))</f>
        <v/>
      </c>
      <c r="BP156" s="443" t="str">
        <f>IF(AZ156&lt;1,"",IF(AZ156=1,'TUITION SCHED'!$D$23,IF(AZ156=2,'TUITION SCHED'!$E$23,IF(AZ156=3,'TUITION SCHED'!$F$23,IF(AZ156=4,'TUITION SCHED'!$G$23,IF(AZ156=5,'TUITION SCHED'!$H$23,""))))))</f>
        <v/>
      </c>
      <c r="BQ156" s="443" t="str">
        <f>IF(BA156&lt;1,"",IF(BA156=1,'TUITION SCHED'!$D$24,IF(BA156=2,'TUITION SCHED'!$E$24,IF(BA156=3,'TUITION SCHED'!$F$24,IF(BA156=4,'TUITION SCHED'!$G$24,IF(BA156=5,'TUITION SCHED'!$H$24,""))))))</f>
        <v/>
      </c>
      <c r="BR156" s="443" t="str">
        <f>IF(BB156&lt;1,"",IF(BB156=1,'TUITION SCHED'!$D$25,IF(BB156=2,'TUITION SCHED'!$E$25,IF(BB156=3,'TUITION SCHED'!$F$25,IF(BB156=4,'TUITION SCHED'!$G$25,IF(BB156=5,'TUITION SCHED'!$H$25,""))))))</f>
        <v/>
      </c>
      <c r="BS156" s="443" t="str">
        <f>IF(BC156&lt;1,"",IF(BC156=1,'TUITION SCHED'!$D$26,IF(BC156=2,'TUITION SCHED'!$E$26,IF(BC156=3,'TUITION SCHED'!$F$26,IF(BC156=4,'TUITION SCHED'!$G$26,IF(BC156=5,'TUITION SCHED'!$H$26,""))))))</f>
        <v/>
      </c>
      <c r="BT156" s="443" t="str">
        <f>IF(BD156&lt;1,"",IF(BD156=1,'TUITION SCHED'!$D$27,IF(BD156=2,'TUITION SCHED'!$E$27,IF(BD156=3,'TUITION SCHED'!$F$27,IF(BD156=4,'TUITION SCHED'!$G$27,IF(BD156=5,'TUITION SCHED'!$H$27,""))))))</f>
        <v/>
      </c>
      <c r="BU156" s="443" t="str">
        <f>IF(BE156&lt;1,"",IF(BE156=1,'TUITION SCHED'!$D$28,IF(BE156=2,'TUITION SCHED'!$E$28,IF(BE156=3,'TUITION SCHED'!$F$28,IF(BE156=4,'TUITION SCHED'!$G$28,IF(BE156=5,'TUITION SCHED'!$H$28,""))))))</f>
        <v/>
      </c>
      <c r="BV156" s="440" t="str">
        <f>IF(BF156&lt;1,"",IF(BF156=1,'TUITION SCHED'!$D$29,IF(BF156=2,'TUITION SCHED'!$E$29,IF(BF156=3,'TUITION SCHED'!$F$29,IF(BF156=4,'TUITION SCHED'!$G$29,IF(BF156=5,'TUITION SCHED'!$H$29,""))))))</f>
        <v/>
      </c>
      <c r="BW156" s="124"/>
      <c r="BX156" s="507"/>
      <c r="BY156" s="145" t="str">
        <f>IF(AH156="y",IF(SUM(J156:O156)&gt;0,'TUITION SCHED'!$H$58+IF(SUM(J156:O156)&gt;1,((SUM(J156:O156)-1))*'TUITION SCHED'!$H$60)+SUM(B156:I156)*'TUITION SCHED'!$H$59,""),"")</f>
        <v/>
      </c>
      <c r="BZ156" s="443" t="str">
        <f>IF(AH156="y",IF(SUM(B156:I156)&gt;0,'TUITION SCHED'!$H$57+IF(SUM(B156:I156)&gt;1,((SUM(B156:I156)-1))*'TUITION SCHED'!$H$59),""),"")</f>
        <v/>
      </c>
      <c r="CA156" s="443" t="str">
        <f t="shared" si="25"/>
        <v/>
      </c>
    </row>
    <row r="157" spans="1:79">
      <c r="A157" s="480"/>
      <c r="B157" s="463"/>
      <c r="C157" s="463"/>
      <c r="D157" s="463"/>
      <c r="E157" s="463"/>
      <c r="F157" s="463"/>
      <c r="G157" s="463"/>
      <c r="H157" s="463"/>
      <c r="I157" s="463"/>
      <c r="J157" s="463"/>
      <c r="K157" s="463"/>
      <c r="L157" s="463"/>
      <c r="M157" s="463"/>
      <c r="N157" s="463"/>
      <c r="O157" s="463"/>
      <c r="P157" s="443">
        <f t="shared" si="13"/>
        <v>0</v>
      </c>
      <c r="Q157" s="480"/>
      <c r="R157" s="480"/>
      <c r="S157" s="456">
        <f>IF(U157&gt;0,U157,IF(Q157=1,'TUITION SCHED'!D$30,IF(Q157=2,'TUITION SCHED'!E$30,IF(Q157=3,'TUITION SCHED'!F$30,IF(Q157=4,'TUITION SCHED'!G$30,IF(Q157=5,'TUITION SCHED'!H$30,IF(R157&gt;0,R157*'TUITION SCHED'!$D$31,SUM(BI157:BV157))))))))</f>
        <v>0</v>
      </c>
      <c r="T157" s="457" t="str">
        <f t="shared" si="14"/>
        <v/>
      </c>
      <c r="U157" s="480"/>
      <c r="V157" s="480"/>
      <c r="W157" s="575" t="str">
        <f>IF(V157="y",S157*'DATA INPUT'!$B$20,"")</f>
        <v/>
      </c>
      <c r="X157" s="483"/>
      <c r="Y157" s="443" t="str">
        <f>IF(A157="","",IF(X157="y",'DATA INPUT'!$B$26,'DATA INPUT'!$B$27))</f>
        <v/>
      </c>
      <c r="Z157" s="458">
        <f>IF(Q157=0,(P157-B157*0.5)*'DATA INPUT'!$B$28,"")</f>
        <v>0</v>
      </c>
      <c r="AA157" s="480"/>
      <c r="AB157" s="480"/>
      <c r="AC157" s="480"/>
      <c r="AD157" s="480"/>
      <c r="AE157" s="443" t="str">
        <f>IF((AB157+AC157+AD157)=0,"",(AB157*'DATA INPUT'!$D$59)+(AC157*'DATA INPUT'!$D$61)+(AD157*'DATA INPUT'!$D$66))</f>
        <v/>
      </c>
      <c r="AF157" s="480"/>
      <c r="AG157" s="480"/>
      <c r="AH157" s="483"/>
      <c r="AI157" s="443" t="str">
        <f t="shared" si="15"/>
        <v/>
      </c>
      <c r="AJ157" s="443" t="str">
        <f t="shared" si="16"/>
        <v/>
      </c>
      <c r="AK157" s="443" t="str">
        <f t="shared" si="17"/>
        <v/>
      </c>
      <c r="AL157" s="443" t="str">
        <f t="shared" si="18"/>
        <v/>
      </c>
      <c r="AM157" s="443" t="str">
        <f t="shared" si="19"/>
        <v/>
      </c>
      <c r="AN157" s="443" t="str">
        <f t="shared" si="20"/>
        <v/>
      </c>
      <c r="AO157" s="443" t="str">
        <f t="shared" si="21"/>
        <v/>
      </c>
      <c r="AP157" s="443" t="str">
        <f t="shared" si="22"/>
        <v/>
      </c>
      <c r="AQ157" s="440" t="str">
        <f>IF(AH157="y",IF(MAX(BY157:BZ157)&lt;'TUITION SCHED'!$H$61,MAX(BY157:BZ157),'TUITION SCHED'!$H$61),"")</f>
        <v/>
      </c>
      <c r="AR157" s="459"/>
      <c r="AS157" s="443" t="str">
        <f>IF(SUM(AT157:$BF157)&gt;0,"",IF(B157&gt;0,$P157,""))</f>
        <v/>
      </c>
      <c r="AT157" s="443" t="str">
        <f>IF(SUM(AU157:$BF157)&gt;0,"",IF(C157&gt;0,$P157,""))</f>
        <v/>
      </c>
      <c r="AU157" s="443" t="str">
        <f>IF(SUM(AV157:$BF157)&gt;0,"",IF(D157&gt;0,$P157,""))</f>
        <v/>
      </c>
      <c r="AV157" s="443" t="str">
        <f>IF(SUM(AW157:$BF157)&gt;0,"",IF(E157&gt;0,$P157,""))</f>
        <v/>
      </c>
      <c r="AW157" s="443" t="str">
        <f>IF(SUM(AX157:$BF157)&gt;0,"",IF(F157&gt;0,$P157,""))</f>
        <v/>
      </c>
      <c r="AX157" s="443" t="str">
        <f>IF(SUM(AY157:$BF157)&gt;0,"",IF(G157&gt;0,$P157,""))</f>
        <v/>
      </c>
      <c r="AY157" s="443" t="str">
        <f>IF(SUM(AZ157:$BF157)&gt;0,"",IF(H157&gt;0,$P157,""))</f>
        <v/>
      </c>
      <c r="AZ157" s="443" t="str">
        <f>IF(SUM(BA157:$BF157)&gt;0,"",IF(I157&gt;0,$P157,""))</f>
        <v/>
      </c>
      <c r="BA157" s="443" t="str">
        <f>IF(SUM(BB157:$BF157)&gt;0,"",IF(J157&gt;0,$P157,""))</f>
        <v/>
      </c>
      <c r="BB157" s="443" t="str">
        <f>IF(SUM(BC157:$BF157)&gt;0,"",IF(K157&gt;0,$P157,""))</f>
        <v/>
      </c>
      <c r="BC157" s="443" t="str">
        <f>IF(SUM(BD157:$BF157)&gt;0,"",IF(L157&gt;0,$P157,""))</f>
        <v/>
      </c>
      <c r="BD157" s="443" t="str">
        <f>IF(SUM(BE157:$BF157)&gt;0,"",IF(M157&gt;0,$P157,""))</f>
        <v/>
      </c>
      <c r="BE157" s="443" t="str">
        <f t="shared" si="23"/>
        <v/>
      </c>
      <c r="BF157" s="440" t="str">
        <f t="shared" si="24"/>
        <v/>
      </c>
      <c r="BG157" s="124"/>
      <c r="BH157" s="507"/>
      <c r="BI157" s="145" t="str">
        <f>IF(AS157&lt;1,"",IF(AS157=1,'TUITION SCHED'!$D$16,IF(AS157=2,'TUITION SCHED'!$E$16,IF(AS157=3,'TUITION SCHED'!$F$16,IF(AS157=4,'TUITION SCHED'!$G$16,IF(AS157=5,'TUITION SCHED'!$H$16,""))))))</f>
        <v/>
      </c>
      <c r="BJ157" s="443" t="str">
        <f>IF(AT157&lt;1,"",IF(AT157=1,'TUITION SCHED'!$D$17,IF(AT157=2,'TUITION SCHED'!$E$17,IF(AT157=3,'TUITION SCHED'!$F$17,IF(AT157=4,'TUITION SCHED'!$G$17,IF(AT157=5,'TUITION SCHED'!$H$18,""))))))</f>
        <v/>
      </c>
      <c r="BK157" s="443" t="str">
        <f>IF(AU157&lt;1,"",IF(AU157=1,'TUITION SCHED'!$D$18,IF(AU157=2,'TUITION SCHED'!$E$18,IF(AU157=3,'TUITION SCHED'!$F$18,IF(AU157=4,'TUITION SCHED'!$G$18,IF(AU157=5,'TUITION SCHED'!$H$18,""))))))</f>
        <v/>
      </c>
      <c r="BL157" s="443" t="str">
        <f>IF(AV157&lt;1,"",IF(AV157=1,'TUITION SCHED'!$D$19,IF(AV157=2,'TUITION SCHED'!$E$19,IF(AV157=3,'TUITION SCHED'!$F$19,IF(AV157=4,'TUITION SCHED'!$G$19,IF(AV157=5,'TUITION SCHED'!$H$19,""))))))</f>
        <v/>
      </c>
      <c r="BM157" s="443" t="str">
        <f>IF(AW157&lt;1,"",IF(AW157=1,'TUITION SCHED'!$D$20,IF(AW157=2,'TUITION SCHED'!$E$20,IF(AW157=3,'TUITION SCHED'!$F$20,IF(AW157=4,'TUITION SCHED'!$G$20,IF(AW157=5,'TUITION SCHED'!$H$20,""))))))</f>
        <v/>
      </c>
      <c r="BN157" s="443" t="str">
        <f>IF(AX157&lt;1,"",IF(AX157=1,'TUITION SCHED'!$D$21,IF(AX157=2,'TUITION SCHED'!$E$21,IF(AX157=3,'TUITION SCHED'!$F$21,IF(AX157=4,'TUITION SCHED'!$G$21,IF(AX157=5,'TUITION SCHED'!$H$21,""))))))</f>
        <v/>
      </c>
      <c r="BO157" s="443" t="str">
        <f>IF(AY157&lt;1,"",IF(AY157=1,'TUITION SCHED'!$D$22,IF(AY157=2,'TUITION SCHED'!$E$22,IF(AY157=3,'TUITION SCHED'!$F$22,IF(AY157=4,'TUITION SCHED'!$G$22,IF(AY157=5,'TUITION SCHED'!$H$22,""))))))</f>
        <v/>
      </c>
      <c r="BP157" s="443" t="str">
        <f>IF(AZ157&lt;1,"",IF(AZ157=1,'TUITION SCHED'!$D$23,IF(AZ157=2,'TUITION SCHED'!$E$23,IF(AZ157=3,'TUITION SCHED'!$F$23,IF(AZ157=4,'TUITION SCHED'!$G$23,IF(AZ157=5,'TUITION SCHED'!$H$23,""))))))</f>
        <v/>
      </c>
      <c r="BQ157" s="443" t="str">
        <f>IF(BA157&lt;1,"",IF(BA157=1,'TUITION SCHED'!$D$24,IF(BA157=2,'TUITION SCHED'!$E$24,IF(BA157=3,'TUITION SCHED'!$F$24,IF(BA157=4,'TUITION SCHED'!$G$24,IF(BA157=5,'TUITION SCHED'!$H$24,""))))))</f>
        <v/>
      </c>
      <c r="BR157" s="443" t="str">
        <f>IF(BB157&lt;1,"",IF(BB157=1,'TUITION SCHED'!$D$25,IF(BB157=2,'TUITION SCHED'!$E$25,IF(BB157=3,'TUITION SCHED'!$F$25,IF(BB157=4,'TUITION SCHED'!$G$25,IF(BB157=5,'TUITION SCHED'!$H$25,""))))))</f>
        <v/>
      </c>
      <c r="BS157" s="443" t="str">
        <f>IF(BC157&lt;1,"",IF(BC157=1,'TUITION SCHED'!$D$26,IF(BC157=2,'TUITION SCHED'!$E$26,IF(BC157=3,'TUITION SCHED'!$F$26,IF(BC157=4,'TUITION SCHED'!$G$26,IF(BC157=5,'TUITION SCHED'!$H$26,""))))))</f>
        <v/>
      </c>
      <c r="BT157" s="443" t="str">
        <f>IF(BD157&lt;1,"",IF(BD157=1,'TUITION SCHED'!$D$27,IF(BD157=2,'TUITION SCHED'!$E$27,IF(BD157=3,'TUITION SCHED'!$F$27,IF(BD157=4,'TUITION SCHED'!$G$27,IF(BD157=5,'TUITION SCHED'!$H$27,""))))))</f>
        <v/>
      </c>
      <c r="BU157" s="443" t="str">
        <f>IF(BE157&lt;1,"",IF(BE157=1,'TUITION SCHED'!$D$28,IF(BE157=2,'TUITION SCHED'!$E$28,IF(BE157=3,'TUITION SCHED'!$F$28,IF(BE157=4,'TUITION SCHED'!$G$28,IF(BE157=5,'TUITION SCHED'!$H$28,""))))))</f>
        <v/>
      </c>
      <c r="BV157" s="440" t="str">
        <f>IF(BF157&lt;1,"",IF(BF157=1,'TUITION SCHED'!$D$29,IF(BF157=2,'TUITION SCHED'!$E$29,IF(BF157=3,'TUITION SCHED'!$F$29,IF(BF157=4,'TUITION SCHED'!$G$29,IF(BF157=5,'TUITION SCHED'!$H$29,""))))))</f>
        <v/>
      </c>
      <c r="BW157" s="124"/>
      <c r="BX157" s="507"/>
      <c r="BY157" s="145" t="str">
        <f>IF(AH157="y",IF(SUM(J157:O157)&gt;0,'TUITION SCHED'!$H$58+IF(SUM(J157:O157)&gt;1,((SUM(J157:O157)-1))*'TUITION SCHED'!$H$60)+SUM(B157:I157)*'TUITION SCHED'!$H$59,""),"")</f>
        <v/>
      </c>
      <c r="BZ157" s="443" t="str">
        <f>IF(AH157="y",IF(SUM(B157:I157)&gt;0,'TUITION SCHED'!$H$57+IF(SUM(B157:I157)&gt;1,((SUM(B157:I157)-1))*'TUITION SCHED'!$H$59),""),"")</f>
        <v/>
      </c>
      <c r="CA157" s="443" t="str">
        <f t="shared" si="25"/>
        <v/>
      </c>
    </row>
    <row r="158" spans="1:79">
      <c r="A158" s="480"/>
      <c r="B158" s="463"/>
      <c r="C158" s="463"/>
      <c r="D158" s="463"/>
      <c r="E158" s="463"/>
      <c r="F158" s="463"/>
      <c r="G158" s="463"/>
      <c r="H158" s="463"/>
      <c r="I158" s="463"/>
      <c r="J158" s="463"/>
      <c r="K158" s="463"/>
      <c r="L158" s="463"/>
      <c r="M158" s="463"/>
      <c r="N158" s="463"/>
      <c r="O158" s="463"/>
      <c r="P158" s="443">
        <f t="shared" si="13"/>
        <v>0</v>
      </c>
      <c r="Q158" s="480"/>
      <c r="R158" s="480"/>
      <c r="S158" s="456">
        <f>IF(U158&gt;0,U158,IF(Q158=1,'TUITION SCHED'!D$30,IF(Q158=2,'TUITION SCHED'!E$30,IF(Q158=3,'TUITION SCHED'!F$30,IF(Q158=4,'TUITION SCHED'!G$30,IF(Q158=5,'TUITION SCHED'!H$30,IF(R158&gt;0,R158*'TUITION SCHED'!$D$31,SUM(BI158:BV158))))))))</f>
        <v>0</v>
      </c>
      <c r="T158" s="457" t="str">
        <f t="shared" si="14"/>
        <v/>
      </c>
      <c r="U158" s="480"/>
      <c r="V158" s="480"/>
      <c r="W158" s="575" t="str">
        <f>IF(V158="y",S158*'DATA INPUT'!$B$20,"")</f>
        <v/>
      </c>
      <c r="X158" s="483"/>
      <c r="Y158" s="443" t="str">
        <f>IF(A158="","",IF(X158="y",'DATA INPUT'!$B$26,'DATA INPUT'!$B$27))</f>
        <v/>
      </c>
      <c r="Z158" s="458">
        <f>IF(Q158=0,(P158-B158*0.5)*'DATA INPUT'!$B$28,"")</f>
        <v>0</v>
      </c>
      <c r="AA158" s="480"/>
      <c r="AB158" s="480"/>
      <c r="AC158" s="480"/>
      <c r="AD158" s="480"/>
      <c r="AE158" s="443" t="str">
        <f>IF((AB158+AC158+AD158)=0,"",(AB158*'DATA INPUT'!$D$59)+(AC158*'DATA INPUT'!$D$61)+(AD158*'DATA INPUT'!$D$66))</f>
        <v/>
      </c>
      <c r="AF158" s="480"/>
      <c r="AG158" s="480"/>
      <c r="AH158" s="483"/>
      <c r="AI158" s="443" t="str">
        <f t="shared" si="15"/>
        <v/>
      </c>
      <c r="AJ158" s="443" t="str">
        <f t="shared" si="16"/>
        <v/>
      </c>
      <c r="AK158" s="443" t="str">
        <f t="shared" si="17"/>
        <v/>
      </c>
      <c r="AL158" s="443" t="str">
        <f t="shared" si="18"/>
        <v/>
      </c>
      <c r="AM158" s="443" t="str">
        <f t="shared" si="19"/>
        <v/>
      </c>
      <c r="AN158" s="443" t="str">
        <f t="shared" si="20"/>
        <v/>
      </c>
      <c r="AO158" s="443" t="str">
        <f t="shared" si="21"/>
        <v/>
      </c>
      <c r="AP158" s="443" t="str">
        <f t="shared" si="22"/>
        <v/>
      </c>
      <c r="AQ158" s="440" t="str">
        <f>IF(AH158="y",IF(MAX(BY158:BZ158)&lt;'TUITION SCHED'!$H$61,MAX(BY158:BZ158),'TUITION SCHED'!$H$61),"")</f>
        <v/>
      </c>
      <c r="AR158" s="459"/>
      <c r="AS158" s="443" t="str">
        <f>IF(SUM(AT158:$BF158)&gt;0,"",IF(B158&gt;0,$P158,""))</f>
        <v/>
      </c>
      <c r="AT158" s="443" t="str">
        <f>IF(SUM(AU158:$BF158)&gt;0,"",IF(C158&gt;0,$P158,""))</f>
        <v/>
      </c>
      <c r="AU158" s="443" t="str">
        <f>IF(SUM(AV158:$BF158)&gt;0,"",IF(D158&gt;0,$P158,""))</f>
        <v/>
      </c>
      <c r="AV158" s="443" t="str">
        <f>IF(SUM(AW158:$BF158)&gt;0,"",IF(E158&gt;0,$P158,""))</f>
        <v/>
      </c>
      <c r="AW158" s="443" t="str">
        <f>IF(SUM(AX158:$BF158)&gt;0,"",IF(F158&gt;0,$P158,""))</f>
        <v/>
      </c>
      <c r="AX158" s="443" t="str">
        <f>IF(SUM(AY158:$BF158)&gt;0,"",IF(G158&gt;0,$P158,""))</f>
        <v/>
      </c>
      <c r="AY158" s="443" t="str">
        <f>IF(SUM(AZ158:$BF158)&gt;0,"",IF(H158&gt;0,$P158,""))</f>
        <v/>
      </c>
      <c r="AZ158" s="443" t="str">
        <f>IF(SUM(BA158:$BF158)&gt;0,"",IF(I158&gt;0,$P158,""))</f>
        <v/>
      </c>
      <c r="BA158" s="443" t="str">
        <f>IF(SUM(BB158:$BF158)&gt;0,"",IF(J158&gt;0,$P158,""))</f>
        <v/>
      </c>
      <c r="BB158" s="443" t="str">
        <f>IF(SUM(BC158:$BF158)&gt;0,"",IF(K158&gt;0,$P158,""))</f>
        <v/>
      </c>
      <c r="BC158" s="443" t="str">
        <f>IF(SUM(BD158:$BF158)&gt;0,"",IF(L158&gt;0,$P158,""))</f>
        <v/>
      </c>
      <c r="BD158" s="443" t="str">
        <f>IF(SUM(BE158:$BF158)&gt;0,"",IF(M158&gt;0,$P158,""))</f>
        <v/>
      </c>
      <c r="BE158" s="443" t="str">
        <f t="shared" si="23"/>
        <v/>
      </c>
      <c r="BF158" s="440" t="str">
        <f t="shared" si="24"/>
        <v/>
      </c>
      <c r="BG158" s="124"/>
      <c r="BH158" s="507"/>
      <c r="BI158" s="145" t="str">
        <f>IF(AS158&lt;1,"",IF(AS158=1,'TUITION SCHED'!$D$16,IF(AS158=2,'TUITION SCHED'!$E$16,IF(AS158=3,'TUITION SCHED'!$F$16,IF(AS158=4,'TUITION SCHED'!$G$16,IF(AS158=5,'TUITION SCHED'!$H$16,""))))))</f>
        <v/>
      </c>
      <c r="BJ158" s="443" t="str">
        <f>IF(AT158&lt;1,"",IF(AT158=1,'TUITION SCHED'!$D$17,IF(AT158=2,'TUITION SCHED'!$E$17,IF(AT158=3,'TUITION SCHED'!$F$17,IF(AT158=4,'TUITION SCHED'!$G$17,IF(AT158=5,'TUITION SCHED'!$H$18,""))))))</f>
        <v/>
      </c>
      <c r="BK158" s="443" t="str">
        <f>IF(AU158&lt;1,"",IF(AU158=1,'TUITION SCHED'!$D$18,IF(AU158=2,'TUITION SCHED'!$E$18,IF(AU158=3,'TUITION SCHED'!$F$18,IF(AU158=4,'TUITION SCHED'!$G$18,IF(AU158=5,'TUITION SCHED'!$H$18,""))))))</f>
        <v/>
      </c>
      <c r="BL158" s="443" t="str">
        <f>IF(AV158&lt;1,"",IF(AV158=1,'TUITION SCHED'!$D$19,IF(AV158=2,'TUITION SCHED'!$E$19,IF(AV158=3,'TUITION SCHED'!$F$19,IF(AV158=4,'TUITION SCHED'!$G$19,IF(AV158=5,'TUITION SCHED'!$H$19,""))))))</f>
        <v/>
      </c>
      <c r="BM158" s="443" t="str">
        <f>IF(AW158&lt;1,"",IF(AW158=1,'TUITION SCHED'!$D$20,IF(AW158=2,'TUITION SCHED'!$E$20,IF(AW158=3,'TUITION SCHED'!$F$20,IF(AW158=4,'TUITION SCHED'!$G$20,IF(AW158=5,'TUITION SCHED'!$H$20,""))))))</f>
        <v/>
      </c>
      <c r="BN158" s="443" t="str">
        <f>IF(AX158&lt;1,"",IF(AX158=1,'TUITION SCHED'!$D$21,IF(AX158=2,'TUITION SCHED'!$E$21,IF(AX158=3,'TUITION SCHED'!$F$21,IF(AX158=4,'TUITION SCHED'!$G$21,IF(AX158=5,'TUITION SCHED'!$H$21,""))))))</f>
        <v/>
      </c>
      <c r="BO158" s="443" t="str">
        <f>IF(AY158&lt;1,"",IF(AY158=1,'TUITION SCHED'!$D$22,IF(AY158=2,'TUITION SCHED'!$E$22,IF(AY158=3,'TUITION SCHED'!$F$22,IF(AY158=4,'TUITION SCHED'!$G$22,IF(AY158=5,'TUITION SCHED'!$H$22,""))))))</f>
        <v/>
      </c>
      <c r="BP158" s="443" t="str">
        <f>IF(AZ158&lt;1,"",IF(AZ158=1,'TUITION SCHED'!$D$23,IF(AZ158=2,'TUITION SCHED'!$E$23,IF(AZ158=3,'TUITION SCHED'!$F$23,IF(AZ158=4,'TUITION SCHED'!$G$23,IF(AZ158=5,'TUITION SCHED'!$H$23,""))))))</f>
        <v/>
      </c>
      <c r="BQ158" s="443" t="str">
        <f>IF(BA158&lt;1,"",IF(BA158=1,'TUITION SCHED'!$D$24,IF(BA158=2,'TUITION SCHED'!$E$24,IF(BA158=3,'TUITION SCHED'!$F$24,IF(BA158=4,'TUITION SCHED'!$G$24,IF(BA158=5,'TUITION SCHED'!$H$24,""))))))</f>
        <v/>
      </c>
      <c r="BR158" s="443" t="str">
        <f>IF(BB158&lt;1,"",IF(BB158=1,'TUITION SCHED'!$D$25,IF(BB158=2,'TUITION SCHED'!$E$25,IF(BB158=3,'TUITION SCHED'!$F$25,IF(BB158=4,'TUITION SCHED'!$G$25,IF(BB158=5,'TUITION SCHED'!$H$25,""))))))</f>
        <v/>
      </c>
      <c r="BS158" s="443" t="str">
        <f>IF(BC158&lt;1,"",IF(BC158=1,'TUITION SCHED'!$D$26,IF(BC158=2,'TUITION SCHED'!$E$26,IF(BC158=3,'TUITION SCHED'!$F$26,IF(BC158=4,'TUITION SCHED'!$G$26,IF(BC158=5,'TUITION SCHED'!$H$26,""))))))</f>
        <v/>
      </c>
      <c r="BT158" s="443" t="str">
        <f>IF(BD158&lt;1,"",IF(BD158=1,'TUITION SCHED'!$D$27,IF(BD158=2,'TUITION SCHED'!$E$27,IF(BD158=3,'TUITION SCHED'!$F$27,IF(BD158=4,'TUITION SCHED'!$G$27,IF(BD158=5,'TUITION SCHED'!$H$27,""))))))</f>
        <v/>
      </c>
      <c r="BU158" s="443" t="str">
        <f>IF(BE158&lt;1,"",IF(BE158=1,'TUITION SCHED'!$D$28,IF(BE158=2,'TUITION SCHED'!$E$28,IF(BE158=3,'TUITION SCHED'!$F$28,IF(BE158=4,'TUITION SCHED'!$G$28,IF(BE158=5,'TUITION SCHED'!$H$28,""))))))</f>
        <v/>
      </c>
      <c r="BV158" s="440" t="str">
        <f>IF(BF158&lt;1,"",IF(BF158=1,'TUITION SCHED'!$D$29,IF(BF158=2,'TUITION SCHED'!$E$29,IF(BF158=3,'TUITION SCHED'!$F$29,IF(BF158=4,'TUITION SCHED'!$G$29,IF(BF158=5,'TUITION SCHED'!$H$29,""))))))</f>
        <v/>
      </c>
      <c r="BW158" s="124"/>
      <c r="BX158" s="507"/>
      <c r="BY158" s="145" t="str">
        <f>IF(AH158="y",IF(SUM(J158:O158)&gt;0,'TUITION SCHED'!$H$58+IF(SUM(J158:O158)&gt;1,((SUM(J158:O158)-1))*'TUITION SCHED'!$H$60)+SUM(B158:I158)*'TUITION SCHED'!$H$59,""),"")</f>
        <v/>
      </c>
      <c r="BZ158" s="443" t="str">
        <f>IF(AH158="y",IF(SUM(B158:I158)&gt;0,'TUITION SCHED'!$H$57+IF(SUM(B158:I158)&gt;1,((SUM(B158:I158)-1))*'TUITION SCHED'!$H$59),""),"")</f>
        <v/>
      </c>
      <c r="CA158" s="443" t="str">
        <f t="shared" si="25"/>
        <v/>
      </c>
    </row>
    <row r="159" spans="1:79">
      <c r="A159" s="480"/>
      <c r="B159" s="463"/>
      <c r="C159" s="463"/>
      <c r="D159" s="463"/>
      <c r="E159" s="463"/>
      <c r="F159" s="463"/>
      <c r="G159" s="463"/>
      <c r="H159" s="463"/>
      <c r="I159" s="463"/>
      <c r="J159" s="463"/>
      <c r="K159" s="463"/>
      <c r="L159" s="463"/>
      <c r="M159" s="463"/>
      <c r="N159" s="463"/>
      <c r="O159" s="463"/>
      <c r="P159" s="443">
        <f t="shared" si="13"/>
        <v>0</v>
      </c>
      <c r="Q159" s="480"/>
      <c r="R159" s="480"/>
      <c r="S159" s="456">
        <f>IF(U159&gt;0,U159,IF(Q159=1,'TUITION SCHED'!D$30,IF(Q159=2,'TUITION SCHED'!E$30,IF(Q159=3,'TUITION SCHED'!F$30,IF(Q159=4,'TUITION SCHED'!G$30,IF(Q159=5,'TUITION SCHED'!H$30,IF(R159&gt;0,R159*'TUITION SCHED'!$D$31,SUM(BI159:BV159))))))))</f>
        <v>0</v>
      </c>
      <c r="T159" s="457" t="str">
        <f t="shared" si="14"/>
        <v/>
      </c>
      <c r="U159" s="480"/>
      <c r="V159" s="480"/>
      <c r="W159" s="575" t="str">
        <f>IF(V159="y",S159*'DATA INPUT'!$B$20,"")</f>
        <v/>
      </c>
      <c r="X159" s="483"/>
      <c r="Y159" s="443" t="str">
        <f>IF(A159="","",IF(X159="y",'DATA INPUT'!$B$26,'DATA INPUT'!$B$27))</f>
        <v/>
      </c>
      <c r="Z159" s="458">
        <f>IF(Q159=0,(P159-B159*0.5)*'DATA INPUT'!$B$28,"")</f>
        <v>0</v>
      </c>
      <c r="AA159" s="480"/>
      <c r="AB159" s="480"/>
      <c r="AC159" s="480"/>
      <c r="AD159" s="480"/>
      <c r="AE159" s="443" t="str">
        <f>IF((AB159+AC159+AD159)=0,"",(AB159*'DATA INPUT'!$D$59)+(AC159*'DATA INPUT'!$D$61)+(AD159*'DATA INPUT'!$D$66))</f>
        <v/>
      </c>
      <c r="AF159" s="480"/>
      <c r="AG159" s="480"/>
      <c r="AH159" s="483"/>
      <c r="AI159" s="443" t="str">
        <f t="shared" si="15"/>
        <v/>
      </c>
      <c r="AJ159" s="443" t="str">
        <f t="shared" si="16"/>
        <v/>
      </c>
      <c r="AK159" s="443" t="str">
        <f t="shared" si="17"/>
        <v/>
      </c>
      <c r="AL159" s="443" t="str">
        <f t="shared" si="18"/>
        <v/>
      </c>
      <c r="AM159" s="443" t="str">
        <f t="shared" si="19"/>
        <v/>
      </c>
      <c r="AN159" s="443" t="str">
        <f t="shared" si="20"/>
        <v/>
      </c>
      <c r="AO159" s="443" t="str">
        <f t="shared" si="21"/>
        <v/>
      </c>
      <c r="AP159" s="443" t="str">
        <f t="shared" si="22"/>
        <v/>
      </c>
      <c r="AQ159" s="440" t="str">
        <f>IF(AH159="y",IF(MAX(BY159:BZ159)&lt;'TUITION SCHED'!$H$61,MAX(BY159:BZ159),'TUITION SCHED'!$H$61),"")</f>
        <v/>
      </c>
      <c r="AR159" s="459"/>
      <c r="AS159" s="443" t="str">
        <f>IF(SUM(AT159:$BF159)&gt;0,"",IF(B159&gt;0,$P159,""))</f>
        <v/>
      </c>
      <c r="AT159" s="443" t="str">
        <f>IF(SUM(AU159:$BF159)&gt;0,"",IF(C159&gt;0,$P159,""))</f>
        <v/>
      </c>
      <c r="AU159" s="443" t="str">
        <f>IF(SUM(AV159:$BF159)&gt;0,"",IF(D159&gt;0,$P159,""))</f>
        <v/>
      </c>
      <c r="AV159" s="443" t="str">
        <f>IF(SUM(AW159:$BF159)&gt;0,"",IF(E159&gt;0,$P159,""))</f>
        <v/>
      </c>
      <c r="AW159" s="443" t="str">
        <f>IF(SUM(AX159:$BF159)&gt;0,"",IF(F159&gt;0,$P159,""))</f>
        <v/>
      </c>
      <c r="AX159" s="443" t="str">
        <f>IF(SUM(AY159:$BF159)&gt;0,"",IF(G159&gt;0,$P159,""))</f>
        <v/>
      </c>
      <c r="AY159" s="443" t="str">
        <f>IF(SUM(AZ159:$BF159)&gt;0,"",IF(H159&gt;0,$P159,""))</f>
        <v/>
      </c>
      <c r="AZ159" s="443" t="str">
        <f>IF(SUM(BA159:$BF159)&gt;0,"",IF(I159&gt;0,$P159,""))</f>
        <v/>
      </c>
      <c r="BA159" s="443" t="str">
        <f>IF(SUM(BB159:$BF159)&gt;0,"",IF(J159&gt;0,$P159,""))</f>
        <v/>
      </c>
      <c r="BB159" s="443" t="str">
        <f>IF(SUM(BC159:$BF159)&gt;0,"",IF(K159&gt;0,$P159,""))</f>
        <v/>
      </c>
      <c r="BC159" s="443" t="str">
        <f>IF(SUM(BD159:$BF159)&gt;0,"",IF(L159&gt;0,$P159,""))</f>
        <v/>
      </c>
      <c r="BD159" s="443" t="str">
        <f>IF(SUM(BE159:$BF159)&gt;0,"",IF(M159&gt;0,$P159,""))</f>
        <v/>
      </c>
      <c r="BE159" s="443" t="str">
        <f t="shared" si="23"/>
        <v/>
      </c>
      <c r="BF159" s="440" t="str">
        <f t="shared" si="24"/>
        <v/>
      </c>
      <c r="BG159" s="124"/>
      <c r="BH159" s="507"/>
      <c r="BI159" s="145" t="str">
        <f>IF(AS159&lt;1,"",IF(AS159=1,'TUITION SCHED'!$D$16,IF(AS159=2,'TUITION SCHED'!$E$16,IF(AS159=3,'TUITION SCHED'!$F$16,IF(AS159=4,'TUITION SCHED'!$G$16,IF(AS159=5,'TUITION SCHED'!$H$16,""))))))</f>
        <v/>
      </c>
      <c r="BJ159" s="443" t="str">
        <f>IF(AT159&lt;1,"",IF(AT159=1,'TUITION SCHED'!$D$17,IF(AT159=2,'TUITION SCHED'!$E$17,IF(AT159=3,'TUITION SCHED'!$F$17,IF(AT159=4,'TUITION SCHED'!$G$17,IF(AT159=5,'TUITION SCHED'!$H$18,""))))))</f>
        <v/>
      </c>
      <c r="BK159" s="443" t="str">
        <f>IF(AU159&lt;1,"",IF(AU159=1,'TUITION SCHED'!$D$18,IF(AU159=2,'TUITION SCHED'!$E$18,IF(AU159=3,'TUITION SCHED'!$F$18,IF(AU159=4,'TUITION SCHED'!$G$18,IF(AU159=5,'TUITION SCHED'!$H$18,""))))))</f>
        <v/>
      </c>
      <c r="BL159" s="443" t="str">
        <f>IF(AV159&lt;1,"",IF(AV159=1,'TUITION SCHED'!$D$19,IF(AV159=2,'TUITION SCHED'!$E$19,IF(AV159=3,'TUITION SCHED'!$F$19,IF(AV159=4,'TUITION SCHED'!$G$19,IF(AV159=5,'TUITION SCHED'!$H$19,""))))))</f>
        <v/>
      </c>
      <c r="BM159" s="443" t="str">
        <f>IF(AW159&lt;1,"",IF(AW159=1,'TUITION SCHED'!$D$20,IF(AW159=2,'TUITION SCHED'!$E$20,IF(AW159=3,'TUITION SCHED'!$F$20,IF(AW159=4,'TUITION SCHED'!$G$20,IF(AW159=5,'TUITION SCHED'!$H$20,""))))))</f>
        <v/>
      </c>
      <c r="BN159" s="443" t="str">
        <f>IF(AX159&lt;1,"",IF(AX159=1,'TUITION SCHED'!$D$21,IF(AX159=2,'TUITION SCHED'!$E$21,IF(AX159=3,'TUITION SCHED'!$F$21,IF(AX159=4,'TUITION SCHED'!$G$21,IF(AX159=5,'TUITION SCHED'!$H$21,""))))))</f>
        <v/>
      </c>
      <c r="BO159" s="443" t="str">
        <f>IF(AY159&lt;1,"",IF(AY159=1,'TUITION SCHED'!$D$22,IF(AY159=2,'TUITION SCHED'!$E$22,IF(AY159=3,'TUITION SCHED'!$F$22,IF(AY159=4,'TUITION SCHED'!$G$22,IF(AY159=5,'TUITION SCHED'!$H$22,""))))))</f>
        <v/>
      </c>
      <c r="BP159" s="443" t="str">
        <f>IF(AZ159&lt;1,"",IF(AZ159=1,'TUITION SCHED'!$D$23,IF(AZ159=2,'TUITION SCHED'!$E$23,IF(AZ159=3,'TUITION SCHED'!$F$23,IF(AZ159=4,'TUITION SCHED'!$G$23,IF(AZ159=5,'TUITION SCHED'!$H$23,""))))))</f>
        <v/>
      </c>
      <c r="BQ159" s="443" t="str">
        <f>IF(BA159&lt;1,"",IF(BA159=1,'TUITION SCHED'!$D$24,IF(BA159=2,'TUITION SCHED'!$E$24,IF(BA159=3,'TUITION SCHED'!$F$24,IF(BA159=4,'TUITION SCHED'!$G$24,IF(BA159=5,'TUITION SCHED'!$H$24,""))))))</f>
        <v/>
      </c>
      <c r="BR159" s="443" t="str">
        <f>IF(BB159&lt;1,"",IF(BB159=1,'TUITION SCHED'!$D$25,IF(BB159=2,'TUITION SCHED'!$E$25,IF(BB159=3,'TUITION SCHED'!$F$25,IF(BB159=4,'TUITION SCHED'!$G$25,IF(BB159=5,'TUITION SCHED'!$H$25,""))))))</f>
        <v/>
      </c>
      <c r="BS159" s="443" t="str">
        <f>IF(BC159&lt;1,"",IF(BC159=1,'TUITION SCHED'!$D$26,IF(BC159=2,'TUITION SCHED'!$E$26,IF(BC159=3,'TUITION SCHED'!$F$26,IF(BC159=4,'TUITION SCHED'!$G$26,IF(BC159=5,'TUITION SCHED'!$H$26,""))))))</f>
        <v/>
      </c>
      <c r="BT159" s="443" t="str">
        <f>IF(BD159&lt;1,"",IF(BD159=1,'TUITION SCHED'!$D$27,IF(BD159=2,'TUITION SCHED'!$E$27,IF(BD159=3,'TUITION SCHED'!$F$27,IF(BD159=4,'TUITION SCHED'!$G$27,IF(BD159=5,'TUITION SCHED'!$H$27,""))))))</f>
        <v/>
      </c>
      <c r="BU159" s="443" t="str">
        <f>IF(BE159&lt;1,"",IF(BE159=1,'TUITION SCHED'!$D$28,IF(BE159=2,'TUITION SCHED'!$E$28,IF(BE159=3,'TUITION SCHED'!$F$28,IF(BE159=4,'TUITION SCHED'!$G$28,IF(BE159=5,'TUITION SCHED'!$H$28,""))))))</f>
        <v/>
      </c>
      <c r="BV159" s="440" t="str">
        <f>IF(BF159&lt;1,"",IF(BF159=1,'TUITION SCHED'!$D$29,IF(BF159=2,'TUITION SCHED'!$E$29,IF(BF159=3,'TUITION SCHED'!$F$29,IF(BF159=4,'TUITION SCHED'!$G$29,IF(BF159=5,'TUITION SCHED'!$H$29,""))))))</f>
        <v/>
      </c>
      <c r="BW159" s="124"/>
      <c r="BX159" s="507"/>
      <c r="BY159" s="145" t="str">
        <f>IF(AH159="y",IF(SUM(J159:O159)&gt;0,'TUITION SCHED'!$H$58+IF(SUM(J159:O159)&gt;1,((SUM(J159:O159)-1))*'TUITION SCHED'!$H$60)+SUM(B159:I159)*'TUITION SCHED'!$H$59,""),"")</f>
        <v/>
      </c>
      <c r="BZ159" s="443" t="str">
        <f>IF(AH159="y",IF(SUM(B159:I159)&gt;0,'TUITION SCHED'!$H$57+IF(SUM(B159:I159)&gt;1,((SUM(B159:I159)-1))*'TUITION SCHED'!$H$59),""),"")</f>
        <v/>
      </c>
      <c r="CA159" s="443" t="str">
        <f t="shared" si="25"/>
        <v/>
      </c>
    </row>
    <row r="160" spans="1:79">
      <c r="A160" s="480"/>
      <c r="B160" s="463"/>
      <c r="C160" s="463"/>
      <c r="D160" s="463"/>
      <c r="E160" s="463"/>
      <c r="F160" s="463"/>
      <c r="G160" s="463"/>
      <c r="H160" s="463"/>
      <c r="I160" s="463"/>
      <c r="J160" s="463"/>
      <c r="K160" s="463"/>
      <c r="L160" s="463"/>
      <c r="M160" s="463"/>
      <c r="N160" s="463"/>
      <c r="O160" s="463"/>
      <c r="P160" s="443">
        <f t="shared" si="13"/>
        <v>0</v>
      </c>
      <c r="Q160" s="480"/>
      <c r="R160" s="480"/>
      <c r="S160" s="456">
        <f>IF(U160&gt;0,U160,IF(Q160=1,'TUITION SCHED'!D$30,IF(Q160=2,'TUITION SCHED'!E$30,IF(Q160=3,'TUITION SCHED'!F$30,IF(Q160=4,'TUITION SCHED'!G$30,IF(Q160=5,'TUITION SCHED'!H$30,IF(R160&gt;0,R160*'TUITION SCHED'!$D$31,SUM(BI160:BV160))))))))</f>
        <v>0</v>
      </c>
      <c r="T160" s="457" t="str">
        <f t="shared" si="14"/>
        <v/>
      </c>
      <c r="U160" s="480"/>
      <c r="V160" s="480"/>
      <c r="W160" s="575" t="str">
        <f>IF(V160="y",S160*'DATA INPUT'!$B$20,"")</f>
        <v/>
      </c>
      <c r="X160" s="483"/>
      <c r="Y160" s="443" t="str">
        <f>IF(A160="","",IF(X160="y",'DATA INPUT'!$B$26,'DATA INPUT'!$B$27))</f>
        <v/>
      </c>
      <c r="Z160" s="458">
        <f>IF(Q160=0,(P160-B160*0.5)*'DATA INPUT'!$B$28,"")</f>
        <v>0</v>
      </c>
      <c r="AA160" s="480"/>
      <c r="AB160" s="480"/>
      <c r="AC160" s="480"/>
      <c r="AD160" s="480"/>
      <c r="AE160" s="443" t="str">
        <f>IF((AB160+AC160+AD160)=0,"",(AB160*'DATA INPUT'!$D$59)+(AC160*'DATA INPUT'!$D$61)+(AD160*'DATA INPUT'!$D$66))</f>
        <v/>
      </c>
      <c r="AF160" s="480"/>
      <c r="AG160" s="480"/>
      <c r="AH160" s="483"/>
      <c r="AI160" s="443" t="str">
        <f t="shared" si="15"/>
        <v/>
      </c>
      <c r="AJ160" s="443" t="str">
        <f t="shared" si="16"/>
        <v/>
      </c>
      <c r="AK160" s="443" t="str">
        <f t="shared" si="17"/>
        <v/>
      </c>
      <c r="AL160" s="443" t="str">
        <f t="shared" si="18"/>
        <v/>
      </c>
      <c r="AM160" s="443" t="str">
        <f t="shared" si="19"/>
        <v/>
      </c>
      <c r="AN160" s="443" t="str">
        <f t="shared" si="20"/>
        <v/>
      </c>
      <c r="AO160" s="443" t="str">
        <f t="shared" si="21"/>
        <v/>
      </c>
      <c r="AP160" s="443" t="str">
        <f t="shared" si="22"/>
        <v/>
      </c>
      <c r="AQ160" s="440" t="str">
        <f>IF(AH160="y",IF(MAX(BY160:BZ160)&lt;'TUITION SCHED'!$H$61,MAX(BY160:BZ160),'TUITION SCHED'!$H$61),"")</f>
        <v/>
      </c>
      <c r="AR160" s="459"/>
      <c r="AS160" s="443" t="str">
        <f>IF(SUM(AT160:$BF160)&gt;0,"",IF(B160&gt;0,$P160,""))</f>
        <v/>
      </c>
      <c r="AT160" s="443" t="str">
        <f>IF(SUM(AU160:$BF160)&gt;0,"",IF(C160&gt;0,$P160,""))</f>
        <v/>
      </c>
      <c r="AU160" s="443" t="str">
        <f>IF(SUM(AV160:$BF160)&gt;0,"",IF(D160&gt;0,$P160,""))</f>
        <v/>
      </c>
      <c r="AV160" s="443" t="str">
        <f>IF(SUM(AW160:$BF160)&gt;0,"",IF(E160&gt;0,$P160,""))</f>
        <v/>
      </c>
      <c r="AW160" s="443" t="str">
        <f>IF(SUM(AX160:$BF160)&gt;0,"",IF(F160&gt;0,$P160,""))</f>
        <v/>
      </c>
      <c r="AX160" s="443" t="str">
        <f>IF(SUM(AY160:$BF160)&gt;0,"",IF(G160&gt;0,$P160,""))</f>
        <v/>
      </c>
      <c r="AY160" s="443" t="str">
        <f>IF(SUM(AZ160:$BF160)&gt;0,"",IF(H160&gt;0,$P160,""))</f>
        <v/>
      </c>
      <c r="AZ160" s="443" t="str">
        <f>IF(SUM(BA160:$BF160)&gt;0,"",IF(I160&gt;0,$P160,""))</f>
        <v/>
      </c>
      <c r="BA160" s="443" t="str">
        <f>IF(SUM(BB160:$BF160)&gt;0,"",IF(J160&gt;0,$P160,""))</f>
        <v/>
      </c>
      <c r="BB160" s="443" t="str">
        <f>IF(SUM(BC160:$BF160)&gt;0,"",IF(K160&gt;0,$P160,""))</f>
        <v/>
      </c>
      <c r="BC160" s="443" t="str">
        <f>IF(SUM(BD160:$BF160)&gt;0,"",IF(L160&gt;0,$P160,""))</f>
        <v/>
      </c>
      <c r="BD160" s="443" t="str">
        <f>IF(SUM(BE160:$BF160)&gt;0,"",IF(M160&gt;0,$P160,""))</f>
        <v/>
      </c>
      <c r="BE160" s="443" t="str">
        <f t="shared" si="23"/>
        <v/>
      </c>
      <c r="BF160" s="440" t="str">
        <f t="shared" si="24"/>
        <v/>
      </c>
      <c r="BG160" s="124"/>
      <c r="BH160" s="507"/>
      <c r="BI160" s="145" t="str">
        <f>IF(AS160&lt;1,"",IF(AS160=1,'TUITION SCHED'!$D$16,IF(AS160=2,'TUITION SCHED'!$E$16,IF(AS160=3,'TUITION SCHED'!$F$16,IF(AS160=4,'TUITION SCHED'!$G$16,IF(AS160=5,'TUITION SCHED'!$H$16,""))))))</f>
        <v/>
      </c>
      <c r="BJ160" s="443" t="str">
        <f>IF(AT160&lt;1,"",IF(AT160=1,'TUITION SCHED'!$D$17,IF(AT160=2,'TUITION SCHED'!$E$17,IF(AT160=3,'TUITION SCHED'!$F$17,IF(AT160=4,'TUITION SCHED'!$G$17,IF(AT160=5,'TUITION SCHED'!$H$18,""))))))</f>
        <v/>
      </c>
      <c r="BK160" s="443" t="str">
        <f>IF(AU160&lt;1,"",IF(AU160=1,'TUITION SCHED'!$D$18,IF(AU160=2,'TUITION SCHED'!$E$18,IF(AU160=3,'TUITION SCHED'!$F$18,IF(AU160=4,'TUITION SCHED'!$G$18,IF(AU160=5,'TUITION SCHED'!$H$18,""))))))</f>
        <v/>
      </c>
      <c r="BL160" s="443" t="str">
        <f>IF(AV160&lt;1,"",IF(AV160=1,'TUITION SCHED'!$D$19,IF(AV160=2,'TUITION SCHED'!$E$19,IF(AV160=3,'TUITION SCHED'!$F$19,IF(AV160=4,'TUITION SCHED'!$G$19,IF(AV160=5,'TUITION SCHED'!$H$19,""))))))</f>
        <v/>
      </c>
      <c r="BM160" s="443" t="str">
        <f>IF(AW160&lt;1,"",IF(AW160=1,'TUITION SCHED'!$D$20,IF(AW160=2,'TUITION SCHED'!$E$20,IF(AW160=3,'TUITION SCHED'!$F$20,IF(AW160=4,'TUITION SCHED'!$G$20,IF(AW160=5,'TUITION SCHED'!$H$20,""))))))</f>
        <v/>
      </c>
      <c r="BN160" s="443" t="str">
        <f>IF(AX160&lt;1,"",IF(AX160=1,'TUITION SCHED'!$D$21,IF(AX160=2,'TUITION SCHED'!$E$21,IF(AX160=3,'TUITION SCHED'!$F$21,IF(AX160=4,'TUITION SCHED'!$G$21,IF(AX160=5,'TUITION SCHED'!$H$21,""))))))</f>
        <v/>
      </c>
      <c r="BO160" s="443" t="str">
        <f>IF(AY160&lt;1,"",IF(AY160=1,'TUITION SCHED'!$D$22,IF(AY160=2,'TUITION SCHED'!$E$22,IF(AY160=3,'TUITION SCHED'!$F$22,IF(AY160=4,'TUITION SCHED'!$G$22,IF(AY160=5,'TUITION SCHED'!$H$22,""))))))</f>
        <v/>
      </c>
      <c r="BP160" s="443" t="str">
        <f>IF(AZ160&lt;1,"",IF(AZ160=1,'TUITION SCHED'!$D$23,IF(AZ160=2,'TUITION SCHED'!$E$23,IF(AZ160=3,'TUITION SCHED'!$F$23,IF(AZ160=4,'TUITION SCHED'!$G$23,IF(AZ160=5,'TUITION SCHED'!$H$23,""))))))</f>
        <v/>
      </c>
      <c r="BQ160" s="443" t="str">
        <f>IF(BA160&lt;1,"",IF(BA160=1,'TUITION SCHED'!$D$24,IF(BA160=2,'TUITION SCHED'!$E$24,IF(BA160=3,'TUITION SCHED'!$F$24,IF(BA160=4,'TUITION SCHED'!$G$24,IF(BA160=5,'TUITION SCHED'!$H$24,""))))))</f>
        <v/>
      </c>
      <c r="BR160" s="443" t="str">
        <f>IF(BB160&lt;1,"",IF(BB160=1,'TUITION SCHED'!$D$25,IF(BB160=2,'TUITION SCHED'!$E$25,IF(BB160=3,'TUITION SCHED'!$F$25,IF(BB160=4,'TUITION SCHED'!$G$25,IF(BB160=5,'TUITION SCHED'!$H$25,""))))))</f>
        <v/>
      </c>
      <c r="BS160" s="443" t="str">
        <f>IF(BC160&lt;1,"",IF(BC160=1,'TUITION SCHED'!$D$26,IF(BC160=2,'TUITION SCHED'!$E$26,IF(BC160=3,'TUITION SCHED'!$F$26,IF(BC160=4,'TUITION SCHED'!$G$26,IF(BC160=5,'TUITION SCHED'!$H$26,""))))))</f>
        <v/>
      </c>
      <c r="BT160" s="443" t="str">
        <f>IF(BD160&lt;1,"",IF(BD160=1,'TUITION SCHED'!$D$27,IF(BD160=2,'TUITION SCHED'!$E$27,IF(BD160=3,'TUITION SCHED'!$F$27,IF(BD160=4,'TUITION SCHED'!$G$27,IF(BD160=5,'TUITION SCHED'!$H$27,""))))))</f>
        <v/>
      </c>
      <c r="BU160" s="443" t="str">
        <f>IF(BE160&lt;1,"",IF(BE160=1,'TUITION SCHED'!$D$28,IF(BE160=2,'TUITION SCHED'!$E$28,IF(BE160=3,'TUITION SCHED'!$F$28,IF(BE160=4,'TUITION SCHED'!$G$28,IF(BE160=5,'TUITION SCHED'!$H$28,""))))))</f>
        <v/>
      </c>
      <c r="BV160" s="440" t="str">
        <f>IF(BF160&lt;1,"",IF(BF160=1,'TUITION SCHED'!$D$29,IF(BF160=2,'TUITION SCHED'!$E$29,IF(BF160=3,'TUITION SCHED'!$F$29,IF(BF160=4,'TUITION SCHED'!$G$29,IF(BF160=5,'TUITION SCHED'!$H$29,""))))))</f>
        <v/>
      </c>
      <c r="BW160" s="124"/>
      <c r="BX160" s="507"/>
      <c r="BY160" s="145" t="str">
        <f>IF(AH160="y",IF(SUM(J160:O160)&gt;0,'TUITION SCHED'!$H$58+IF(SUM(J160:O160)&gt;1,((SUM(J160:O160)-1))*'TUITION SCHED'!$H$60)+SUM(B160:I160)*'TUITION SCHED'!$H$59,""),"")</f>
        <v/>
      </c>
      <c r="BZ160" s="443" t="str">
        <f>IF(AH160="y",IF(SUM(B160:I160)&gt;0,'TUITION SCHED'!$H$57+IF(SUM(B160:I160)&gt;1,((SUM(B160:I160)-1))*'TUITION SCHED'!$H$59),""),"")</f>
        <v/>
      </c>
      <c r="CA160" s="443" t="str">
        <f t="shared" si="25"/>
        <v/>
      </c>
    </row>
    <row r="161" spans="1:79">
      <c r="A161" s="480"/>
      <c r="B161" s="463"/>
      <c r="C161" s="463"/>
      <c r="D161" s="463"/>
      <c r="E161" s="463"/>
      <c r="F161" s="463"/>
      <c r="G161" s="463"/>
      <c r="H161" s="463"/>
      <c r="I161" s="463"/>
      <c r="J161" s="463"/>
      <c r="K161" s="463"/>
      <c r="L161" s="463"/>
      <c r="M161" s="463"/>
      <c r="N161" s="463"/>
      <c r="O161" s="463"/>
      <c r="P161" s="443">
        <f t="shared" si="13"/>
        <v>0</v>
      </c>
      <c r="Q161" s="480"/>
      <c r="R161" s="480"/>
      <c r="S161" s="456">
        <f>IF(U161&gt;0,U161,IF(Q161=1,'TUITION SCHED'!D$30,IF(Q161=2,'TUITION SCHED'!E$30,IF(Q161=3,'TUITION SCHED'!F$30,IF(Q161=4,'TUITION SCHED'!G$30,IF(Q161=5,'TUITION SCHED'!H$30,IF(R161&gt;0,R161*'TUITION SCHED'!$D$31,SUM(BI161:BV161))))))))</f>
        <v>0</v>
      </c>
      <c r="T161" s="457" t="str">
        <f t="shared" si="14"/>
        <v/>
      </c>
      <c r="U161" s="480"/>
      <c r="V161" s="480"/>
      <c r="W161" s="575" t="str">
        <f>IF(V161="y",S161*'DATA INPUT'!$B$20,"")</f>
        <v/>
      </c>
      <c r="X161" s="483"/>
      <c r="Y161" s="443" t="str">
        <f>IF(A161="","",IF(X161="y",'DATA INPUT'!$B$26,'DATA INPUT'!$B$27))</f>
        <v/>
      </c>
      <c r="Z161" s="458">
        <f>IF(Q161=0,(P161-B161*0.5)*'DATA INPUT'!$B$28,"")</f>
        <v>0</v>
      </c>
      <c r="AA161" s="480"/>
      <c r="AB161" s="480"/>
      <c r="AC161" s="480"/>
      <c r="AD161" s="480"/>
      <c r="AE161" s="443" t="str">
        <f>IF((AB161+AC161+AD161)=0,"",(AB161*'DATA INPUT'!$D$59)+(AC161*'DATA INPUT'!$D$61)+(AD161*'DATA INPUT'!$D$66))</f>
        <v/>
      </c>
      <c r="AF161" s="480"/>
      <c r="AG161" s="480"/>
      <c r="AH161" s="483"/>
      <c r="AI161" s="443" t="str">
        <f t="shared" si="15"/>
        <v/>
      </c>
      <c r="AJ161" s="443" t="str">
        <f t="shared" si="16"/>
        <v/>
      </c>
      <c r="AK161" s="443" t="str">
        <f t="shared" si="17"/>
        <v/>
      </c>
      <c r="AL161" s="443" t="str">
        <f t="shared" si="18"/>
        <v/>
      </c>
      <c r="AM161" s="443" t="str">
        <f t="shared" si="19"/>
        <v/>
      </c>
      <c r="AN161" s="443" t="str">
        <f t="shared" si="20"/>
        <v/>
      </c>
      <c r="AO161" s="443" t="str">
        <f t="shared" si="21"/>
        <v/>
      </c>
      <c r="AP161" s="443" t="str">
        <f t="shared" si="22"/>
        <v/>
      </c>
      <c r="AQ161" s="440" t="str">
        <f>IF(AH161="y",IF(MAX(BY161:BZ161)&lt;'TUITION SCHED'!$H$61,MAX(BY161:BZ161),'TUITION SCHED'!$H$61),"")</f>
        <v/>
      </c>
      <c r="AR161" s="459"/>
      <c r="AS161" s="443" t="str">
        <f>IF(SUM(AT161:$BF161)&gt;0,"",IF(B161&gt;0,$P161,""))</f>
        <v/>
      </c>
      <c r="AT161" s="443" t="str">
        <f>IF(SUM(AU161:$BF161)&gt;0,"",IF(C161&gt;0,$P161,""))</f>
        <v/>
      </c>
      <c r="AU161" s="443" t="str">
        <f>IF(SUM(AV161:$BF161)&gt;0,"",IF(D161&gt;0,$P161,""))</f>
        <v/>
      </c>
      <c r="AV161" s="443" t="str">
        <f>IF(SUM(AW161:$BF161)&gt;0,"",IF(E161&gt;0,$P161,""))</f>
        <v/>
      </c>
      <c r="AW161" s="443" t="str">
        <f>IF(SUM(AX161:$BF161)&gt;0,"",IF(F161&gt;0,$P161,""))</f>
        <v/>
      </c>
      <c r="AX161" s="443" t="str">
        <f>IF(SUM(AY161:$BF161)&gt;0,"",IF(G161&gt;0,$P161,""))</f>
        <v/>
      </c>
      <c r="AY161" s="443" t="str">
        <f>IF(SUM(AZ161:$BF161)&gt;0,"",IF(H161&gt;0,$P161,""))</f>
        <v/>
      </c>
      <c r="AZ161" s="443" t="str">
        <f>IF(SUM(BA161:$BF161)&gt;0,"",IF(I161&gt;0,$P161,""))</f>
        <v/>
      </c>
      <c r="BA161" s="443" t="str">
        <f>IF(SUM(BB161:$BF161)&gt;0,"",IF(J161&gt;0,$P161,""))</f>
        <v/>
      </c>
      <c r="BB161" s="443" t="str">
        <f>IF(SUM(BC161:$BF161)&gt;0,"",IF(K161&gt;0,$P161,""))</f>
        <v/>
      </c>
      <c r="BC161" s="443" t="str">
        <f>IF(SUM(BD161:$BF161)&gt;0,"",IF(L161&gt;0,$P161,""))</f>
        <v/>
      </c>
      <c r="BD161" s="443" t="str">
        <f>IF(SUM(BE161:$BF161)&gt;0,"",IF(M161&gt;0,$P161,""))</f>
        <v/>
      </c>
      <c r="BE161" s="443" t="str">
        <f t="shared" si="23"/>
        <v/>
      </c>
      <c r="BF161" s="440" t="str">
        <f t="shared" si="24"/>
        <v/>
      </c>
      <c r="BG161" s="124"/>
      <c r="BH161" s="507"/>
      <c r="BI161" s="145" t="str">
        <f>IF(AS161&lt;1,"",IF(AS161=1,'TUITION SCHED'!$D$16,IF(AS161=2,'TUITION SCHED'!$E$16,IF(AS161=3,'TUITION SCHED'!$F$16,IF(AS161=4,'TUITION SCHED'!$G$16,IF(AS161=5,'TUITION SCHED'!$H$16,""))))))</f>
        <v/>
      </c>
      <c r="BJ161" s="443" t="str">
        <f>IF(AT161&lt;1,"",IF(AT161=1,'TUITION SCHED'!$D$17,IF(AT161=2,'TUITION SCHED'!$E$17,IF(AT161=3,'TUITION SCHED'!$F$17,IF(AT161=4,'TUITION SCHED'!$G$17,IF(AT161=5,'TUITION SCHED'!$H$18,""))))))</f>
        <v/>
      </c>
      <c r="BK161" s="443" t="str">
        <f>IF(AU161&lt;1,"",IF(AU161=1,'TUITION SCHED'!$D$18,IF(AU161=2,'TUITION SCHED'!$E$18,IF(AU161=3,'TUITION SCHED'!$F$18,IF(AU161=4,'TUITION SCHED'!$G$18,IF(AU161=5,'TUITION SCHED'!$H$18,""))))))</f>
        <v/>
      </c>
      <c r="BL161" s="443" t="str">
        <f>IF(AV161&lt;1,"",IF(AV161=1,'TUITION SCHED'!$D$19,IF(AV161=2,'TUITION SCHED'!$E$19,IF(AV161=3,'TUITION SCHED'!$F$19,IF(AV161=4,'TUITION SCHED'!$G$19,IF(AV161=5,'TUITION SCHED'!$H$19,""))))))</f>
        <v/>
      </c>
      <c r="BM161" s="443" t="str">
        <f>IF(AW161&lt;1,"",IF(AW161=1,'TUITION SCHED'!$D$20,IF(AW161=2,'TUITION SCHED'!$E$20,IF(AW161=3,'TUITION SCHED'!$F$20,IF(AW161=4,'TUITION SCHED'!$G$20,IF(AW161=5,'TUITION SCHED'!$H$20,""))))))</f>
        <v/>
      </c>
      <c r="BN161" s="443" t="str">
        <f>IF(AX161&lt;1,"",IF(AX161=1,'TUITION SCHED'!$D$21,IF(AX161=2,'TUITION SCHED'!$E$21,IF(AX161=3,'TUITION SCHED'!$F$21,IF(AX161=4,'TUITION SCHED'!$G$21,IF(AX161=5,'TUITION SCHED'!$H$21,""))))))</f>
        <v/>
      </c>
      <c r="BO161" s="443" t="str">
        <f>IF(AY161&lt;1,"",IF(AY161=1,'TUITION SCHED'!$D$22,IF(AY161=2,'TUITION SCHED'!$E$22,IF(AY161=3,'TUITION SCHED'!$F$22,IF(AY161=4,'TUITION SCHED'!$G$22,IF(AY161=5,'TUITION SCHED'!$H$22,""))))))</f>
        <v/>
      </c>
      <c r="BP161" s="443" t="str">
        <f>IF(AZ161&lt;1,"",IF(AZ161=1,'TUITION SCHED'!$D$23,IF(AZ161=2,'TUITION SCHED'!$E$23,IF(AZ161=3,'TUITION SCHED'!$F$23,IF(AZ161=4,'TUITION SCHED'!$G$23,IF(AZ161=5,'TUITION SCHED'!$H$23,""))))))</f>
        <v/>
      </c>
      <c r="BQ161" s="443" t="str">
        <f>IF(BA161&lt;1,"",IF(BA161=1,'TUITION SCHED'!$D$24,IF(BA161=2,'TUITION SCHED'!$E$24,IF(BA161=3,'TUITION SCHED'!$F$24,IF(BA161=4,'TUITION SCHED'!$G$24,IF(BA161=5,'TUITION SCHED'!$H$24,""))))))</f>
        <v/>
      </c>
      <c r="BR161" s="443" t="str">
        <f>IF(BB161&lt;1,"",IF(BB161=1,'TUITION SCHED'!$D$25,IF(BB161=2,'TUITION SCHED'!$E$25,IF(BB161=3,'TUITION SCHED'!$F$25,IF(BB161=4,'TUITION SCHED'!$G$25,IF(BB161=5,'TUITION SCHED'!$H$25,""))))))</f>
        <v/>
      </c>
      <c r="BS161" s="443" t="str">
        <f>IF(BC161&lt;1,"",IF(BC161=1,'TUITION SCHED'!$D$26,IF(BC161=2,'TUITION SCHED'!$E$26,IF(BC161=3,'TUITION SCHED'!$F$26,IF(BC161=4,'TUITION SCHED'!$G$26,IF(BC161=5,'TUITION SCHED'!$H$26,""))))))</f>
        <v/>
      </c>
      <c r="BT161" s="443" t="str">
        <f>IF(BD161&lt;1,"",IF(BD161=1,'TUITION SCHED'!$D$27,IF(BD161=2,'TUITION SCHED'!$E$27,IF(BD161=3,'TUITION SCHED'!$F$27,IF(BD161=4,'TUITION SCHED'!$G$27,IF(BD161=5,'TUITION SCHED'!$H$27,""))))))</f>
        <v/>
      </c>
      <c r="BU161" s="443" t="str">
        <f>IF(BE161&lt;1,"",IF(BE161=1,'TUITION SCHED'!$D$28,IF(BE161=2,'TUITION SCHED'!$E$28,IF(BE161=3,'TUITION SCHED'!$F$28,IF(BE161=4,'TUITION SCHED'!$G$28,IF(BE161=5,'TUITION SCHED'!$H$28,""))))))</f>
        <v/>
      </c>
      <c r="BV161" s="440" t="str">
        <f>IF(BF161&lt;1,"",IF(BF161=1,'TUITION SCHED'!$D$29,IF(BF161=2,'TUITION SCHED'!$E$29,IF(BF161=3,'TUITION SCHED'!$F$29,IF(BF161=4,'TUITION SCHED'!$G$29,IF(BF161=5,'TUITION SCHED'!$H$29,""))))))</f>
        <v/>
      </c>
      <c r="BW161" s="124"/>
      <c r="BX161" s="507"/>
      <c r="BY161" s="145" t="str">
        <f>IF(AH161="y",IF(SUM(J161:O161)&gt;0,'TUITION SCHED'!$H$58+IF(SUM(J161:O161)&gt;1,((SUM(J161:O161)-1))*'TUITION SCHED'!$H$60)+SUM(B161:I161)*'TUITION SCHED'!$H$59,""),"")</f>
        <v/>
      </c>
      <c r="BZ161" s="443" t="str">
        <f>IF(AH161="y",IF(SUM(B161:I161)&gt;0,'TUITION SCHED'!$H$57+IF(SUM(B161:I161)&gt;1,((SUM(B161:I161)-1))*'TUITION SCHED'!$H$59),""),"")</f>
        <v/>
      </c>
      <c r="CA161" s="443" t="str">
        <f t="shared" si="25"/>
        <v/>
      </c>
    </row>
    <row r="162" spans="1:79">
      <c r="A162" s="480"/>
      <c r="B162" s="463"/>
      <c r="C162" s="463"/>
      <c r="D162" s="463"/>
      <c r="E162" s="463"/>
      <c r="F162" s="463"/>
      <c r="G162" s="463"/>
      <c r="H162" s="463"/>
      <c r="I162" s="463"/>
      <c r="J162" s="463"/>
      <c r="K162" s="463"/>
      <c r="L162" s="463"/>
      <c r="M162" s="463"/>
      <c r="N162" s="463"/>
      <c r="O162" s="463"/>
      <c r="P162" s="443">
        <f t="shared" ref="P162:P225" si="26">SUM(B162:O162)</f>
        <v>0</v>
      </c>
      <c r="Q162" s="480"/>
      <c r="R162" s="480"/>
      <c r="S162" s="456">
        <f>IF(U162&gt;0,U162,IF(Q162=1,'TUITION SCHED'!D$30,IF(Q162=2,'TUITION SCHED'!E$30,IF(Q162=3,'TUITION SCHED'!F$30,IF(Q162=4,'TUITION SCHED'!G$30,IF(Q162=5,'TUITION SCHED'!H$30,IF(R162&gt;0,R162*'TUITION SCHED'!$D$31,SUM(BI162:BV162))))))))</f>
        <v>0</v>
      </c>
      <c r="T162" s="457" t="str">
        <f t="shared" ref="T162:T225" si="27">IF(A162="","",IF(S162=0,"XX",""))</f>
        <v/>
      </c>
      <c r="U162" s="480"/>
      <c r="V162" s="480"/>
      <c r="W162" s="575" t="str">
        <f>IF(V162="y",S162*'DATA INPUT'!$B$20,"")</f>
        <v/>
      </c>
      <c r="X162" s="483"/>
      <c r="Y162" s="443" t="str">
        <f>IF(A162="","",IF(X162="y",'DATA INPUT'!$B$26,'DATA INPUT'!$B$27))</f>
        <v/>
      </c>
      <c r="Z162" s="458">
        <f>IF(Q162=0,(P162-B162*0.5)*'DATA INPUT'!$B$28,"")</f>
        <v>0</v>
      </c>
      <c r="AA162" s="480"/>
      <c r="AB162" s="480"/>
      <c r="AC162" s="480"/>
      <c r="AD162" s="480"/>
      <c r="AE162" s="443" t="str">
        <f>IF((AB162+AC162+AD162)=0,"",(AB162*'DATA INPUT'!$D$59)+(AC162*'DATA INPUT'!$D$61)+(AD162*'DATA INPUT'!$D$66))</f>
        <v/>
      </c>
      <c r="AF162" s="480"/>
      <c r="AG162" s="480"/>
      <c r="AH162" s="483"/>
      <c r="AI162" s="443" t="str">
        <f t="shared" si="15"/>
        <v/>
      </c>
      <c r="AJ162" s="443" t="str">
        <f t="shared" si="16"/>
        <v/>
      </c>
      <c r="AK162" s="443" t="str">
        <f t="shared" si="17"/>
        <v/>
      </c>
      <c r="AL162" s="443" t="str">
        <f t="shared" si="18"/>
        <v/>
      </c>
      <c r="AM162" s="443" t="str">
        <f t="shared" si="19"/>
        <v/>
      </c>
      <c r="AN162" s="443" t="str">
        <f t="shared" si="20"/>
        <v/>
      </c>
      <c r="AO162" s="443" t="str">
        <f t="shared" si="21"/>
        <v/>
      </c>
      <c r="AP162" s="443" t="str">
        <f t="shared" si="22"/>
        <v/>
      </c>
      <c r="AQ162" s="440" t="str">
        <f>IF(AH162="y",IF(MAX(BY162:BZ162)&lt;'TUITION SCHED'!$H$61,MAX(BY162:BZ162),'TUITION SCHED'!$H$61),"")</f>
        <v/>
      </c>
      <c r="AR162" s="459"/>
      <c r="AS162" s="443" t="str">
        <f>IF(SUM(AT162:$BF162)&gt;0,"",IF(B162&gt;0,$P162,""))</f>
        <v/>
      </c>
      <c r="AT162" s="443" t="str">
        <f>IF(SUM(AU162:$BF162)&gt;0,"",IF(C162&gt;0,$P162,""))</f>
        <v/>
      </c>
      <c r="AU162" s="443" t="str">
        <f>IF(SUM(AV162:$BF162)&gt;0,"",IF(D162&gt;0,$P162,""))</f>
        <v/>
      </c>
      <c r="AV162" s="443" t="str">
        <f>IF(SUM(AW162:$BF162)&gt;0,"",IF(E162&gt;0,$P162,""))</f>
        <v/>
      </c>
      <c r="AW162" s="443" t="str">
        <f>IF(SUM(AX162:$BF162)&gt;0,"",IF(F162&gt;0,$P162,""))</f>
        <v/>
      </c>
      <c r="AX162" s="443" t="str">
        <f>IF(SUM(AY162:$BF162)&gt;0,"",IF(G162&gt;0,$P162,""))</f>
        <v/>
      </c>
      <c r="AY162" s="443" t="str">
        <f>IF(SUM(AZ162:$BF162)&gt;0,"",IF(H162&gt;0,$P162,""))</f>
        <v/>
      </c>
      <c r="AZ162" s="443" t="str">
        <f>IF(SUM(BA162:$BF162)&gt;0,"",IF(I162&gt;0,$P162,""))</f>
        <v/>
      </c>
      <c r="BA162" s="443" t="str">
        <f>IF(SUM(BB162:$BF162)&gt;0,"",IF(J162&gt;0,$P162,""))</f>
        <v/>
      </c>
      <c r="BB162" s="443" t="str">
        <f>IF(SUM(BC162:$BF162)&gt;0,"",IF(K162&gt;0,$P162,""))</f>
        <v/>
      </c>
      <c r="BC162" s="443" t="str">
        <f>IF(SUM(BD162:$BF162)&gt;0,"",IF(L162&gt;0,$P162,""))</f>
        <v/>
      </c>
      <c r="BD162" s="443" t="str">
        <f>IF(SUM(BE162:$BF162)&gt;0,"",IF(M162&gt;0,$P162,""))</f>
        <v/>
      </c>
      <c r="BE162" s="443" t="str">
        <f t="shared" si="23"/>
        <v/>
      </c>
      <c r="BF162" s="440" t="str">
        <f t="shared" si="24"/>
        <v/>
      </c>
      <c r="BG162" s="124"/>
      <c r="BH162" s="507"/>
      <c r="BI162" s="145" t="str">
        <f>IF(AS162&lt;1,"",IF(AS162=1,'TUITION SCHED'!$D$16,IF(AS162=2,'TUITION SCHED'!$E$16,IF(AS162=3,'TUITION SCHED'!$F$16,IF(AS162=4,'TUITION SCHED'!$G$16,IF(AS162=5,'TUITION SCHED'!$H$16,""))))))</f>
        <v/>
      </c>
      <c r="BJ162" s="443" t="str">
        <f>IF(AT162&lt;1,"",IF(AT162=1,'TUITION SCHED'!$D$17,IF(AT162=2,'TUITION SCHED'!$E$17,IF(AT162=3,'TUITION SCHED'!$F$17,IF(AT162=4,'TUITION SCHED'!$G$17,IF(AT162=5,'TUITION SCHED'!$H$18,""))))))</f>
        <v/>
      </c>
      <c r="BK162" s="443" t="str">
        <f>IF(AU162&lt;1,"",IF(AU162=1,'TUITION SCHED'!$D$18,IF(AU162=2,'TUITION SCHED'!$E$18,IF(AU162=3,'TUITION SCHED'!$F$18,IF(AU162=4,'TUITION SCHED'!$G$18,IF(AU162=5,'TUITION SCHED'!$H$18,""))))))</f>
        <v/>
      </c>
      <c r="BL162" s="443" t="str">
        <f>IF(AV162&lt;1,"",IF(AV162=1,'TUITION SCHED'!$D$19,IF(AV162=2,'TUITION SCHED'!$E$19,IF(AV162=3,'TUITION SCHED'!$F$19,IF(AV162=4,'TUITION SCHED'!$G$19,IF(AV162=5,'TUITION SCHED'!$H$19,""))))))</f>
        <v/>
      </c>
      <c r="BM162" s="443" t="str">
        <f>IF(AW162&lt;1,"",IF(AW162=1,'TUITION SCHED'!$D$20,IF(AW162=2,'TUITION SCHED'!$E$20,IF(AW162=3,'TUITION SCHED'!$F$20,IF(AW162=4,'TUITION SCHED'!$G$20,IF(AW162=5,'TUITION SCHED'!$H$20,""))))))</f>
        <v/>
      </c>
      <c r="BN162" s="443" t="str">
        <f>IF(AX162&lt;1,"",IF(AX162=1,'TUITION SCHED'!$D$21,IF(AX162=2,'TUITION SCHED'!$E$21,IF(AX162=3,'TUITION SCHED'!$F$21,IF(AX162=4,'TUITION SCHED'!$G$21,IF(AX162=5,'TUITION SCHED'!$H$21,""))))))</f>
        <v/>
      </c>
      <c r="BO162" s="443" t="str">
        <f>IF(AY162&lt;1,"",IF(AY162=1,'TUITION SCHED'!$D$22,IF(AY162=2,'TUITION SCHED'!$E$22,IF(AY162=3,'TUITION SCHED'!$F$22,IF(AY162=4,'TUITION SCHED'!$G$22,IF(AY162=5,'TUITION SCHED'!$H$22,""))))))</f>
        <v/>
      </c>
      <c r="BP162" s="443" t="str">
        <f>IF(AZ162&lt;1,"",IF(AZ162=1,'TUITION SCHED'!$D$23,IF(AZ162=2,'TUITION SCHED'!$E$23,IF(AZ162=3,'TUITION SCHED'!$F$23,IF(AZ162=4,'TUITION SCHED'!$G$23,IF(AZ162=5,'TUITION SCHED'!$H$23,""))))))</f>
        <v/>
      </c>
      <c r="BQ162" s="443" t="str">
        <f>IF(BA162&lt;1,"",IF(BA162=1,'TUITION SCHED'!$D$24,IF(BA162=2,'TUITION SCHED'!$E$24,IF(BA162=3,'TUITION SCHED'!$F$24,IF(BA162=4,'TUITION SCHED'!$G$24,IF(BA162=5,'TUITION SCHED'!$H$24,""))))))</f>
        <v/>
      </c>
      <c r="BR162" s="443" t="str">
        <f>IF(BB162&lt;1,"",IF(BB162=1,'TUITION SCHED'!$D$25,IF(BB162=2,'TUITION SCHED'!$E$25,IF(BB162=3,'TUITION SCHED'!$F$25,IF(BB162=4,'TUITION SCHED'!$G$25,IF(BB162=5,'TUITION SCHED'!$H$25,""))))))</f>
        <v/>
      </c>
      <c r="BS162" s="443" t="str">
        <f>IF(BC162&lt;1,"",IF(BC162=1,'TUITION SCHED'!$D$26,IF(BC162=2,'TUITION SCHED'!$E$26,IF(BC162=3,'TUITION SCHED'!$F$26,IF(BC162=4,'TUITION SCHED'!$G$26,IF(BC162=5,'TUITION SCHED'!$H$26,""))))))</f>
        <v/>
      </c>
      <c r="BT162" s="443" t="str">
        <f>IF(BD162&lt;1,"",IF(BD162=1,'TUITION SCHED'!$D$27,IF(BD162=2,'TUITION SCHED'!$E$27,IF(BD162=3,'TUITION SCHED'!$F$27,IF(BD162=4,'TUITION SCHED'!$G$27,IF(BD162=5,'TUITION SCHED'!$H$27,""))))))</f>
        <v/>
      </c>
      <c r="BU162" s="443" t="str">
        <f>IF(BE162&lt;1,"",IF(BE162=1,'TUITION SCHED'!$D$28,IF(BE162=2,'TUITION SCHED'!$E$28,IF(BE162=3,'TUITION SCHED'!$F$28,IF(BE162=4,'TUITION SCHED'!$G$28,IF(BE162=5,'TUITION SCHED'!$H$28,""))))))</f>
        <v/>
      </c>
      <c r="BV162" s="440" t="str">
        <f>IF(BF162&lt;1,"",IF(BF162=1,'TUITION SCHED'!$D$29,IF(BF162=2,'TUITION SCHED'!$E$29,IF(BF162=3,'TUITION SCHED'!$F$29,IF(BF162=4,'TUITION SCHED'!$G$29,IF(BF162=5,'TUITION SCHED'!$H$29,""))))))</f>
        <v/>
      </c>
      <c r="BW162" s="124"/>
      <c r="BX162" s="507"/>
      <c r="BY162" s="145" t="str">
        <f>IF(AH162="y",IF(SUM(J162:O162)&gt;0,'TUITION SCHED'!$H$58+IF(SUM(J162:O162)&gt;1,((SUM(J162:O162)-1))*'TUITION SCHED'!$H$60)+SUM(B162:I162)*'TUITION SCHED'!$H$59,""),"")</f>
        <v/>
      </c>
      <c r="BZ162" s="443" t="str">
        <f>IF(AH162="y",IF(SUM(B162:I162)&gt;0,'TUITION SCHED'!$H$57+IF(SUM(B162:I162)&gt;1,((SUM(B162:I162)-1))*'TUITION SCHED'!$H$59),""),"")</f>
        <v/>
      </c>
      <c r="CA162" s="443" t="str">
        <f t="shared" si="25"/>
        <v/>
      </c>
    </row>
    <row r="163" spans="1:79">
      <c r="A163" s="480"/>
      <c r="B163" s="463"/>
      <c r="C163" s="463"/>
      <c r="D163" s="463"/>
      <c r="E163" s="463"/>
      <c r="F163" s="463"/>
      <c r="G163" s="463"/>
      <c r="H163" s="463"/>
      <c r="I163" s="463"/>
      <c r="J163" s="463"/>
      <c r="K163" s="463"/>
      <c r="L163" s="463"/>
      <c r="M163" s="463"/>
      <c r="N163" s="463"/>
      <c r="O163" s="463"/>
      <c r="P163" s="443">
        <f t="shared" si="26"/>
        <v>0</v>
      </c>
      <c r="Q163" s="480"/>
      <c r="R163" s="480"/>
      <c r="S163" s="456">
        <f>IF(U163&gt;0,U163,IF(Q163=1,'TUITION SCHED'!D$30,IF(Q163=2,'TUITION SCHED'!E$30,IF(Q163=3,'TUITION SCHED'!F$30,IF(Q163=4,'TUITION SCHED'!G$30,IF(Q163=5,'TUITION SCHED'!H$30,IF(R163&gt;0,R163*'TUITION SCHED'!$D$31,SUM(BI163:BV163))))))))</f>
        <v>0</v>
      </c>
      <c r="T163" s="457" t="str">
        <f t="shared" si="27"/>
        <v/>
      </c>
      <c r="U163" s="480"/>
      <c r="V163" s="480"/>
      <c r="W163" s="575" t="str">
        <f>IF(V163="y",S163*'DATA INPUT'!$B$20,"")</f>
        <v/>
      </c>
      <c r="X163" s="483"/>
      <c r="Y163" s="443" t="str">
        <f>IF(A163="","",IF(X163="y",'DATA INPUT'!$B$26,'DATA INPUT'!$B$27))</f>
        <v/>
      </c>
      <c r="Z163" s="458">
        <f>IF(Q163=0,(P163-B163*0.5)*'DATA INPUT'!$B$28,"")</f>
        <v>0</v>
      </c>
      <c r="AA163" s="480"/>
      <c r="AB163" s="480"/>
      <c r="AC163" s="480"/>
      <c r="AD163" s="480"/>
      <c r="AE163" s="443" t="str">
        <f>IF((AB163+AC163+AD163)=0,"",(AB163*'DATA INPUT'!$D$59)+(AC163*'DATA INPUT'!$D$61)+(AD163*'DATA INPUT'!$D$66))</f>
        <v/>
      </c>
      <c r="AF163" s="480"/>
      <c r="AG163" s="480"/>
      <c r="AH163" s="483"/>
      <c r="AI163" s="443" t="str">
        <f t="shared" ref="AI163:AI195" si="28">IF(AH163="y",SUM(D163:H163),"")</f>
        <v/>
      </c>
      <c r="AJ163" s="443" t="str">
        <f t="shared" ref="AJ163:AJ195" si="29">IF(AH163="y",SUM(D163:H163),"")</f>
        <v/>
      </c>
      <c r="AK163" s="443" t="str">
        <f t="shared" ref="AK163:AK195" si="30">IF(AH163="y",SUM(D163:H163),"")</f>
        <v/>
      </c>
      <c r="AL163" s="443" t="str">
        <f t="shared" ref="AL163:AL195" si="31">IF(AH163="y",SUM(I163:O163),"")</f>
        <v/>
      </c>
      <c r="AM163" s="443" t="str">
        <f t="shared" ref="AM163:AM195" si="32">IF(AH163="y",SUM(I163:O163),"")</f>
        <v/>
      </c>
      <c r="AN163" s="443" t="str">
        <f t="shared" ref="AN163:AN195" si="33">IF(AH163="y",SUM(I163:O163),"")</f>
        <v/>
      </c>
      <c r="AO163" s="443" t="str">
        <f t="shared" ref="AO163:AO195" si="34">IF(AH163="y",SUM(D163:O163),"")</f>
        <v/>
      </c>
      <c r="AP163" s="443" t="str">
        <f t="shared" ref="AP163:AP195" si="35">IF(AH163="y",SUM(D163:O163),"")</f>
        <v/>
      </c>
      <c r="AQ163" s="440" t="str">
        <f>IF(AH163="y",IF(MAX(BY163:BZ163)&lt;'TUITION SCHED'!$H$61,MAX(BY163:BZ163),'TUITION SCHED'!$H$61),"")</f>
        <v/>
      </c>
      <c r="AR163" s="459"/>
      <c r="AS163" s="443" t="str">
        <f>IF(SUM(AT163:$BF163)&gt;0,"",IF(B163&gt;0,$P163,""))</f>
        <v/>
      </c>
      <c r="AT163" s="443" t="str">
        <f>IF(SUM(AU163:$BF163)&gt;0,"",IF(C163&gt;0,$P163,""))</f>
        <v/>
      </c>
      <c r="AU163" s="443" t="str">
        <f>IF(SUM(AV163:$BF163)&gt;0,"",IF(D163&gt;0,$P163,""))</f>
        <v/>
      </c>
      <c r="AV163" s="443" t="str">
        <f>IF(SUM(AW163:$BF163)&gt;0,"",IF(E163&gt;0,$P163,""))</f>
        <v/>
      </c>
      <c r="AW163" s="443" t="str">
        <f>IF(SUM(AX163:$BF163)&gt;0,"",IF(F163&gt;0,$P163,""))</f>
        <v/>
      </c>
      <c r="AX163" s="443" t="str">
        <f>IF(SUM(AY163:$BF163)&gt;0,"",IF(G163&gt;0,$P163,""))</f>
        <v/>
      </c>
      <c r="AY163" s="443" t="str">
        <f>IF(SUM(AZ163:$BF163)&gt;0,"",IF(H163&gt;0,$P163,""))</f>
        <v/>
      </c>
      <c r="AZ163" s="443" t="str">
        <f>IF(SUM(BA163:$BF163)&gt;0,"",IF(I163&gt;0,$P163,""))</f>
        <v/>
      </c>
      <c r="BA163" s="443" t="str">
        <f>IF(SUM(BB163:$BF163)&gt;0,"",IF(J163&gt;0,$P163,""))</f>
        <v/>
      </c>
      <c r="BB163" s="443" t="str">
        <f>IF(SUM(BC163:$BF163)&gt;0,"",IF(K163&gt;0,$P163,""))</f>
        <v/>
      </c>
      <c r="BC163" s="443" t="str">
        <f>IF(SUM(BD163:$BF163)&gt;0,"",IF(L163&gt;0,$P163,""))</f>
        <v/>
      </c>
      <c r="BD163" s="443" t="str">
        <f>IF(SUM(BE163:$BF163)&gt;0,"",IF(M163&gt;0,$P163,""))</f>
        <v/>
      </c>
      <c r="BE163" s="443" t="str">
        <f t="shared" ref="BE163:BE226" si="36">IF(SUM(BF163:BG163)&gt;0,"",IF(N163&gt;0,P163,""))</f>
        <v/>
      </c>
      <c r="BF163" s="440" t="str">
        <f t="shared" ref="BF163:BF226" si="37">IF(O163&gt;0,P163,"")</f>
        <v/>
      </c>
      <c r="BG163" s="124"/>
      <c r="BH163" s="507"/>
      <c r="BI163" s="145" t="str">
        <f>IF(AS163&lt;1,"",IF(AS163=1,'TUITION SCHED'!$D$16,IF(AS163=2,'TUITION SCHED'!$E$16,IF(AS163=3,'TUITION SCHED'!$F$16,IF(AS163=4,'TUITION SCHED'!$G$16,IF(AS163=5,'TUITION SCHED'!$H$16,""))))))</f>
        <v/>
      </c>
      <c r="BJ163" s="443" t="str">
        <f>IF(AT163&lt;1,"",IF(AT163=1,'TUITION SCHED'!$D$17,IF(AT163=2,'TUITION SCHED'!$E$17,IF(AT163=3,'TUITION SCHED'!$F$17,IF(AT163=4,'TUITION SCHED'!$G$17,IF(AT163=5,'TUITION SCHED'!$H$18,""))))))</f>
        <v/>
      </c>
      <c r="BK163" s="443" t="str">
        <f>IF(AU163&lt;1,"",IF(AU163=1,'TUITION SCHED'!$D$18,IF(AU163=2,'TUITION SCHED'!$E$18,IF(AU163=3,'TUITION SCHED'!$F$18,IF(AU163=4,'TUITION SCHED'!$G$18,IF(AU163=5,'TUITION SCHED'!$H$18,""))))))</f>
        <v/>
      </c>
      <c r="BL163" s="443" t="str">
        <f>IF(AV163&lt;1,"",IF(AV163=1,'TUITION SCHED'!$D$19,IF(AV163=2,'TUITION SCHED'!$E$19,IF(AV163=3,'TUITION SCHED'!$F$19,IF(AV163=4,'TUITION SCHED'!$G$19,IF(AV163=5,'TUITION SCHED'!$H$19,""))))))</f>
        <v/>
      </c>
      <c r="BM163" s="443" t="str">
        <f>IF(AW163&lt;1,"",IF(AW163=1,'TUITION SCHED'!$D$20,IF(AW163=2,'TUITION SCHED'!$E$20,IF(AW163=3,'TUITION SCHED'!$F$20,IF(AW163=4,'TUITION SCHED'!$G$20,IF(AW163=5,'TUITION SCHED'!$H$20,""))))))</f>
        <v/>
      </c>
      <c r="BN163" s="443" t="str">
        <f>IF(AX163&lt;1,"",IF(AX163=1,'TUITION SCHED'!$D$21,IF(AX163=2,'TUITION SCHED'!$E$21,IF(AX163=3,'TUITION SCHED'!$F$21,IF(AX163=4,'TUITION SCHED'!$G$21,IF(AX163=5,'TUITION SCHED'!$H$21,""))))))</f>
        <v/>
      </c>
      <c r="BO163" s="443" t="str">
        <f>IF(AY163&lt;1,"",IF(AY163=1,'TUITION SCHED'!$D$22,IF(AY163=2,'TUITION SCHED'!$E$22,IF(AY163=3,'TUITION SCHED'!$F$22,IF(AY163=4,'TUITION SCHED'!$G$22,IF(AY163=5,'TUITION SCHED'!$H$22,""))))))</f>
        <v/>
      </c>
      <c r="BP163" s="443" t="str">
        <f>IF(AZ163&lt;1,"",IF(AZ163=1,'TUITION SCHED'!$D$23,IF(AZ163=2,'TUITION SCHED'!$E$23,IF(AZ163=3,'TUITION SCHED'!$F$23,IF(AZ163=4,'TUITION SCHED'!$G$23,IF(AZ163=5,'TUITION SCHED'!$H$23,""))))))</f>
        <v/>
      </c>
      <c r="BQ163" s="443" t="str">
        <f>IF(BA163&lt;1,"",IF(BA163=1,'TUITION SCHED'!$D$24,IF(BA163=2,'TUITION SCHED'!$E$24,IF(BA163=3,'TUITION SCHED'!$F$24,IF(BA163=4,'TUITION SCHED'!$G$24,IF(BA163=5,'TUITION SCHED'!$H$24,""))))))</f>
        <v/>
      </c>
      <c r="BR163" s="443" t="str">
        <f>IF(BB163&lt;1,"",IF(BB163=1,'TUITION SCHED'!$D$25,IF(BB163=2,'TUITION SCHED'!$E$25,IF(BB163=3,'TUITION SCHED'!$F$25,IF(BB163=4,'TUITION SCHED'!$G$25,IF(BB163=5,'TUITION SCHED'!$H$25,""))))))</f>
        <v/>
      </c>
      <c r="BS163" s="443" t="str">
        <f>IF(BC163&lt;1,"",IF(BC163=1,'TUITION SCHED'!$D$26,IF(BC163=2,'TUITION SCHED'!$E$26,IF(BC163=3,'TUITION SCHED'!$F$26,IF(BC163=4,'TUITION SCHED'!$G$26,IF(BC163=5,'TUITION SCHED'!$H$26,""))))))</f>
        <v/>
      </c>
      <c r="BT163" s="443" t="str">
        <f>IF(BD163&lt;1,"",IF(BD163=1,'TUITION SCHED'!$D$27,IF(BD163=2,'TUITION SCHED'!$E$27,IF(BD163=3,'TUITION SCHED'!$F$27,IF(BD163=4,'TUITION SCHED'!$G$27,IF(BD163=5,'TUITION SCHED'!$H$27,""))))))</f>
        <v/>
      </c>
      <c r="BU163" s="443" t="str">
        <f>IF(BE163&lt;1,"",IF(BE163=1,'TUITION SCHED'!$D$28,IF(BE163=2,'TUITION SCHED'!$E$28,IF(BE163=3,'TUITION SCHED'!$F$28,IF(BE163=4,'TUITION SCHED'!$G$28,IF(BE163=5,'TUITION SCHED'!$H$28,""))))))</f>
        <v/>
      </c>
      <c r="BV163" s="440" t="str">
        <f>IF(BF163&lt;1,"",IF(BF163=1,'TUITION SCHED'!$D$29,IF(BF163=2,'TUITION SCHED'!$E$29,IF(BF163=3,'TUITION SCHED'!$F$29,IF(BF163=4,'TUITION SCHED'!$G$29,IF(BF163=5,'TUITION SCHED'!$H$29,""))))))</f>
        <v/>
      </c>
      <c r="BW163" s="124"/>
      <c r="BX163" s="507"/>
      <c r="BY163" s="145" t="str">
        <f>IF(AH163="y",IF(SUM(J163:O163)&gt;0,'TUITION SCHED'!$H$58+IF(SUM(J163:O163)&gt;1,((SUM(J163:O163)-1))*'TUITION SCHED'!$H$60)+SUM(B163:I163)*'TUITION SCHED'!$H$59,""),"")</f>
        <v/>
      </c>
      <c r="BZ163" s="443" t="str">
        <f>IF(AH163="y",IF(SUM(B163:I163)&gt;0,'TUITION SCHED'!$H$57+IF(SUM(B163:I163)&gt;1,((SUM(B163:I163)-1))*'TUITION SCHED'!$H$59),""),"")</f>
        <v/>
      </c>
      <c r="CA163" s="443" t="str">
        <f t="shared" ref="CA163:CA226" si="38">IF(AH163="y",P163,"")</f>
        <v/>
      </c>
    </row>
    <row r="164" spans="1:79">
      <c r="A164" s="480"/>
      <c r="B164" s="463"/>
      <c r="C164" s="463"/>
      <c r="D164" s="463"/>
      <c r="E164" s="463"/>
      <c r="F164" s="463"/>
      <c r="G164" s="463"/>
      <c r="H164" s="463"/>
      <c r="I164" s="463"/>
      <c r="J164" s="463"/>
      <c r="K164" s="463"/>
      <c r="L164" s="463"/>
      <c r="M164" s="463"/>
      <c r="N164" s="463"/>
      <c r="O164" s="463"/>
      <c r="P164" s="443">
        <f t="shared" si="26"/>
        <v>0</v>
      </c>
      <c r="Q164" s="480"/>
      <c r="R164" s="480"/>
      <c r="S164" s="456">
        <f>IF(U164&gt;0,U164,IF(Q164=1,'TUITION SCHED'!D$30,IF(Q164=2,'TUITION SCHED'!E$30,IF(Q164=3,'TUITION SCHED'!F$30,IF(Q164=4,'TUITION SCHED'!G$30,IF(Q164=5,'TUITION SCHED'!H$30,IF(R164&gt;0,R164*'TUITION SCHED'!$D$31,SUM(BI164:BV164))))))))</f>
        <v>0</v>
      </c>
      <c r="T164" s="457" t="str">
        <f t="shared" si="27"/>
        <v/>
      </c>
      <c r="U164" s="480"/>
      <c r="V164" s="480"/>
      <c r="W164" s="575" t="str">
        <f>IF(V164="y",S164*'DATA INPUT'!$B$20,"")</f>
        <v/>
      </c>
      <c r="X164" s="483"/>
      <c r="Y164" s="443" t="str">
        <f>IF(A164="","",IF(X164="y",'DATA INPUT'!$B$26,'DATA INPUT'!$B$27))</f>
        <v/>
      </c>
      <c r="Z164" s="458">
        <f>IF(Q164=0,(P164-B164*0.5)*'DATA INPUT'!$B$28,"")</f>
        <v>0</v>
      </c>
      <c r="AA164" s="480"/>
      <c r="AB164" s="480"/>
      <c r="AC164" s="480"/>
      <c r="AD164" s="480"/>
      <c r="AE164" s="443" t="str">
        <f>IF((AB164+AC164+AD164)=0,"",(AB164*'DATA INPUT'!$D$59)+(AC164*'DATA INPUT'!$D$61)+(AD164*'DATA INPUT'!$D$66))</f>
        <v/>
      </c>
      <c r="AF164" s="480"/>
      <c r="AG164" s="480"/>
      <c r="AH164" s="483"/>
      <c r="AI164" s="443" t="str">
        <f t="shared" si="28"/>
        <v/>
      </c>
      <c r="AJ164" s="443" t="str">
        <f t="shared" si="29"/>
        <v/>
      </c>
      <c r="AK164" s="443" t="str">
        <f t="shared" si="30"/>
        <v/>
      </c>
      <c r="AL164" s="443" t="str">
        <f t="shared" si="31"/>
        <v/>
      </c>
      <c r="AM164" s="443" t="str">
        <f t="shared" si="32"/>
        <v/>
      </c>
      <c r="AN164" s="443" t="str">
        <f t="shared" si="33"/>
        <v/>
      </c>
      <c r="AO164" s="443" t="str">
        <f t="shared" si="34"/>
        <v/>
      </c>
      <c r="AP164" s="443" t="str">
        <f t="shared" si="35"/>
        <v/>
      </c>
      <c r="AQ164" s="440" t="str">
        <f>IF(AH164="y",IF(MAX(BY164:BZ164)&lt;'TUITION SCHED'!$H$61,MAX(BY164:BZ164),'TUITION SCHED'!$H$61),"")</f>
        <v/>
      </c>
      <c r="AR164" s="459"/>
      <c r="AS164" s="443" t="str">
        <f>IF(SUM(AT164:$BF164)&gt;0,"",IF(B164&gt;0,$P164,""))</f>
        <v/>
      </c>
      <c r="AT164" s="443" t="str">
        <f>IF(SUM(AU164:$BF164)&gt;0,"",IF(C164&gt;0,$P164,""))</f>
        <v/>
      </c>
      <c r="AU164" s="443" t="str">
        <f>IF(SUM(AV164:$BF164)&gt;0,"",IF(D164&gt;0,$P164,""))</f>
        <v/>
      </c>
      <c r="AV164" s="443" t="str">
        <f>IF(SUM(AW164:$BF164)&gt;0,"",IF(E164&gt;0,$P164,""))</f>
        <v/>
      </c>
      <c r="AW164" s="443" t="str">
        <f>IF(SUM(AX164:$BF164)&gt;0,"",IF(F164&gt;0,$P164,""))</f>
        <v/>
      </c>
      <c r="AX164" s="443" t="str">
        <f>IF(SUM(AY164:$BF164)&gt;0,"",IF(G164&gt;0,$P164,""))</f>
        <v/>
      </c>
      <c r="AY164" s="443" t="str">
        <f>IF(SUM(AZ164:$BF164)&gt;0,"",IF(H164&gt;0,$P164,""))</f>
        <v/>
      </c>
      <c r="AZ164" s="443" t="str">
        <f>IF(SUM(BA164:$BF164)&gt;0,"",IF(I164&gt;0,$P164,""))</f>
        <v/>
      </c>
      <c r="BA164" s="443" t="str">
        <f>IF(SUM(BB164:$BF164)&gt;0,"",IF(J164&gt;0,$P164,""))</f>
        <v/>
      </c>
      <c r="BB164" s="443" t="str">
        <f>IF(SUM(BC164:$BF164)&gt;0,"",IF(K164&gt;0,$P164,""))</f>
        <v/>
      </c>
      <c r="BC164" s="443" t="str">
        <f>IF(SUM(BD164:$BF164)&gt;0,"",IF(L164&gt;0,$P164,""))</f>
        <v/>
      </c>
      <c r="BD164" s="443" t="str">
        <f>IF(SUM(BE164:$BF164)&gt;0,"",IF(M164&gt;0,$P164,""))</f>
        <v/>
      </c>
      <c r="BE164" s="443" t="str">
        <f t="shared" si="36"/>
        <v/>
      </c>
      <c r="BF164" s="440" t="str">
        <f t="shared" si="37"/>
        <v/>
      </c>
      <c r="BG164" s="124"/>
      <c r="BH164" s="507"/>
      <c r="BI164" s="145" t="str">
        <f>IF(AS164&lt;1,"",IF(AS164=1,'TUITION SCHED'!$D$16,IF(AS164=2,'TUITION SCHED'!$E$16,IF(AS164=3,'TUITION SCHED'!$F$16,IF(AS164=4,'TUITION SCHED'!$G$16,IF(AS164=5,'TUITION SCHED'!$H$16,""))))))</f>
        <v/>
      </c>
      <c r="BJ164" s="443" t="str">
        <f>IF(AT164&lt;1,"",IF(AT164=1,'TUITION SCHED'!$D$17,IF(AT164=2,'TUITION SCHED'!$E$17,IF(AT164=3,'TUITION SCHED'!$F$17,IF(AT164=4,'TUITION SCHED'!$G$17,IF(AT164=5,'TUITION SCHED'!$H$18,""))))))</f>
        <v/>
      </c>
      <c r="BK164" s="443" t="str">
        <f>IF(AU164&lt;1,"",IF(AU164=1,'TUITION SCHED'!$D$18,IF(AU164=2,'TUITION SCHED'!$E$18,IF(AU164=3,'TUITION SCHED'!$F$18,IF(AU164=4,'TUITION SCHED'!$G$18,IF(AU164=5,'TUITION SCHED'!$H$18,""))))))</f>
        <v/>
      </c>
      <c r="BL164" s="443" t="str">
        <f>IF(AV164&lt;1,"",IF(AV164=1,'TUITION SCHED'!$D$19,IF(AV164=2,'TUITION SCHED'!$E$19,IF(AV164=3,'TUITION SCHED'!$F$19,IF(AV164=4,'TUITION SCHED'!$G$19,IF(AV164=5,'TUITION SCHED'!$H$19,""))))))</f>
        <v/>
      </c>
      <c r="BM164" s="443" t="str">
        <f>IF(AW164&lt;1,"",IF(AW164=1,'TUITION SCHED'!$D$20,IF(AW164=2,'TUITION SCHED'!$E$20,IF(AW164=3,'TUITION SCHED'!$F$20,IF(AW164=4,'TUITION SCHED'!$G$20,IF(AW164=5,'TUITION SCHED'!$H$20,""))))))</f>
        <v/>
      </c>
      <c r="BN164" s="443" t="str">
        <f>IF(AX164&lt;1,"",IF(AX164=1,'TUITION SCHED'!$D$21,IF(AX164=2,'TUITION SCHED'!$E$21,IF(AX164=3,'TUITION SCHED'!$F$21,IF(AX164=4,'TUITION SCHED'!$G$21,IF(AX164=5,'TUITION SCHED'!$H$21,""))))))</f>
        <v/>
      </c>
      <c r="BO164" s="443" t="str">
        <f>IF(AY164&lt;1,"",IF(AY164=1,'TUITION SCHED'!$D$22,IF(AY164=2,'TUITION SCHED'!$E$22,IF(AY164=3,'TUITION SCHED'!$F$22,IF(AY164=4,'TUITION SCHED'!$G$22,IF(AY164=5,'TUITION SCHED'!$H$22,""))))))</f>
        <v/>
      </c>
      <c r="BP164" s="443" t="str">
        <f>IF(AZ164&lt;1,"",IF(AZ164=1,'TUITION SCHED'!$D$23,IF(AZ164=2,'TUITION SCHED'!$E$23,IF(AZ164=3,'TUITION SCHED'!$F$23,IF(AZ164=4,'TUITION SCHED'!$G$23,IF(AZ164=5,'TUITION SCHED'!$H$23,""))))))</f>
        <v/>
      </c>
      <c r="BQ164" s="443" t="str">
        <f>IF(BA164&lt;1,"",IF(BA164=1,'TUITION SCHED'!$D$24,IF(BA164=2,'TUITION SCHED'!$E$24,IF(BA164=3,'TUITION SCHED'!$F$24,IF(BA164=4,'TUITION SCHED'!$G$24,IF(BA164=5,'TUITION SCHED'!$H$24,""))))))</f>
        <v/>
      </c>
      <c r="BR164" s="443" t="str">
        <f>IF(BB164&lt;1,"",IF(BB164=1,'TUITION SCHED'!$D$25,IF(BB164=2,'TUITION SCHED'!$E$25,IF(BB164=3,'TUITION SCHED'!$F$25,IF(BB164=4,'TUITION SCHED'!$G$25,IF(BB164=5,'TUITION SCHED'!$H$25,""))))))</f>
        <v/>
      </c>
      <c r="BS164" s="443" t="str">
        <f>IF(BC164&lt;1,"",IF(BC164=1,'TUITION SCHED'!$D$26,IF(BC164=2,'TUITION SCHED'!$E$26,IF(BC164=3,'TUITION SCHED'!$F$26,IF(BC164=4,'TUITION SCHED'!$G$26,IF(BC164=5,'TUITION SCHED'!$H$26,""))))))</f>
        <v/>
      </c>
      <c r="BT164" s="443" t="str">
        <f>IF(BD164&lt;1,"",IF(BD164=1,'TUITION SCHED'!$D$27,IF(BD164=2,'TUITION SCHED'!$E$27,IF(BD164=3,'TUITION SCHED'!$F$27,IF(BD164=4,'TUITION SCHED'!$G$27,IF(BD164=5,'TUITION SCHED'!$H$27,""))))))</f>
        <v/>
      </c>
      <c r="BU164" s="443" t="str">
        <f>IF(BE164&lt;1,"",IF(BE164=1,'TUITION SCHED'!$D$28,IF(BE164=2,'TUITION SCHED'!$E$28,IF(BE164=3,'TUITION SCHED'!$F$28,IF(BE164=4,'TUITION SCHED'!$G$28,IF(BE164=5,'TUITION SCHED'!$H$28,""))))))</f>
        <v/>
      </c>
      <c r="BV164" s="440" t="str">
        <f>IF(BF164&lt;1,"",IF(BF164=1,'TUITION SCHED'!$D$29,IF(BF164=2,'TUITION SCHED'!$E$29,IF(BF164=3,'TUITION SCHED'!$F$29,IF(BF164=4,'TUITION SCHED'!$G$29,IF(BF164=5,'TUITION SCHED'!$H$29,""))))))</f>
        <v/>
      </c>
      <c r="BW164" s="124"/>
      <c r="BX164" s="507"/>
      <c r="BY164" s="145" t="str">
        <f>IF(AH164="y",IF(SUM(J164:O164)&gt;0,'TUITION SCHED'!$H$58+IF(SUM(J164:O164)&gt;1,((SUM(J164:O164)-1))*'TUITION SCHED'!$H$60)+SUM(B164:I164)*'TUITION SCHED'!$H$59,""),"")</f>
        <v/>
      </c>
      <c r="BZ164" s="443" t="str">
        <f>IF(AH164="y",IF(SUM(B164:I164)&gt;0,'TUITION SCHED'!$H$57+IF(SUM(B164:I164)&gt;1,((SUM(B164:I164)-1))*'TUITION SCHED'!$H$59),""),"")</f>
        <v/>
      </c>
      <c r="CA164" s="443" t="str">
        <f t="shared" si="38"/>
        <v/>
      </c>
    </row>
    <row r="165" spans="1:79">
      <c r="A165" s="480"/>
      <c r="B165" s="463"/>
      <c r="C165" s="463"/>
      <c r="D165" s="463"/>
      <c r="E165" s="463"/>
      <c r="F165" s="463"/>
      <c r="G165" s="463"/>
      <c r="H165" s="463"/>
      <c r="I165" s="463"/>
      <c r="J165" s="463"/>
      <c r="K165" s="463"/>
      <c r="L165" s="463"/>
      <c r="M165" s="463"/>
      <c r="N165" s="463"/>
      <c r="O165" s="463"/>
      <c r="P165" s="443">
        <f t="shared" si="26"/>
        <v>0</v>
      </c>
      <c r="Q165" s="480"/>
      <c r="R165" s="480"/>
      <c r="S165" s="456">
        <f>IF(U165&gt;0,U165,IF(Q165=1,'TUITION SCHED'!D$30,IF(Q165=2,'TUITION SCHED'!E$30,IF(Q165=3,'TUITION SCHED'!F$30,IF(Q165=4,'TUITION SCHED'!G$30,IF(Q165=5,'TUITION SCHED'!H$30,IF(R165&gt;0,R165*'TUITION SCHED'!$D$31,SUM(BI165:BV165))))))))</f>
        <v>0</v>
      </c>
      <c r="T165" s="457" t="str">
        <f t="shared" si="27"/>
        <v/>
      </c>
      <c r="U165" s="480"/>
      <c r="V165" s="480"/>
      <c r="W165" s="575" t="str">
        <f>IF(V165="y",S165*'DATA INPUT'!$B$20,"")</f>
        <v/>
      </c>
      <c r="X165" s="483"/>
      <c r="Y165" s="443" t="str">
        <f>IF(A165="","",IF(X165="y",'DATA INPUT'!$B$26,'DATA INPUT'!$B$27))</f>
        <v/>
      </c>
      <c r="Z165" s="458">
        <f>IF(Q165=0,(P165-B165*0.5)*'DATA INPUT'!$B$28,"")</f>
        <v>0</v>
      </c>
      <c r="AA165" s="480"/>
      <c r="AB165" s="480"/>
      <c r="AC165" s="480"/>
      <c r="AD165" s="480"/>
      <c r="AE165" s="443" t="str">
        <f>IF((AB165+AC165+AD165)=0,"",(AB165*'DATA INPUT'!$D$59)+(AC165*'DATA INPUT'!$D$61)+(AD165*'DATA INPUT'!$D$66))</f>
        <v/>
      </c>
      <c r="AF165" s="480"/>
      <c r="AG165" s="480"/>
      <c r="AH165" s="483"/>
      <c r="AI165" s="443" t="str">
        <f t="shared" si="28"/>
        <v/>
      </c>
      <c r="AJ165" s="443" t="str">
        <f t="shared" si="29"/>
        <v/>
      </c>
      <c r="AK165" s="443" t="str">
        <f t="shared" si="30"/>
        <v/>
      </c>
      <c r="AL165" s="443" t="str">
        <f t="shared" si="31"/>
        <v/>
      </c>
      <c r="AM165" s="443" t="str">
        <f t="shared" si="32"/>
        <v/>
      </c>
      <c r="AN165" s="443" t="str">
        <f t="shared" si="33"/>
        <v/>
      </c>
      <c r="AO165" s="443" t="str">
        <f t="shared" si="34"/>
        <v/>
      </c>
      <c r="AP165" s="443" t="str">
        <f t="shared" si="35"/>
        <v/>
      </c>
      <c r="AQ165" s="440" t="str">
        <f>IF(AH165="y",IF(MAX(BY165:BZ165)&lt;'TUITION SCHED'!$H$61,MAX(BY165:BZ165),'TUITION SCHED'!$H$61),"")</f>
        <v/>
      </c>
      <c r="AR165" s="459"/>
      <c r="AS165" s="443" t="str">
        <f>IF(SUM(AT165:$BF165)&gt;0,"",IF(B165&gt;0,$P165,""))</f>
        <v/>
      </c>
      <c r="AT165" s="443" t="str">
        <f>IF(SUM(AU165:$BF165)&gt;0,"",IF(C165&gt;0,$P165,""))</f>
        <v/>
      </c>
      <c r="AU165" s="443" t="str">
        <f>IF(SUM(AV165:$BF165)&gt;0,"",IF(D165&gt;0,$P165,""))</f>
        <v/>
      </c>
      <c r="AV165" s="443" t="str">
        <f>IF(SUM(AW165:$BF165)&gt;0,"",IF(E165&gt;0,$P165,""))</f>
        <v/>
      </c>
      <c r="AW165" s="443" t="str">
        <f>IF(SUM(AX165:$BF165)&gt;0,"",IF(F165&gt;0,$P165,""))</f>
        <v/>
      </c>
      <c r="AX165" s="443" t="str">
        <f>IF(SUM(AY165:$BF165)&gt;0,"",IF(G165&gt;0,$P165,""))</f>
        <v/>
      </c>
      <c r="AY165" s="443" t="str">
        <f>IF(SUM(AZ165:$BF165)&gt;0,"",IF(H165&gt;0,$P165,""))</f>
        <v/>
      </c>
      <c r="AZ165" s="443" t="str">
        <f>IF(SUM(BA165:$BF165)&gt;0,"",IF(I165&gt;0,$P165,""))</f>
        <v/>
      </c>
      <c r="BA165" s="443" t="str">
        <f>IF(SUM(BB165:$BF165)&gt;0,"",IF(J165&gt;0,$P165,""))</f>
        <v/>
      </c>
      <c r="BB165" s="443" t="str">
        <f>IF(SUM(BC165:$BF165)&gt;0,"",IF(K165&gt;0,$P165,""))</f>
        <v/>
      </c>
      <c r="BC165" s="443" t="str">
        <f>IF(SUM(BD165:$BF165)&gt;0,"",IF(L165&gt;0,$P165,""))</f>
        <v/>
      </c>
      <c r="BD165" s="443" t="str">
        <f>IF(SUM(BE165:$BF165)&gt;0,"",IF(M165&gt;0,$P165,""))</f>
        <v/>
      </c>
      <c r="BE165" s="443" t="str">
        <f t="shared" si="36"/>
        <v/>
      </c>
      <c r="BF165" s="440" t="str">
        <f t="shared" si="37"/>
        <v/>
      </c>
      <c r="BG165" s="124"/>
      <c r="BH165" s="507"/>
      <c r="BI165" s="145" t="str">
        <f>IF(AS165&lt;1,"",IF(AS165=1,'TUITION SCHED'!$D$16,IF(AS165=2,'TUITION SCHED'!$E$16,IF(AS165=3,'TUITION SCHED'!$F$16,IF(AS165=4,'TUITION SCHED'!$G$16,IF(AS165=5,'TUITION SCHED'!$H$16,""))))))</f>
        <v/>
      </c>
      <c r="BJ165" s="443" t="str">
        <f>IF(AT165&lt;1,"",IF(AT165=1,'TUITION SCHED'!$D$17,IF(AT165=2,'TUITION SCHED'!$E$17,IF(AT165=3,'TUITION SCHED'!$F$17,IF(AT165=4,'TUITION SCHED'!$G$17,IF(AT165=5,'TUITION SCHED'!$H$18,""))))))</f>
        <v/>
      </c>
      <c r="BK165" s="443" t="str">
        <f>IF(AU165&lt;1,"",IF(AU165=1,'TUITION SCHED'!$D$18,IF(AU165=2,'TUITION SCHED'!$E$18,IF(AU165=3,'TUITION SCHED'!$F$18,IF(AU165=4,'TUITION SCHED'!$G$18,IF(AU165=5,'TUITION SCHED'!$H$18,""))))))</f>
        <v/>
      </c>
      <c r="BL165" s="443" t="str">
        <f>IF(AV165&lt;1,"",IF(AV165=1,'TUITION SCHED'!$D$19,IF(AV165=2,'TUITION SCHED'!$E$19,IF(AV165=3,'TUITION SCHED'!$F$19,IF(AV165=4,'TUITION SCHED'!$G$19,IF(AV165=5,'TUITION SCHED'!$H$19,""))))))</f>
        <v/>
      </c>
      <c r="BM165" s="443" t="str">
        <f>IF(AW165&lt;1,"",IF(AW165=1,'TUITION SCHED'!$D$20,IF(AW165=2,'TUITION SCHED'!$E$20,IF(AW165=3,'TUITION SCHED'!$F$20,IF(AW165=4,'TUITION SCHED'!$G$20,IF(AW165=5,'TUITION SCHED'!$H$20,""))))))</f>
        <v/>
      </c>
      <c r="BN165" s="443" t="str">
        <f>IF(AX165&lt;1,"",IF(AX165=1,'TUITION SCHED'!$D$21,IF(AX165=2,'TUITION SCHED'!$E$21,IF(AX165=3,'TUITION SCHED'!$F$21,IF(AX165=4,'TUITION SCHED'!$G$21,IF(AX165=5,'TUITION SCHED'!$H$21,""))))))</f>
        <v/>
      </c>
      <c r="BO165" s="443" t="str">
        <f>IF(AY165&lt;1,"",IF(AY165=1,'TUITION SCHED'!$D$22,IF(AY165=2,'TUITION SCHED'!$E$22,IF(AY165=3,'TUITION SCHED'!$F$22,IF(AY165=4,'TUITION SCHED'!$G$22,IF(AY165=5,'TUITION SCHED'!$H$22,""))))))</f>
        <v/>
      </c>
      <c r="BP165" s="443" t="str">
        <f>IF(AZ165&lt;1,"",IF(AZ165=1,'TUITION SCHED'!$D$23,IF(AZ165=2,'TUITION SCHED'!$E$23,IF(AZ165=3,'TUITION SCHED'!$F$23,IF(AZ165=4,'TUITION SCHED'!$G$23,IF(AZ165=5,'TUITION SCHED'!$H$23,""))))))</f>
        <v/>
      </c>
      <c r="BQ165" s="443" t="str">
        <f>IF(BA165&lt;1,"",IF(BA165=1,'TUITION SCHED'!$D$24,IF(BA165=2,'TUITION SCHED'!$E$24,IF(BA165=3,'TUITION SCHED'!$F$24,IF(BA165=4,'TUITION SCHED'!$G$24,IF(BA165=5,'TUITION SCHED'!$H$24,""))))))</f>
        <v/>
      </c>
      <c r="BR165" s="443" t="str">
        <f>IF(BB165&lt;1,"",IF(BB165=1,'TUITION SCHED'!$D$25,IF(BB165=2,'TUITION SCHED'!$E$25,IF(BB165=3,'TUITION SCHED'!$F$25,IF(BB165=4,'TUITION SCHED'!$G$25,IF(BB165=5,'TUITION SCHED'!$H$25,""))))))</f>
        <v/>
      </c>
      <c r="BS165" s="443" t="str">
        <f>IF(BC165&lt;1,"",IF(BC165=1,'TUITION SCHED'!$D$26,IF(BC165=2,'TUITION SCHED'!$E$26,IF(BC165=3,'TUITION SCHED'!$F$26,IF(BC165=4,'TUITION SCHED'!$G$26,IF(BC165=5,'TUITION SCHED'!$H$26,""))))))</f>
        <v/>
      </c>
      <c r="BT165" s="443" t="str">
        <f>IF(BD165&lt;1,"",IF(BD165=1,'TUITION SCHED'!$D$27,IF(BD165=2,'TUITION SCHED'!$E$27,IF(BD165=3,'TUITION SCHED'!$F$27,IF(BD165=4,'TUITION SCHED'!$G$27,IF(BD165=5,'TUITION SCHED'!$H$27,""))))))</f>
        <v/>
      </c>
      <c r="BU165" s="443" t="str">
        <f>IF(BE165&lt;1,"",IF(BE165=1,'TUITION SCHED'!$D$28,IF(BE165=2,'TUITION SCHED'!$E$28,IF(BE165=3,'TUITION SCHED'!$F$28,IF(BE165=4,'TUITION SCHED'!$G$28,IF(BE165=5,'TUITION SCHED'!$H$28,""))))))</f>
        <v/>
      </c>
      <c r="BV165" s="440" t="str">
        <f>IF(BF165&lt;1,"",IF(BF165=1,'TUITION SCHED'!$D$29,IF(BF165=2,'TUITION SCHED'!$E$29,IF(BF165=3,'TUITION SCHED'!$F$29,IF(BF165=4,'TUITION SCHED'!$G$29,IF(BF165=5,'TUITION SCHED'!$H$29,""))))))</f>
        <v/>
      </c>
      <c r="BW165" s="124"/>
      <c r="BX165" s="507"/>
      <c r="BY165" s="145" t="str">
        <f>IF(AH165="y",IF(SUM(J165:O165)&gt;0,'TUITION SCHED'!$H$58+IF(SUM(J165:O165)&gt;1,((SUM(J165:O165)-1))*'TUITION SCHED'!$H$60)+SUM(B165:I165)*'TUITION SCHED'!$H$59,""),"")</f>
        <v/>
      </c>
      <c r="BZ165" s="443" t="str">
        <f>IF(AH165="y",IF(SUM(B165:I165)&gt;0,'TUITION SCHED'!$H$57+IF(SUM(B165:I165)&gt;1,((SUM(B165:I165)-1))*'TUITION SCHED'!$H$59),""),"")</f>
        <v/>
      </c>
      <c r="CA165" s="443" t="str">
        <f t="shared" si="38"/>
        <v/>
      </c>
    </row>
    <row r="166" spans="1:79">
      <c r="A166" s="480"/>
      <c r="B166" s="463"/>
      <c r="C166" s="463"/>
      <c r="D166" s="463"/>
      <c r="E166" s="463"/>
      <c r="F166" s="463"/>
      <c r="G166" s="463"/>
      <c r="H166" s="463"/>
      <c r="I166" s="463"/>
      <c r="J166" s="463"/>
      <c r="K166" s="463"/>
      <c r="L166" s="463"/>
      <c r="M166" s="463"/>
      <c r="N166" s="463"/>
      <c r="O166" s="463"/>
      <c r="P166" s="443">
        <f t="shared" si="26"/>
        <v>0</v>
      </c>
      <c r="Q166" s="480"/>
      <c r="R166" s="480"/>
      <c r="S166" s="456">
        <f>IF(U166&gt;0,U166,IF(Q166=1,'TUITION SCHED'!D$30,IF(Q166=2,'TUITION SCHED'!E$30,IF(Q166=3,'TUITION SCHED'!F$30,IF(Q166=4,'TUITION SCHED'!G$30,IF(Q166=5,'TUITION SCHED'!H$30,IF(R166&gt;0,R166*'TUITION SCHED'!$D$31,SUM(BI166:BV166))))))))</f>
        <v>0</v>
      </c>
      <c r="T166" s="457" t="str">
        <f t="shared" si="27"/>
        <v/>
      </c>
      <c r="U166" s="480"/>
      <c r="V166" s="480"/>
      <c r="W166" s="575" t="str">
        <f>IF(V166="y",S166*'DATA INPUT'!$B$20,"")</f>
        <v/>
      </c>
      <c r="X166" s="483"/>
      <c r="Y166" s="443" t="str">
        <f>IF(A166="","",IF(X166="y",'DATA INPUT'!$B$26,'DATA INPUT'!$B$27))</f>
        <v/>
      </c>
      <c r="Z166" s="458">
        <f>IF(Q166=0,(P166-B166*0.5)*'DATA INPUT'!$B$28,"")</f>
        <v>0</v>
      </c>
      <c r="AA166" s="480"/>
      <c r="AB166" s="480"/>
      <c r="AC166" s="480"/>
      <c r="AD166" s="480"/>
      <c r="AE166" s="443" t="str">
        <f>IF((AB166+AC166+AD166)=0,"",(AB166*'DATA INPUT'!$D$59)+(AC166*'DATA INPUT'!$D$61)+(AD166*'DATA INPUT'!$D$66))</f>
        <v/>
      </c>
      <c r="AF166" s="480"/>
      <c r="AG166" s="480"/>
      <c r="AH166" s="483"/>
      <c r="AI166" s="443" t="str">
        <f t="shared" si="28"/>
        <v/>
      </c>
      <c r="AJ166" s="443" t="str">
        <f t="shared" si="29"/>
        <v/>
      </c>
      <c r="AK166" s="443" t="str">
        <f t="shared" si="30"/>
        <v/>
      </c>
      <c r="AL166" s="443" t="str">
        <f t="shared" si="31"/>
        <v/>
      </c>
      <c r="AM166" s="443" t="str">
        <f t="shared" si="32"/>
        <v/>
      </c>
      <c r="AN166" s="443" t="str">
        <f t="shared" si="33"/>
        <v/>
      </c>
      <c r="AO166" s="443" t="str">
        <f t="shared" si="34"/>
        <v/>
      </c>
      <c r="AP166" s="443" t="str">
        <f t="shared" si="35"/>
        <v/>
      </c>
      <c r="AQ166" s="440" t="str">
        <f>IF(AH166="y",IF(MAX(BY166:BZ166)&lt;'TUITION SCHED'!$H$61,MAX(BY166:BZ166),'TUITION SCHED'!$H$61),"")</f>
        <v/>
      </c>
      <c r="AR166" s="459"/>
      <c r="AS166" s="443" t="str">
        <f>IF(SUM(AT166:$BF166)&gt;0,"",IF(B166&gt;0,$P166,""))</f>
        <v/>
      </c>
      <c r="AT166" s="443" t="str">
        <f>IF(SUM(AU166:$BF166)&gt;0,"",IF(C166&gt;0,$P166,""))</f>
        <v/>
      </c>
      <c r="AU166" s="443" t="str">
        <f>IF(SUM(AV166:$BF166)&gt;0,"",IF(D166&gt;0,$P166,""))</f>
        <v/>
      </c>
      <c r="AV166" s="443" t="str">
        <f>IF(SUM(AW166:$BF166)&gt;0,"",IF(E166&gt;0,$P166,""))</f>
        <v/>
      </c>
      <c r="AW166" s="443" t="str">
        <f>IF(SUM(AX166:$BF166)&gt;0,"",IF(F166&gt;0,$P166,""))</f>
        <v/>
      </c>
      <c r="AX166" s="443" t="str">
        <f>IF(SUM(AY166:$BF166)&gt;0,"",IF(G166&gt;0,$P166,""))</f>
        <v/>
      </c>
      <c r="AY166" s="443" t="str">
        <f>IF(SUM(AZ166:$BF166)&gt;0,"",IF(H166&gt;0,$P166,""))</f>
        <v/>
      </c>
      <c r="AZ166" s="443" t="str">
        <f>IF(SUM(BA166:$BF166)&gt;0,"",IF(I166&gt;0,$P166,""))</f>
        <v/>
      </c>
      <c r="BA166" s="443" t="str">
        <f>IF(SUM(BB166:$BF166)&gt;0,"",IF(J166&gt;0,$P166,""))</f>
        <v/>
      </c>
      <c r="BB166" s="443" t="str">
        <f>IF(SUM(BC166:$BF166)&gt;0,"",IF(K166&gt;0,$P166,""))</f>
        <v/>
      </c>
      <c r="BC166" s="443" t="str">
        <f>IF(SUM(BD166:$BF166)&gt;0,"",IF(L166&gt;0,$P166,""))</f>
        <v/>
      </c>
      <c r="BD166" s="443" t="str">
        <f>IF(SUM(BE166:$BF166)&gt;0,"",IF(M166&gt;0,$P166,""))</f>
        <v/>
      </c>
      <c r="BE166" s="443" t="str">
        <f t="shared" si="36"/>
        <v/>
      </c>
      <c r="BF166" s="440" t="str">
        <f t="shared" si="37"/>
        <v/>
      </c>
      <c r="BG166" s="124"/>
      <c r="BH166" s="507"/>
      <c r="BI166" s="145" t="str">
        <f>IF(AS166&lt;1,"",IF(AS166=1,'TUITION SCHED'!$D$16,IF(AS166=2,'TUITION SCHED'!$E$16,IF(AS166=3,'TUITION SCHED'!$F$16,IF(AS166=4,'TUITION SCHED'!$G$16,IF(AS166=5,'TUITION SCHED'!$H$16,""))))))</f>
        <v/>
      </c>
      <c r="BJ166" s="443" t="str">
        <f>IF(AT166&lt;1,"",IF(AT166=1,'TUITION SCHED'!$D$17,IF(AT166=2,'TUITION SCHED'!$E$17,IF(AT166=3,'TUITION SCHED'!$F$17,IF(AT166=4,'TUITION SCHED'!$G$17,IF(AT166=5,'TUITION SCHED'!$H$18,""))))))</f>
        <v/>
      </c>
      <c r="BK166" s="443" t="str">
        <f>IF(AU166&lt;1,"",IF(AU166=1,'TUITION SCHED'!$D$18,IF(AU166=2,'TUITION SCHED'!$E$18,IF(AU166=3,'TUITION SCHED'!$F$18,IF(AU166=4,'TUITION SCHED'!$G$18,IF(AU166=5,'TUITION SCHED'!$H$18,""))))))</f>
        <v/>
      </c>
      <c r="BL166" s="443" t="str">
        <f>IF(AV166&lt;1,"",IF(AV166=1,'TUITION SCHED'!$D$19,IF(AV166=2,'TUITION SCHED'!$E$19,IF(AV166=3,'TUITION SCHED'!$F$19,IF(AV166=4,'TUITION SCHED'!$G$19,IF(AV166=5,'TUITION SCHED'!$H$19,""))))))</f>
        <v/>
      </c>
      <c r="BM166" s="443" t="str">
        <f>IF(AW166&lt;1,"",IF(AW166=1,'TUITION SCHED'!$D$20,IF(AW166=2,'TUITION SCHED'!$E$20,IF(AW166=3,'TUITION SCHED'!$F$20,IF(AW166=4,'TUITION SCHED'!$G$20,IF(AW166=5,'TUITION SCHED'!$H$20,""))))))</f>
        <v/>
      </c>
      <c r="BN166" s="443" t="str">
        <f>IF(AX166&lt;1,"",IF(AX166=1,'TUITION SCHED'!$D$21,IF(AX166=2,'TUITION SCHED'!$E$21,IF(AX166=3,'TUITION SCHED'!$F$21,IF(AX166=4,'TUITION SCHED'!$G$21,IF(AX166=5,'TUITION SCHED'!$H$21,""))))))</f>
        <v/>
      </c>
      <c r="BO166" s="443" t="str">
        <f>IF(AY166&lt;1,"",IF(AY166=1,'TUITION SCHED'!$D$22,IF(AY166=2,'TUITION SCHED'!$E$22,IF(AY166=3,'TUITION SCHED'!$F$22,IF(AY166=4,'TUITION SCHED'!$G$22,IF(AY166=5,'TUITION SCHED'!$H$22,""))))))</f>
        <v/>
      </c>
      <c r="BP166" s="443" t="str">
        <f>IF(AZ166&lt;1,"",IF(AZ166=1,'TUITION SCHED'!$D$23,IF(AZ166=2,'TUITION SCHED'!$E$23,IF(AZ166=3,'TUITION SCHED'!$F$23,IF(AZ166=4,'TUITION SCHED'!$G$23,IF(AZ166=5,'TUITION SCHED'!$H$23,""))))))</f>
        <v/>
      </c>
      <c r="BQ166" s="443" t="str">
        <f>IF(BA166&lt;1,"",IF(BA166=1,'TUITION SCHED'!$D$24,IF(BA166=2,'TUITION SCHED'!$E$24,IF(BA166=3,'TUITION SCHED'!$F$24,IF(BA166=4,'TUITION SCHED'!$G$24,IF(BA166=5,'TUITION SCHED'!$H$24,""))))))</f>
        <v/>
      </c>
      <c r="BR166" s="443" t="str">
        <f>IF(BB166&lt;1,"",IF(BB166=1,'TUITION SCHED'!$D$25,IF(BB166=2,'TUITION SCHED'!$E$25,IF(BB166=3,'TUITION SCHED'!$F$25,IF(BB166=4,'TUITION SCHED'!$G$25,IF(BB166=5,'TUITION SCHED'!$H$25,""))))))</f>
        <v/>
      </c>
      <c r="BS166" s="443" t="str">
        <f>IF(BC166&lt;1,"",IF(BC166=1,'TUITION SCHED'!$D$26,IF(BC166=2,'TUITION SCHED'!$E$26,IF(BC166=3,'TUITION SCHED'!$F$26,IF(BC166=4,'TUITION SCHED'!$G$26,IF(BC166=5,'TUITION SCHED'!$H$26,""))))))</f>
        <v/>
      </c>
      <c r="BT166" s="443" t="str">
        <f>IF(BD166&lt;1,"",IF(BD166=1,'TUITION SCHED'!$D$27,IF(BD166=2,'TUITION SCHED'!$E$27,IF(BD166=3,'TUITION SCHED'!$F$27,IF(BD166=4,'TUITION SCHED'!$G$27,IF(BD166=5,'TUITION SCHED'!$H$27,""))))))</f>
        <v/>
      </c>
      <c r="BU166" s="443" t="str">
        <f>IF(BE166&lt;1,"",IF(BE166=1,'TUITION SCHED'!$D$28,IF(BE166=2,'TUITION SCHED'!$E$28,IF(BE166=3,'TUITION SCHED'!$F$28,IF(BE166=4,'TUITION SCHED'!$G$28,IF(BE166=5,'TUITION SCHED'!$H$28,""))))))</f>
        <v/>
      </c>
      <c r="BV166" s="440" t="str">
        <f>IF(BF166&lt;1,"",IF(BF166=1,'TUITION SCHED'!$D$29,IF(BF166=2,'TUITION SCHED'!$E$29,IF(BF166=3,'TUITION SCHED'!$F$29,IF(BF166=4,'TUITION SCHED'!$G$29,IF(BF166=5,'TUITION SCHED'!$H$29,""))))))</f>
        <v/>
      </c>
      <c r="BW166" s="124"/>
      <c r="BX166" s="507"/>
      <c r="BY166" s="145" t="str">
        <f>IF(AH166="y",IF(SUM(J166:O166)&gt;0,'TUITION SCHED'!$H$58+IF(SUM(J166:O166)&gt;1,((SUM(J166:O166)-1))*'TUITION SCHED'!$H$60)+SUM(B166:I166)*'TUITION SCHED'!$H$59,""),"")</f>
        <v/>
      </c>
      <c r="BZ166" s="443" t="str">
        <f>IF(AH166="y",IF(SUM(B166:I166)&gt;0,'TUITION SCHED'!$H$57+IF(SUM(B166:I166)&gt;1,((SUM(B166:I166)-1))*'TUITION SCHED'!$H$59),""),"")</f>
        <v/>
      </c>
      <c r="CA166" s="443" t="str">
        <f t="shared" si="38"/>
        <v/>
      </c>
    </row>
    <row r="167" spans="1:79">
      <c r="A167" s="480"/>
      <c r="B167" s="463"/>
      <c r="C167" s="463"/>
      <c r="D167" s="463"/>
      <c r="E167" s="463"/>
      <c r="F167" s="463"/>
      <c r="G167" s="463"/>
      <c r="H167" s="463"/>
      <c r="I167" s="463"/>
      <c r="J167" s="463"/>
      <c r="K167" s="463"/>
      <c r="L167" s="463"/>
      <c r="M167" s="463"/>
      <c r="N167" s="463"/>
      <c r="O167" s="463"/>
      <c r="P167" s="443">
        <f t="shared" si="26"/>
        <v>0</v>
      </c>
      <c r="Q167" s="480"/>
      <c r="R167" s="480"/>
      <c r="S167" s="456">
        <f>IF(U167&gt;0,U167,IF(Q167=1,'TUITION SCHED'!D$30,IF(Q167=2,'TUITION SCHED'!E$30,IF(Q167=3,'TUITION SCHED'!F$30,IF(Q167=4,'TUITION SCHED'!G$30,IF(Q167=5,'TUITION SCHED'!H$30,IF(R167&gt;0,R167*'TUITION SCHED'!$D$31,SUM(BI167:BV167))))))))</f>
        <v>0</v>
      </c>
      <c r="T167" s="457" t="str">
        <f t="shared" si="27"/>
        <v/>
      </c>
      <c r="U167" s="480"/>
      <c r="V167" s="480"/>
      <c r="W167" s="575" t="str">
        <f>IF(V167="y",S167*'DATA INPUT'!$B$20,"")</f>
        <v/>
      </c>
      <c r="X167" s="483"/>
      <c r="Y167" s="443" t="str">
        <f>IF(A167="","",IF(X167="y",'DATA INPUT'!$B$26,'DATA INPUT'!$B$27))</f>
        <v/>
      </c>
      <c r="Z167" s="458">
        <f>IF(Q167=0,(P167-B167*0.5)*'DATA INPUT'!$B$28,"")</f>
        <v>0</v>
      </c>
      <c r="AA167" s="480"/>
      <c r="AB167" s="480"/>
      <c r="AC167" s="480"/>
      <c r="AD167" s="480"/>
      <c r="AE167" s="443" t="str">
        <f>IF((AB167+AC167+AD167)=0,"",(AB167*'DATA INPUT'!$D$59)+(AC167*'DATA INPUT'!$D$61)+(AD167*'DATA INPUT'!$D$66))</f>
        <v/>
      </c>
      <c r="AF167" s="480"/>
      <c r="AG167" s="480"/>
      <c r="AH167" s="483"/>
      <c r="AI167" s="443" t="str">
        <f t="shared" si="28"/>
        <v/>
      </c>
      <c r="AJ167" s="443" t="str">
        <f t="shared" si="29"/>
        <v/>
      </c>
      <c r="AK167" s="443" t="str">
        <f t="shared" si="30"/>
        <v/>
      </c>
      <c r="AL167" s="443" t="str">
        <f t="shared" si="31"/>
        <v/>
      </c>
      <c r="AM167" s="443" t="str">
        <f t="shared" si="32"/>
        <v/>
      </c>
      <c r="AN167" s="443" t="str">
        <f t="shared" si="33"/>
        <v/>
      </c>
      <c r="AO167" s="443" t="str">
        <f t="shared" si="34"/>
        <v/>
      </c>
      <c r="AP167" s="443" t="str">
        <f t="shared" si="35"/>
        <v/>
      </c>
      <c r="AQ167" s="440" t="str">
        <f>IF(AH167="y",IF(MAX(BY167:BZ167)&lt;'TUITION SCHED'!$H$61,MAX(BY167:BZ167),'TUITION SCHED'!$H$61),"")</f>
        <v/>
      </c>
      <c r="AR167" s="459"/>
      <c r="AS167" s="443" t="str">
        <f>IF(SUM(AT167:$BF167)&gt;0,"",IF(B167&gt;0,$P167,""))</f>
        <v/>
      </c>
      <c r="AT167" s="443" t="str">
        <f>IF(SUM(AU167:$BF167)&gt;0,"",IF(C167&gt;0,$P167,""))</f>
        <v/>
      </c>
      <c r="AU167" s="443" t="str">
        <f>IF(SUM(AV167:$BF167)&gt;0,"",IF(D167&gt;0,$P167,""))</f>
        <v/>
      </c>
      <c r="AV167" s="443" t="str">
        <f>IF(SUM(AW167:$BF167)&gt;0,"",IF(E167&gt;0,$P167,""))</f>
        <v/>
      </c>
      <c r="AW167" s="443" t="str">
        <f>IF(SUM(AX167:$BF167)&gt;0,"",IF(F167&gt;0,$P167,""))</f>
        <v/>
      </c>
      <c r="AX167" s="443" t="str">
        <f>IF(SUM(AY167:$BF167)&gt;0,"",IF(G167&gt;0,$P167,""))</f>
        <v/>
      </c>
      <c r="AY167" s="443" t="str">
        <f>IF(SUM(AZ167:$BF167)&gt;0,"",IF(H167&gt;0,$P167,""))</f>
        <v/>
      </c>
      <c r="AZ167" s="443" t="str">
        <f>IF(SUM(BA167:$BF167)&gt;0,"",IF(I167&gt;0,$P167,""))</f>
        <v/>
      </c>
      <c r="BA167" s="443" t="str">
        <f>IF(SUM(BB167:$BF167)&gt;0,"",IF(J167&gt;0,$P167,""))</f>
        <v/>
      </c>
      <c r="BB167" s="443" t="str">
        <f>IF(SUM(BC167:$BF167)&gt;0,"",IF(K167&gt;0,$P167,""))</f>
        <v/>
      </c>
      <c r="BC167" s="443" t="str">
        <f>IF(SUM(BD167:$BF167)&gt;0,"",IF(L167&gt;0,$P167,""))</f>
        <v/>
      </c>
      <c r="BD167" s="443" t="str">
        <f>IF(SUM(BE167:$BF167)&gt;0,"",IF(M167&gt;0,$P167,""))</f>
        <v/>
      </c>
      <c r="BE167" s="443" t="str">
        <f t="shared" si="36"/>
        <v/>
      </c>
      <c r="BF167" s="440" t="str">
        <f t="shared" si="37"/>
        <v/>
      </c>
      <c r="BG167" s="124"/>
      <c r="BH167" s="507"/>
      <c r="BI167" s="145" t="str">
        <f>IF(AS167&lt;1,"",IF(AS167=1,'TUITION SCHED'!$D$16,IF(AS167=2,'TUITION SCHED'!$E$16,IF(AS167=3,'TUITION SCHED'!$F$16,IF(AS167=4,'TUITION SCHED'!$G$16,IF(AS167=5,'TUITION SCHED'!$H$16,""))))))</f>
        <v/>
      </c>
      <c r="BJ167" s="443" t="str">
        <f>IF(AT167&lt;1,"",IF(AT167=1,'TUITION SCHED'!$D$17,IF(AT167=2,'TUITION SCHED'!$E$17,IF(AT167=3,'TUITION SCHED'!$F$17,IF(AT167=4,'TUITION SCHED'!$G$17,IF(AT167=5,'TUITION SCHED'!$H$18,""))))))</f>
        <v/>
      </c>
      <c r="BK167" s="443" t="str">
        <f>IF(AU167&lt;1,"",IF(AU167=1,'TUITION SCHED'!$D$18,IF(AU167=2,'TUITION SCHED'!$E$18,IF(AU167=3,'TUITION SCHED'!$F$18,IF(AU167=4,'TUITION SCHED'!$G$18,IF(AU167=5,'TUITION SCHED'!$H$18,""))))))</f>
        <v/>
      </c>
      <c r="BL167" s="443" t="str">
        <f>IF(AV167&lt;1,"",IF(AV167=1,'TUITION SCHED'!$D$19,IF(AV167=2,'TUITION SCHED'!$E$19,IF(AV167=3,'TUITION SCHED'!$F$19,IF(AV167=4,'TUITION SCHED'!$G$19,IF(AV167=5,'TUITION SCHED'!$H$19,""))))))</f>
        <v/>
      </c>
      <c r="BM167" s="443" t="str">
        <f>IF(AW167&lt;1,"",IF(AW167=1,'TUITION SCHED'!$D$20,IF(AW167=2,'TUITION SCHED'!$E$20,IF(AW167=3,'TUITION SCHED'!$F$20,IF(AW167=4,'TUITION SCHED'!$G$20,IF(AW167=5,'TUITION SCHED'!$H$20,""))))))</f>
        <v/>
      </c>
      <c r="BN167" s="443" t="str">
        <f>IF(AX167&lt;1,"",IF(AX167=1,'TUITION SCHED'!$D$21,IF(AX167=2,'TUITION SCHED'!$E$21,IF(AX167=3,'TUITION SCHED'!$F$21,IF(AX167=4,'TUITION SCHED'!$G$21,IF(AX167=5,'TUITION SCHED'!$H$21,""))))))</f>
        <v/>
      </c>
      <c r="BO167" s="443" t="str">
        <f>IF(AY167&lt;1,"",IF(AY167=1,'TUITION SCHED'!$D$22,IF(AY167=2,'TUITION SCHED'!$E$22,IF(AY167=3,'TUITION SCHED'!$F$22,IF(AY167=4,'TUITION SCHED'!$G$22,IF(AY167=5,'TUITION SCHED'!$H$22,""))))))</f>
        <v/>
      </c>
      <c r="BP167" s="443" t="str">
        <f>IF(AZ167&lt;1,"",IF(AZ167=1,'TUITION SCHED'!$D$23,IF(AZ167=2,'TUITION SCHED'!$E$23,IF(AZ167=3,'TUITION SCHED'!$F$23,IF(AZ167=4,'TUITION SCHED'!$G$23,IF(AZ167=5,'TUITION SCHED'!$H$23,""))))))</f>
        <v/>
      </c>
      <c r="BQ167" s="443" t="str">
        <f>IF(BA167&lt;1,"",IF(BA167=1,'TUITION SCHED'!$D$24,IF(BA167=2,'TUITION SCHED'!$E$24,IF(BA167=3,'TUITION SCHED'!$F$24,IF(BA167=4,'TUITION SCHED'!$G$24,IF(BA167=5,'TUITION SCHED'!$H$24,""))))))</f>
        <v/>
      </c>
      <c r="BR167" s="443" t="str">
        <f>IF(BB167&lt;1,"",IF(BB167=1,'TUITION SCHED'!$D$25,IF(BB167=2,'TUITION SCHED'!$E$25,IF(BB167=3,'TUITION SCHED'!$F$25,IF(BB167=4,'TUITION SCHED'!$G$25,IF(BB167=5,'TUITION SCHED'!$H$25,""))))))</f>
        <v/>
      </c>
      <c r="BS167" s="443" t="str">
        <f>IF(BC167&lt;1,"",IF(BC167=1,'TUITION SCHED'!$D$26,IF(BC167=2,'TUITION SCHED'!$E$26,IF(BC167=3,'TUITION SCHED'!$F$26,IF(BC167=4,'TUITION SCHED'!$G$26,IF(BC167=5,'TUITION SCHED'!$H$26,""))))))</f>
        <v/>
      </c>
      <c r="BT167" s="443" t="str">
        <f>IF(BD167&lt;1,"",IF(BD167=1,'TUITION SCHED'!$D$27,IF(BD167=2,'TUITION SCHED'!$E$27,IF(BD167=3,'TUITION SCHED'!$F$27,IF(BD167=4,'TUITION SCHED'!$G$27,IF(BD167=5,'TUITION SCHED'!$H$27,""))))))</f>
        <v/>
      </c>
      <c r="BU167" s="443" t="str">
        <f>IF(BE167&lt;1,"",IF(BE167=1,'TUITION SCHED'!$D$28,IF(BE167=2,'TUITION SCHED'!$E$28,IF(BE167=3,'TUITION SCHED'!$F$28,IF(BE167=4,'TUITION SCHED'!$G$28,IF(BE167=5,'TUITION SCHED'!$H$28,""))))))</f>
        <v/>
      </c>
      <c r="BV167" s="440" t="str">
        <f>IF(BF167&lt;1,"",IF(BF167=1,'TUITION SCHED'!$D$29,IF(BF167=2,'TUITION SCHED'!$E$29,IF(BF167=3,'TUITION SCHED'!$F$29,IF(BF167=4,'TUITION SCHED'!$G$29,IF(BF167=5,'TUITION SCHED'!$H$29,""))))))</f>
        <v/>
      </c>
      <c r="BW167" s="124"/>
      <c r="BX167" s="507"/>
      <c r="BY167" s="145" t="str">
        <f>IF(AH167="y",IF(SUM(J167:O167)&gt;0,'TUITION SCHED'!$H$58+IF(SUM(J167:O167)&gt;1,((SUM(J167:O167)-1))*'TUITION SCHED'!$H$60)+SUM(B167:I167)*'TUITION SCHED'!$H$59,""),"")</f>
        <v/>
      </c>
      <c r="BZ167" s="443" t="str">
        <f>IF(AH167="y",IF(SUM(B167:I167)&gt;0,'TUITION SCHED'!$H$57+IF(SUM(B167:I167)&gt;1,((SUM(B167:I167)-1))*'TUITION SCHED'!$H$59),""),"")</f>
        <v/>
      </c>
      <c r="CA167" s="443" t="str">
        <f t="shared" si="38"/>
        <v/>
      </c>
    </row>
    <row r="168" spans="1:79">
      <c r="A168" s="480"/>
      <c r="B168" s="463"/>
      <c r="C168" s="463"/>
      <c r="D168" s="463"/>
      <c r="E168" s="463"/>
      <c r="F168" s="463"/>
      <c r="G168" s="463"/>
      <c r="H168" s="463"/>
      <c r="I168" s="463"/>
      <c r="J168" s="463"/>
      <c r="K168" s="463"/>
      <c r="L168" s="463"/>
      <c r="M168" s="463"/>
      <c r="N168" s="463"/>
      <c r="O168" s="463"/>
      <c r="P168" s="443">
        <f t="shared" si="26"/>
        <v>0</v>
      </c>
      <c r="Q168" s="480"/>
      <c r="R168" s="480"/>
      <c r="S168" s="456">
        <f>IF(U168&gt;0,U168,IF(Q168=1,'TUITION SCHED'!D$30,IF(Q168=2,'TUITION SCHED'!E$30,IF(Q168=3,'TUITION SCHED'!F$30,IF(Q168=4,'TUITION SCHED'!G$30,IF(Q168=5,'TUITION SCHED'!H$30,IF(R168&gt;0,R168*'TUITION SCHED'!$D$31,SUM(BI168:BV168))))))))</f>
        <v>0</v>
      </c>
      <c r="T168" s="457" t="str">
        <f t="shared" si="27"/>
        <v/>
      </c>
      <c r="U168" s="480"/>
      <c r="V168" s="480"/>
      <c r="W168" s="575" t="str">
        <f>IF(V168="y",S168*'DATA INPUT'!$B$20,"")</f>
        <v/>
      </c>
      <c r="X168" s="483"/>
      <c r="Y168" s="443" t="str">
        <f>IF(A168="","",IF(X168="y",'DATA INPUT'!$B$26,'DATA INPUT'!$B$27))</f>
        <v/>
      </c>
      <c r="Z168" s="458">
        <f>IF(Q168=0,(P168-B168*0.5)*'DATA INPUT'!$B$28,"")</f>
        <v>0</v>
      </c>
      <c r="AA168" s="480"/>
      <c r="AB168" s="480"/>
      <c r="AC168" s="480"/>
      <c r="AD168" s="480"/>
      <c r="AE168" s="443" t="str">
        <f>IF((AB168+AC168+AD168)=0,"",(AB168*'DATA INPUT'!$D$59)+(AC168*'DATA INPUT'!$D$61)+(AD168*'DATA INPUT'!$D$66))</f>
        <v/>
      </c>
      <c r="AF168" s="480"/>
      <c r="AG168" s="480"/>
      <c r="AH168" s="483"/>
      <c r="AI168" s="443" t="str">
        <f t="shared" si="28"/>
        <v/>
      </c>
      <c r="AJ168" s="443" t="str">
        <f t="shared" si="29"/>
        <v/>
      </c>
      <c r="AK168" s="443" t="str">
        <f t="shared" si="30"/>
        <v/>
      </c>
      <c r="AL168" s="443" t="str">
        <f t="shared" si="31"/>
        <v/>
      </c>
      <c r="AM168" s="443" t="str">
        <f t="shared" si="32"/>
        <v/>
      </c>
      <c r="AN168" s="443" t="str">
        <f t="shared" si="33"/>
        <v/>
      </c>
      <c r="AO168" s="443" t="str">
        <f t="shared" si="34"/>
        <v/>
      </c>
      <c r="AP168" s="443" t="str">
        <f t="shared" si="35"/>
        <v/>
      </c>
      <c r="AQ168" s="440" t="str">
        <f>IF(AH168="y",IF(MAX(BY168:BZ168)&lt;'TUITION SCHED'!$H$61,MAX(BY168:BZ168),'TUITION SCHED'!$H$61),"")</f>
        <v/>
      </c>
      <c r="AR168" s="459"/>
      <c r="AS168" s="443" t="str">
        <f>IF(SUM(AT168:$BF168)&gt;0,"",IF(B168&gt;0,$P168,""))</f>
        <v/>
      </c>
      <c r="AT168" s="443" t="str">
        <f>IF(SUM(AU168:$BF168)&gt;0,"",IF(C168&gt;0,$P168,""))</f>
        <v/>
      </c>
      <c r="AU168" s="443" t="str">
        <f>IF(SUM(AV168:$BF168)&gt;0,"",IF(D168&gt;0,$P168,""))</f>
        <v/>
      </c>
      <c r="AV168" s="443" t="str">
        <f>IF(SUM(AW168:$BF168)&gt;0,"",IF(E168&gt;0,$P168,""))</f>
        <v/>
      </c>
      <c r="AW168" s="443" t="str">
        <f>IF(SUM(AX168:$BF168)&gt;0,"",IF(F168&gt;0,$P168,""))</f>
        <v/>
      </c>
      <c r="AX168" s="443" t="str">
        <f>IF(SUM(AY168:$BF168)&gt;0,"",IF(G168&gt;0,$P168,""))</f>
        <v/>
      </c>
      <c r="AY168" s="443" t="str">
        <f>IF(SUM(AZ168:$BF168)&gt;0,"",IF(H168&gt;0,$P168,""))</f>
        <v/>
      </c>
      <c r="AZ168" s="443" t="str">
        <f>IF(SUM(BA168:$BF168)&gt;0,"",IF(I168&gt;0,$P168,""))</f>
        <v/>
      </c>
      <c r="BA168" s="443" t="str">
        <f>IF(SUM(BB168:$BF168)&gt;0,"",IF(J168&gt;0,$P168,""))</f>
        <v/>
      </c>
      <c r="BB168" s="443" t="str">
        <f>IF(SUM(BC168:$BF168)&gt;0,"",IF(K168&gt;0,$P168,""))</f>
        <v/>
      </c>
      <c r="BC168" s="443" t="str">
        <f>IF(SUM(BD168:$BF168)&gt;0,"",IF(L168&gt;0,$P168,""))</f>
        <v/>
      </c>
      <c r="BD168" s="443" t="str">
        <f>IF(SUM(BE168:$BF168)&gt;0,"",IF(M168&gt;0,$P168,""))</f>
        <v/>
      </c>
      <c r="BE168" s="443" t="str">
        <f t="shared" si="36"/>
        <v/>
      </c>
      <c r="BF168" s="440" t="str">
        <f t="shared" si="37"/>
        <v/>
      </c>
      <c r="BG168" s="124"/>
      <c r="BH168" s="507"/>
      <c r="BI168" s="145" t="str">
        <f>IF(AS168&lt;1,"",IF(AS168=1,'TUITION SCHED'!$D$16,IF(AS168=2,'TUITION SCHED'!$E$16,IF(AS168=3,'TUITION SCHED'!$F$16,IF(AS168=4,'TUITION SCHED'!$G$16,IF(AS168=5,'TUITION SCHED'!$H$16,""))))))</f>
        <v/>
      </c>
      <c r="BJ168" s="443" t="str">
        <f>IF(AT168&lt;1,"",IF(AT168=1,'TUITION SCHED'!$D$17,IF(AT168=2,'TUITION SCHED'!$E$17,IF(AT168=3,'TUITION SCHED'!$F$17,IF(AT168=4,'TUITION SCHED'!$G$17,IF(AT168=5,'TUITION SCHED'!$H$18,""))))))</f>
        <v/>
      </c>
      <c r="BK168" s="443" t="str">
        <f>IF(AU168&lt;1,"",IF(AU168=1,'TUITION SCHED'!$D$18,IF(AU168=2,'TUITION SCHED'!$E$18,IF(AU168=3,'TUITION SCHED'!$F$18,IF(AU168=4,'TUITION SCHED'!$G$18,IF(AU168=5,'TUITION SCHED'!$H$18,""))))))</f>
        <v/>
      </c>
      <c r="BL168" s="443" t="str">
        <f>IF(AV168&lt;1,"",IF(AV168=1,'TUITION SCHED'!$D$19,IF(AV168=2,'TUITION SCHED'!$E$19,IF(AV168=3,'TUITION SCHED'!$F$19,IF(AV168=4,'TUITION SCHED'!$G$19,IF(AV168=5,'TUITION SCHED'!$H$19,""))))))</f>
        <v/>
      </c>
      <c r="BM168" s="443" t="str">
        <f>IF(AW168&lt;1,"",IF(AW168=1,'TUITION SCHED'!$D$20,IF(AW168=2,'TUITION SCHED'!$E$20,IF(AW168=3,'TUITION SCHED'!$F$20,IF(AW168=4,'TUITION SCHED'!$G$20,IF(AW168=5,'TUITION SCHED'!$H$20,""))))))</f>
        <v/>
      </c>
      <c r="BN168" s="443" t="str">
        <f>IF(AX168&lt;1,"",IF(AX168=1,'TUITION SCHED'!$D$21,IF(AX168=2,'TUITION SCHED'!$E$21,IF(AX168=3,'TUITION SCHED'!$F$21,IF(AX168=4,'TUITION SCHED'!$G$21,IF(AX168=5,'TUITION SCHED'!$H$21,""))))))</f>
        <v/>
      </c>
      <c r="BO168" s="443" t="str">
        <f>IF(AY168&lt;1,"",IF(AY168=1,'TUITION SCHED'!$D$22,IF(AY168=2,'TUITION SCHED'!$E$22,IF(AY168=3,'TUITION SCHED'!$F$22,IF(AY168=4,'TUITION SCHED'!$G$22,IF(AY168=5,'TUITION SCHED'!$H$22,""))))))</f>
        <v/>
      </c>
      <c r="BP168" s="443" t="str">
        <f>IF(AZ168&lt;1,"",IF(AZ168=1,'TUITION SCHED'!$D$23,IF(AZ168=2,'TUITION SCHED'!$E$23,IF(AZ168=3,'TUITION SCHED'!$F$23,IF(AZ168=4,'TUITION SCHED'!$G$23,IF(AZ168=5,'TUITION SCHED'!$H$23,""))))))</f>
        <v/>
      </c>
      <c r="BQ168" s="443" t="str">
        <f>IF(BA168&lt;1,"",IF(BA168=1,'TUITION SCHED'!$D$24,IF(BA168=2,'TUITION SCHED'!$E$24,IF(BA168=3,'TUITION SCHED'!$F$24,IF(BA168=4,'TUITION SCHED'!$G$24,IF(BA168=5,'TUITION SCHED'!$H$24,""))))))</f>
        <v/>
      </c>
      <c r="BR168" s="443" t="str">
        <f>IF(BB168&lt;1,"",IF(BB168=1,'TUITION SCHED'!$D$25,IF(BB168=2,'TUITION SCHED'!$E$25,IF(BB168=3,'TUITION SCHED'!$F$25,IF(BB168=4,'TUITION SCHED'!$G$25,IF(BB168=5,'TUITION SCHED'!$H$25,""))))))</f>
        <v/>
      </c>
      <c r="BS168" s="443" t="str">
        <f>IF(BC168&lt;1,"",IF(BC168=1,'TUITION SCHED'!$D$26,IF(BC168=2,'TUITION SCHED'!$E$26,IF(BC168=3,'TUITION SCHED'!$F$26,IF(BC168=4,'TUITION SCHED'!$G$26,IF(BC168=5,'TUITION SCHED'!$H$26,""))))))</f>
        <v/>
      </c>
      <c r="BT168" s="443" t="str">
        <f>IF(BD168&lt;1,"",IF(BD168=1,'TUITION SCHED'!$D$27,IF(BD168=2,'TUITION SCHED'!$E$27,IF(BD168=3,'TUITION SCHED'!$F$27,IF(BD168=4,'TUITION SCHED'!$G$27,IF(BD168=5,'TUITION SCHED'!$H$27,""))))))</f>
        <v/>
      </c>
      <c r="BU168" s="443" t="str">
        <f>IF(BE168&lt;1,"",IF(BE168=1,'TUITION SCHED'!$D$28,IF(BE168=2,'TUITION SCHED'!$E$28,IF(BE168=3,'TUITION SCHED'!$F$28,IF(BE168=4,'TUITION SCHED'!$G$28,IF(BE168=5,'TUITION SCHED'!$H$28,""))))))</f>
        <v/>
      </c>
      <c r="BV168" s="440" t="str">
        <f>IF(BF168&lt;1,"",IF(BF168=1,'TUITION SCHED'!$D$29,IF(BF168=2,'TUITION SCHED'!$E$29,IF(BF168=3,'TUITION SCHED'!$F$29,IF(BF168=4,'TUITION SCHED'!$G$29,IF(BF168=5,'TUITION SCHED'!$H$29,""))))))</f>
        <v/>
      </c>
      <c r="BW168" s="124"/>
      <c r="BX168" s="507"/>
      <c r="BY168" s="145" t="str">
        <f>IF(AH168="y",IF(SUM(J168:O168)&gt;0,'TUITION SCHED'!$H$58+IF(SUM(J168:O168)&gt;1,((SUM(J168:O168)-1))*'TUITION SCHED'!$H$60)+SUM(B168:I168)*'TUITION SCHED'!$H$59,""),"")</f>
        <v/>
      </c>
      <c r="BZ168" s="443" t="str">
        <f>IF(AH168="y",IF(SUM(B168:I168)&gt;0,'TUITION SCHED'!$H$57+IF(SUM(B168:I168)&gt;1,((SUM(B168:I168)-1))*'TUITION SCHED'!$H$59),""),"")</f>
        <v/>
      </c>
      <c r="CA168" s="443" t="str">
        <f t="shared" si="38"/>
        <v/>
      </c>
    </row>
    <row r="169" spans="1:79">
      <c r="A169" s="480"/>
      <c r="B169" s="463"/>
      <c r="C169" s="463"/>
      <c r="D169" s="463"/>
      <c r="E169" s="463"/>
      <c r="F169" s="463"/>
      <c r="G169" s="463"/>
      <c r="H169" s="463"/>
      <c r="I169" s="463"/>
      <c r="J169" s="463"/>
      <c r="K169" s="463"/>
      <c r="L169" s="463"/>
      <c r="M169" s="463"/>
      <c r="N169" s="463"/>
      <c r="O169" s="463"/>
      <c r="P169" s="443">
        <f t="shared" si="26"/>
        <v>0</v>
      </c>
      <c r="Q169" s="480"/>
      <c r="R169" s="480"/>
      <c r="S169" s="456">
        <f>IF(U169&gt;0,U169,IF(Q169=1,'TUITION SCHED'!D$30,IF(Q169=2,'TUITION SCHED'!E$30,IF(Q169=3,'TUITION SCHED'!F$30,IF(Q169=4,'TUITION SCHED'!G$30,IF(Q169=5,'TUITION SCHED'!H$30,IF(R169&gt;0,R169*'TUITION SCHED'!$D$31,SUM(BI169:BV169))))))))</f>
        <v>0</v>
      </c>
      <c r="T169" s="457" t="str">
        <f t="shared" si="27"/>
        <v/>
      </c>
      <c r="U169" s="480"/>
      <c r="V169" s="480"/>
      <c r="W169" s="575" t="str">
        <f>IF(V169="y",S169*'DATA INPUT'!$B$20,"")</f>
        <v/>
      </c>
      <c r="X169" s="483"/>
      <c r="Y169" s="443" t="str">
        <f>IF(A169="","",IF(X169="y",'DATA INPUT'!$B$26,'DATA INPUT'!$B$27))</f>
        <v/>
      </c>
      <c r="Z169" s="458">
        <f>IF(Q169=0,(P169-B169*0.5)*'DATA INPUT'!$B$28,"")</f>
        <v>0</v>
      </c>
      <c r="AA169" s="480"/>
      <c r="AB169" s="480"/>
      <c r="AC169" s="480"/>
      <c r="AD169" s="480"/>
      <c r="AE169" s="443" t="str">
        <f>IF((AB169+AC169+AD169)=0,"",(AB169*'DATA INPUT'!$D$59)+(AC169*'DATA INPUT'!$D$61)+(AD169*'DATA INPUT'!$D$66))</f>
        <v/>
      </c>
      <c r="AF169" s="480"/>
      <c r="AG169" s="480"/>
      <c r="AH169" s="483"/>
      <c r="AI169" s="443" t="str">
        <f t="shared" si="28"/>
        <v/>
      </c>
      <c r="AJ169" s="443" t="str">
        <f t="shared" si="29"/>
        <v/>
      </c>
      <c r="AK169" s="443" t="str">
        <f t="shared" si="30"/>
        <v/>
      </c>
      <c r="AL169" s="443" t="str">
        <f t="shared" si="31"/>
        <v/>
      </c>
      <c r="AM169" s="443" t="str">
        <f t="shared" si="32"/>
        <v/>
      </c>
      <c r="AN169" s="443" t="str">
        <f t="shared" si="33"/>
        <v/>
      </c>
      <c r="AO169" s="443" t="str">
        <f t="shared" si="34"/>
        <v/>
      </c>
      <c r="AP169" s="443" t="str">
        <f t="shared" si="35"/>
        <v/>
      </c>
      <c r="AQ169" s="440" t="str">
        <f>IF(AH169="y",IF(MAX(BY169:BZ169)&lt;'TUITION SCHED'!$H$61,MAX(BY169:BZ169),'TUITION SCHED'!$H$61),"")</f>
        <v/>
      </c>
      <c r="AR169" s="459"/>
      <c r="AS169" s="443" t="str">
        <f>IF(SUM(AT169:$BF169)&gt;0,"",IF(B169&gt;0,$P169,""))</f>
        <v/>
      </c>
      <c r="AT169" s="443" t="str">
        <f>IF(SUM(AU169:$BF169)&gt;0,"",IF(C169&gt;0,$P169,""))</f>
        <v/>
      </c>
      <c r="AU169" s="443" t="str">
        <f>IF(SUM(AV169:$BF169)&gt;0,"",IF(D169&gt;0,$P169,""))</f>
        <v/>
      </c>
      <c r="AV169" s="443" t="str">
        <f>IF(SUM(AW169:$BF169)&gt;0,"",IF(E169&gt;0,$P169,""))</f>
        <v/>
      </c>
      <c r="AW169" s="443" t="str">
        <f>IF(SUM(AX169:$BF169)&gt;0,"",IF(F169&gt;0,$P169,""))</f>
        <v/>
      </c>
      <c r="AX169" s="443" t="str">
        <f>IF(SUM(AY169:$BF169)&gt;0,"",IF(G169&gt;0,$P169,""))</f>
        <v/>
      </c>
      <c r="AY169" s="443" t="str">
        <f>IF(SUM(AZ169:$BF169)&gt;0,"",IF(H169&gt;0,$P169,""))</f>
        <v/>
      </c>
      <c r="AZ169" s="443" t="str">
        <f>IF(SUM(BA169:$BF169)&gt;0,"",IF(I169&gt;0,$P169,""))</f>
        <v/>
      </c>
      <c r="BA169" s="443" t="str">
        <f>IF(SUM(BB169:$BF169)&gt;0,"",IF(J169&gt;0,$P169,""))</f>
        <v/>
      </c>
      <c r="BB169" s="443" t="str">
        <f>IF(SUM(BC169:$BF169)&gt;0,"",IF(K169&gt;0,$P169,""))</f>
        <v/>
      </c>
      <c r="BC169" s="443" t="str">
        <f>IF(SUM(BD169:$BF169)&gt;0,"",IF(L169&gt;0,$P169,""))</f>
        <v/>
      </c>
      <c r="BD169" s="443" t="str">
        <f>IF(SUM(BE169:$BF169)&gt;0,"",IF(M169&gt;0,$P169,""))</f>
        <v/>
      </c>
      <c r="BE169" s="443" t="str">
        <f t="shared" si="36"/>
        <v/>
      </c>
      <c r="BF169" s="440" t="str">
        <f t="shared" si="37"/>
        <v/>
      </c>
      <c r="BG169" s="124"/>
      <c r="BH169" s="507"/>
      <c r="BI169" s="145" t="str">
        <f>IF(AS169&lt;1,"",IF(AS169=1,'TUITION SCHED'!$D$16,IF(AS169=2,'TUITION SCHED'!$E$16,IF(AS169=3,'TUITION SCHED'!$F$16,IF(AS169=4,'TUITION SCHED'!$G$16,IF(AS169=5,'TUITION SCHED'!$H$16,""))))))</f>
        <v/>
      </c>
      <c r="BJ169" s="443" t="str">
        <f>IF(AT169&lt;1,"",IF(AT169=1,'TUITION SCHED'!$D$17,IF(AT169=2,'TUITION SCHED'!$E$17,IF(AT169=3,'TUITION SCHED'!$F$17,IF(AT169=4,'TUITION SCHED'!$G$17,IF(AT169=5,'TUITION SCHED'!$H$18,""))))))</f>
        <v/>
      </c>
      <c r="BK169" s="443" t="str">
        <f>IF(AU169&lt;1,"",IF(AU169=1,'TUITION SCHED'!$D$18,IF(AU169=2,'TUITION SCHED'!$E$18,IF(AU169=3,'TUITION SCHED'!$F$18,IF(AU169=4,'TUITION SCHED'!$G$18,IF(AU169=5,'TUITION SCHED'!$H$18,""))))))</f>
        <v/>
      </c>
      <c r="BL169" s="443" t="str">
        <f>IF(AV169&lt;1,"",IF(AV169=1,'TUITION SCHED'!$D$19,IF(AV169=2,'TUITION SCHED'!$E$19,IF(AV169=3,'TUITION SCHED'!$F$19,IF(AV169=4,'TUITION SCHED'!$G$19,IF(AV169=5,'TUITION SCHED'!$H$19,""))))))</f>
        <v/>
      </c>
      <c r="BM169" s="443" t="str">
        <f>IF(AW169&lt;1,"",IF(AW169=1,'TUITION SCHED'!$D$20,IF(AW169=2,'TUITION SCHED'!$E$20,IF(AW169=3,'TUITION SCHED'!$F$20,IF(AW169=4,'TUITION SCHED'!$G$20,IF(AW169=5,'TUITION SCHED'!$H$20,""))))))</f>
        <v/>
      </c>
      <c r="BN169" s="443" t="str">
        <f>IF(AX169&lt;1,"",IF(AX169=1,'TUITION SCHED'!$D$21,IF(AX169=2,'TUITION SCHED'!$E$21,IF(AX169=3,'TUITION SCHED'!$F$21,IF(AX169=4,'TUITION SCHED'!$G$21,IF(AX169=5,'TUITION SCHED'!$H$21,""))))))</f>
        <v/>
      </c>
      <c r="BO169" s="443" t="str">
        <f>IF(AY169&lt;1,"",IF(AY169=1,'TUITION SCHED'!$D$22,IF(AY169=2,'TUITION SCHED'!$E$22,IF(AY169=3,'TUITION SCHED'!$F$22,IF(AY169=4,'TUITION SCHED'!$G$22,IF(AY169=5,'TUITION SCHED'!$H$22,""))))))</f>
        <v/>
      </c>
      <c r="BP169" s="443" t="str">
        <f>IF(AZ169&lt;1,"",IF(AZ169=1,'TUITION SCHED'!$D$23,IF(AZ169=2,'TUITION SCHED'!$E$23,IF(AZ169=3,'TUITION SCHED'!$F$23,IF(AZ169=4,'TUITION SCHED'!$G$23,IF(AZ169=5,'TUITION SCHED'!$H$23,""))))))</f>
        <v/>
      </c>
      <c r="BQ169" s="443" t="str">
        <f>IF(BA169&lt;1,"",IF(BA169=1,'TUITION SCHED'!$D$24,IF(BA169=2,'TUITION SCHED'!$E$24,IF(BA169=3,'TUITION SCHED'!$F$24,IF(BA169=4,'TUITION SCHED'!$G$24,IF(BA169=5,'TUITION SCHED'!$H$24,""))))))</f>
        <v/>
      </c>
      <c r="BR169" s="443" t="str">
        <f>IF(BB169&lt;1,"",IF(BB169=1,'TUITION SCHED'!$D$25,IF(BB169=2,'TUITION SCHED'!$E$25,IF(BB169=3,'TUITION SCHED'!$F$25,IF(BB169=4,'TUITION SCHED'!$G$25,IF(BB169=5,'TUITION SCHED'!$H$25,""))))))</f>
        <v/>
      </c>
      <c r="BS169" s="443" t="str">
        <f>IF(BC169&lt;1,"",IF(BC169=1,'TUITION SCHED'!$D$26,IF(BC169=2,'TUITION SCHED'!$E$26,IF(BC169=3,'TUITION SCHED'!$F$26,IF(BC169=4,'TUITION SCHED'!$G$26,IF(BC169=5,'TUITION SCHED'!$H$26,""))))))</f>
        <v/>
      </c>
      <c r="BT169" s="443" t="str">
        <f>IF(BD169&lt;1,"",IF(BD169=1,'TUITION SCHED'!$D$27,IF(BD169=2,'TUITION SCHED'!$E$27,IF(BD169=3,'TUITION SCHED'!$F$27,IF(BD169=4,'TUITION SCHED'!$G$27,IF(BD169=5,'TUITION SCHED'!$H$27,""))))))</f>
        <v/>
      </c>
      <c r="BU169" s="443" t="str">
        <f>IF(BE169&lt;1,"",IF(BE169=1,'TUITION SCHED'!$D$28,IF(BE169=2,'TUITION SCHED'!$E$28,IF(BE169=3,'TUITION SCHED'!$F$28,IF(BE169=4,'TUITION SCHED'!$G$28,IF(BE169=5,'TUITION SCHED'!$H$28,""))))))</f>
        <v/>
      </c>
      <c r="BV169" s="440" t="str">
        <f>IF(BF169&lt;1,"",IF(BF169=1,'TUITION SCHED'!$D$29,IF(BF169=2,'TUITION SCHED'!$E$29,IF(BF169=3,'TUITION SCHED'!$F$29,IF(BF169=4,'TUITION SCHED'!$G$29,IF(BF169=5,'TUITION SCHED'!$H$29,""))))))</f>
        <v/>
      </c>
      <c r="BW169" s="124"/>
      <c r="BX169" s="507"/>
      <c r="BY169" s="145" t="str">
        <f>IF(AH169="y",IF(SUM(J169:O169)&gt;0,'TUITION SCHED'!$H$58+IF(SUM(J169:O169)&gt;1,((SUM(J169:O169)-1))*'TUITION SCHED'!$H$60)+SUM(B169:I169)*'TUITION SCHED'!$H$59,""),"")</f>
        <v/>
      </c>
      <c r="BZ169" s="443" t="str">
        <f>IF(AH169="y",IF(SUM(B169:I169)&gt;0,'TUITION SCHED'!$H$57+IF(SUM(B169:I169)&gt;1,((SUM(B169:I169)-1))*'TUITION SCHED'!$H$59),""),"")</f>
        <v/>
      </c>
      <c r="CA169" s="443" t="str">
        <f t="shared" si="38"/>
        <v/>
      </c>
    </row>
    <row r="170" spans="1:79">
      <c r="A170" s="480"/>
      <c r="B170" s="463"/>
      <c r="C170" s="463"/>
      <c r="D170" s="463"/>
      <c r="E170" s="463"/>
      <c r="F170" s="463"/>
      <c r="G170" s="463"/>
      <c r="H170" s="463"/>
      <c r="I170" s="463"/>
      <c r="J170" s="463"/>
      <c r="K170" s="463"/>
      <c r="L170" s="463"/>
      <c r="M170" s="463"/>
      <c r="N170" s="463"/>
      <c r="O170" s="463"/>
      <c r="P170" s="443">
        <f t="shared" si="26"/>
        <v>0</v>
      </c>
      <c r="Q170" s="480"/>
      <c r="R170" s="480"/>
      <c r="S170" s="456">
        <f>IF(U170&gt;0,U170,IF(Q170=1,'TUITION SCHED'!D$30,IF(Q170=2,'TUITION SCHED'!E$30,IF(Q170=3,'TUITION SCHED'!F$30,IF(Q170=4,'TUITION SCHED'!G$30,IF(Q170=5,'TUITION SCHED'!H$30,IF(R170&gt;0,R170*'TUITION SCHED'!$D$31,SUM(BI170:BV170))))))))</f>
        <v>0</v>
      </c>
      <c r="T170" s="457" t="str">
        <f t="shared" si="27"/>
        <v/>
      </c>
      <c r="U170" s="480"/>
      <c r="V170" s="480"/>
      <c r="W170" s="575" t="str">
        <f>IF(V170="y",S170*'DATA INPUT'!$B$20,"")</f>
        <v/>
      </c>
      <c r="X170" s="483"/>
      <c r="Y170" s="443" t="str">
        <f>IF(A170="","",IF(X170="y",'DATA INPUT'!$B$26,'DATA INPUT'!$B$27))</f>
        <v/>
      </c>
      <c r="Z170" s="458">
        <f>IF(Q170=0,(P170-B170*0.5)*'DATA INPUT'!$B$28,"")</f>
        <v>0</v>
      </c>
      <c r="AA170" s="480"/>
      <c r="AB170" s="480"/>
      <c r="AC170" s="480"/>
      <c r="AD170" s="480"/>
      <c r="AE170" s="443" t="str">
        <f>IF((AB170+AC170+AD170)=0,"",(AB170*'DATA INPUT'!$D$59)+(AC170*'DATA INPUT'!$D$61)+(AD170*'DATA INPUT'!$D$66))</f>
        <v/>
      </c>
      <c r="AF170" s="480"/>
      <c r="AG170" s="480"/>
      <c r="AH170" s="483"/>
      <c r="AI170" s="443" t="str">
        <f t="shared" si="28"/>
        <v/>
      </c>
      <c r="AJ170" s="443" t="str">
        <f t="shared" si="29"/>
        <v/>
      </c>
      <c r="AK170" s="443" t="str">
        <f t="shared" si="30"/>
        <v/>
      </c>
      <c r="AL170" s="443" t="str">
        <f t="shared" si="31"/>
        <v/>
      </c>
      <c r="AM170" s="443" t="str">
        <f t="shared" si="32"/>
        <v/>
      </c>
      <c r="AN170" s="443" t="str">
        <f t="shared" si="33"/>
        <v/>
      </c>
      <c r="AO170" s="443" t="str">
        <f t="shared" si="34"/>
        <v/>
      </c>
      <c r="AP170" s="443" t="str">
        <f t="shared" si="35"/>
        <v/>
      </c>
      <c r="AQ170" s="440" t="str">
        <f>IF(AH170="y",IF(MAX(BY170:BZ170)&lt;'TUITION SCHED'!$H$61,MAX(BY170:BZ170),'TUITION SCHED'!$H$61),"")</f>
        <v/>
      </c>
      <c r="AR170" s="459"/>
      <c r="AS170" s="443" t="str">
        <f>IF(SUM(AT170:$BF170)&gt;0,"",IF(B170&gt;0,$P170,""))</f>
        <v/>
      </c>
      <c r="AT170" s="443" t="str">
        <f>IF(SUM(AU170:$BF170)&gt;0,"",IF(C170&gt;0,$P170,""))</f>
        <v/>
      </c>
      <c r="AU170" s="443" t="str">
        <f>IF(SUM(AV170:$BF170)&gt;0,"",IF(D170&gt;0,$P170,""))</f>
        <v/>
      </c>
      <c r="AV170" s="443" t="str">
        <f>IF(SUM(AW170:$BF170)&gt;0,"",IF(E170&gt;0,$P170,""))</f>
        <v/>
      </c>
      <c r="AW170" s="443" t="str">
        <f>IF(SUM(AX170:$BF170)&gt;0,"",IF(F170&gt;0,$P170,""))</f>
        <v/>
      </c>
      <c r="AX170" s="443" t="str">
        <f>IF(SUM(AY170:$BF170)&gt;0,"",IF(G170&gt;0,$P170,""))</f>
        <v/>
      </c>
      <c r="AY170" s="443" t="str">
        <f>IF(SUM(AZ170:$BF170)&gt;0,"",IF(H170&gt;0,$P170,""))</f>
        <v/>
      </c>
      <c r="AZ170" s="443" t="str">
        <f>IF(SUM(BA170:$BF170)&gt;0,"",IF(I170&gt;0,$P170,""))</f>
        <v/>
      </c>
      <c r="BA170" s="443" t="str">
        <f>IF(SUM(BB170:$BF170)&gt;0,"",IF(J170&gt;0,$P170,""))</f>
        <v/>
      </c>
      <c r="BB170" s="443" t="str">
        <f>IF(SUM(BC170:$BF170)&gt;0,"",IF(K170&gt;0,$P170,""))</f>
        <v/>
      </c>
      <c r="BC170" s="443" t="str">
        <f>IF(SUM(BD170:$BF170)&gt;0,"",IF(L170&gt;0,$P170,""))</f>
        <v/>
      </c>
      <c r="BD170" s="443" t="str">
        <f>IF(SUM(BE170:$BF170)&gt;0,"",IF(M170&gt;0,$P170,""))</f>
        <v/>
      </c>
      <c r="BE170" s="443" t="str">
        <f t="shared" si="36"/>
        <v/>
      </c>
      <c r="BF170" s="440" t="str">
        <f t="shared" si="37"/>
        <v/>
      </c>
      <c r="BG170" s="124"/>
      <c r="BH170" s="507"/>
      <c r="BI170" s="145" t="str">
        <f>IF(AS170&lt;1,"",IF(AS170=1,'TUITION SCHED'!$D$16,IF(AS170=2,'TUITION SCHED'!$E$16,IF(AS170=3,'TUITION SCHED'!$F$16,IF(AS170=4,'TUITION SCHED'!$G$16,IF(AS170=5,'TUITION SCHED'!$H$16,""))))))</f>
        <v/>
      </c>
      <c r="BJ170" s="443" t="str">
        <f>IF(AT170&lt;1,"",IF(AT170=1,'TUITION SCHED'!$D$17,IF(AT170=2,'TUITION SCHED'!$E$17,IF(AT170=3,'TUITION SCHED'!$F$17,IF(AT170=4,'TUITION SCHED'!$G$17,IF(AT170=5,'TUITION SCHED'!$H$18,""))))))</f>
        <v/>
      </c>
      <c r="BK170" s="443" t="str">
        <f>IF(AU170&lt;1,"",IF(AU170=1,'TUITION SCHED'!$D$18,IF(AU170=2,'TUITION SCHED'!$E$18,IF(AU170=3,'TUITION SCHED'!$F$18,IF(AU170=4,'TUITION SCHED'!$G$18,IF(AU170=5,'TUITION SCHED'!$H$18,""))))))</f>
        <v/>
      </c>
      <c r="BL170" s="443" t="str">
        <f>IF(AV170&lt;1,"",IF(AV170=1,'TUITION SCHED'!$D$19,IF(AV170=2,'TUITION SCHED'!$E$19,IF(AV170=3,'TUITION SCHED'!$F$19,IF(AV170=4,'TUITION SCHED'!$G$19,IF(AV170=5,'TUITION SCHED'!$H$19,""))))))</f>
        <v/>
      </c>
      <c r="BM170" s="443" t="str">
        <f>IF(AW170&lt;1,"",IF(AW170=1,'TUITION SCHED'!$D$20,IF(AW170=2,'TUITION SCHED'!$E$20,IF(AW170=3,'TUITION SCHED'!$F$20,IF(AW170=4,'TUITION SCHED'!$G$20,IF(AW170=5,'TUITION SCHED'!$H$20,""))))))</f>
        <v/>
      </c>
      <c r="BN170" s="443" t="str">
        <f>IF(AX170&lt;1,"",IF(AX170=1,'TUITION SCHED'!$D$21,IF(AX170=2,'TUITION SCHED'!$E$21,IF(AX170=3,'TUITION SCHED'!$F$21,IF(AX170=4,'TUITION SCHED'!$G$21,IF(AX170=5,'TUITION SCHED'!$H$21,""))))))</f>
        <v/>
      </c>
      <c r="BO170" s="443" t="str">
        <f>IF(AY170&lt;1,"",IF(AY170=1,'TUITION SCHED'!$D$22,IF(AY170=2,'TUITION SCHED'!$E$22,IF(AY170=3,'TUITION SCHED'!$F$22,IF(AY170=4,'TUITION SCHED'!$G$22,IF(AY170=5,'TUITION SCHED'!$H$22,""))))))</f>
        <v/>
      </c>
      <c r="BP170" s="443" t="str">
        <f>IF(AZ170&lt;1,"",IF(AZ170=1,'TUITION SCHED'!$D$23,IF(AZ170=2,'TUITION SCHED'!$E$23,IF(AZ170=3,'TUITION SCHED'!$F$23,IF(AZ170=4,'TUITION SCHED'!$G$23,IF(AZ170=5,'TUITION SCHED'!$H$23,""))))))</f>
        <v/>
      </c>
      <c r="BQ170" s="443" t="str">
        <f>IF(BA170&lt;1,"",IF(BA170=1,'TUITION SCHED'!$D$24,IF(BA170=2,'TUITION SCHED'!$E$24,IF(BA170=3,'TUITION SCHED'!$F$24,IF(BA170=4,'TUITION SCHED'!$G$24,IF(BA170=5,'TUITION SCHED'!$H$24,""))))))</f>
        <v/>
      </c>
      <c r="BR170" s="443" t="str">
        <f>IF(BB170&lt;1,"",IF(BB170=1,'TUITION SCHED'!$D$25,IF(BB170=2,'TUITION SCHED'!$E$25,IF(BB170=3,'TUITION SCHED'!$F$25,IF(BB170=4,'TUITION SCHED'!$G$25,IF(BB170=5,'TUITION SCHED'!$H$25,""))))))</f>
        <v/>
      </c>
      <c r="BS170" s="443" t="str">
        <f>IF(BC170&lt;1,"",IF(BC170=1,'TUITION SCHED'!$D$26,IF(BC170=2,'TUITION SCHED'!$E$26,IF(BC170=3,'TUITION SCHED'!$F$26,IF(BC170=4,'TUITION SCHED'!$G$26,IF(BC170=5,'TUITION SCHED'!$H$26,""))))))</f>
        <v/>
      </c>
      <c r="BT170" s="443" t="str">
        <f>IF(BD170&lt;1,"",IF(BD170=1,'TUITION SCHED'!$D$27,IF(BD170=2,'TUITION SCHED'!$E$27,IF(BD170=3,'TUITION SCHED'!$F$27,IF(BD170=4,'TUITION SCHED'!$G$27,IF(BD170=5,'TUITION SCHED'!$H$27,""))))))</f>
        <v/>
      </c>
      <c r="BU170" s="443" t="str">
        <f>IF(BE170&lt;1,"",IF(BE170=1,'TUITION SCHED'!$D$28,IF(BE170=2,'TUITION SCHED'!$E$28,IF(BE170=3,'TUITION SCHED'!$F$28,IF(BE170=4,'TUITION SCHED'!$G$28,IF(BE170=5,'TUITION SCHED'!$H$28,""))))))</f>
        <v/>
      </c>
      <c r="BV170" s="440" t="str">
        <f>IF(BF170&lt;1,"",IF(BF170=1,'TUITION SCHED'!$D$29,IF(BF170=2,'TUITION SCHED'!$E$29,IF(BF170=3,'TUITION SCHED'!$F$29,IF(BF170=4,'TUITION SCHED'!$G$29,IF(BF170=5,'TUITION SCHED'!$H$29,""))))))</f>
        <v/>
      </c>
      <c r="BW170" s="124"/>
      <c r="BX170" s="507"/>
      <c r="BY170" s="145" t="str">
        <f>IF(AH170="y",IF(SUM(J170:O170)&gt;0,'TUITION SCHED'!$H$58+IF(SUM(J170:O170)&gt;1,((SUM(J170:O170)-1))*'TUITION SCHED'!$H$60)+SUM(B170:I170)*'TUITION SCHED'!$H$59,""),"")</f>
        <v/>
      </c>
      <c r="BZ170" s="443" t="str">
        <f>IF(AH170="y",IF(SUM(B170:I170)&gt;0,'TUITION SCHED'!$H$57+IF(SUM(B170:I170)&gt;1,((SUM(B170:I170)-1))*'TUITION SCHED'!$H$59),""),"")</f>
        <v/>
      </c>
      <c r="CA170" s="443" t="str">
        <f t="shared" si="38"/>
        <v/>
      </c>
    </row>
    <row r="171" spans="1:79">
      <c r="A171" s="480"/>
      <c r="B171" s="463"/>
      <c r="C171" s="463"/>
      <c r="D171" s="463"/>
      <c r="E171" s="463"/>
      <c r="F171" s="463"/>
      <c r="G171" s="463"/>
      <c r="H171" s="463"/>
      <c r="I171" s="463"/>
      <c r="J171" s="463"/>
      <c r="K171" s="463"/>
      <c r="L171" s="463"/>
      <c r="M171" s="463"/>
      <c r="N171" s="463"/>
      <c r="O171" s="463"/>
      <c r="P171" s="443">
        <f t="shared" si="26"/>
        <v>0</v>
      </c>
      <c r="Q171" s="480"/>
      <c r="R171" s="480"/>
      <c r="S171" s="456">
        <f>IF(U171&gt;0,U171,IF(Q171=1,'TUITION SCHED'!D$30,IF(Q171=2,'TUITION SCHED'!E$30,IF(Q171=3,'TUITION SCHED'!F$30,IF(Q171=4,'TUITION SCHED'!G$30,IF(Q171=5,'TUITION SCHED'!H$30,IF(R171&gt;0,R171*'TUITION SCHED'!$D$31,SUM(BI171:BV171))))))))</f>
        <v>0</v>
      </c>
      <c r="T171" s="457" t="str">
        <f t="shared" si="27"/>
        <v/>
      </c>
      <c r="U171" s="480"/>
      <c r="V171" s="480"/>
      <c r="W171" s="575" t="str">
        <f>IF(V171="y",S171*'DATA INPUT'!$B$20,"")</f>
        <v/>
      </c>
      <c r="X171" s="483"/>
      <c r="Y171" s="443" t="str">
        <f>IF(A171="","",IF(X171="y",'DATA INPUT'!$B$26,'DATA INPUT'!$B$27))</f>
        <v/>
      </c>
      <c r="Z171" s="458">
        <f>IF(Q171=0,(P171-B171*0.5)*'DATA INPUT'!$B$28,"")</f>
        <v>0</v>
      </c>
      <c r="AA171" s="480"/>
      <c r="AB171" s="480"/>
      <c r="AC171" s="480"/>
      <c r="AD171" s="480"/>
      <c r="AE171" s="443" t="str">
        <f>IF((AB171+AC171+AD171)=0,"",(AB171*'DATA INPUT'!$D$59)+(AC171*'DATA INPUT'!$D$61)+(AD171*'DATA INPUT'!$D$66))</f>
        <v/>
      </c>
      <c r="AF171" s="480"/>
      <c r="AG171" s="480"/>
      <c r="AH171" s="483"/>
      <c r="AI171" s="443" t="str">
        <f t="shared" si="28"/>
        <v/>
      </c>
      <c r="AJ171" s="443" t="str">
        <f t="shared" si="29"/>
        <v/>
      </c>
      <c r="AK171" s="443" t="str">
        <f t="shared" si="30"/>
        <v/>
      </c>
      <c r="AL171" s="443" t="str">
        <f t="shared" si="31"/>
        <v/>
      </c>
      <c r="AM171" s="443" t="str">
        <f t="shared" si="32"/>
        <v/>
      </c>
      <c r="AN171" s="443" t="str">
        <f t="shared" si="33"/>
        <v/>
      </c>
      <c r="AO171" s="443" t="str">
        <f t="shared" si="34"/>
        <v/>
      </c>
      <c r="AP171" s="443" t="str">
        <f t="shared" si="35"/>
        <v/>
      </c>
      <c r="AQ171" s="440" t="str">
        <f>IF(AH171="y",IF(MAX(BY171:BZ171)&lt;'TUITION SCHED'!$H$61,MAX(BY171:BZ171),'TUITION SCHED'!$H$61),"")</f>
        <v/>
      </c>
      <c r="AR171" s="459"/>
      <c r="AS171" s="443" t="str">
        <f>IF(SUM(AT171:$BF171)&gt;0,"",IF(B171&gt;0,$P171,""))</f>
        <v/>
      </c>
      <c r="AT171" s="443" t="str">
        <f>IF(SUM(AU171:$BF171)&gt;0,"",IF(C171&gt;0,$P171,""))</f>
        <v/>
      </c>
      <c r="AU171" s="443" t="str">
        <f>IF(SUM(AV171:$BF171)&gt;0,"",IF(D171&gt;0,$P171,""))</f>
        <v/>
      </c>
      <c r="AV171" s="443" t="str">
        <f>IF(SUM(AW171:$BF171)&gt;0,"",IF(E171&gt;0,$P171,""))</f>
        <v/>
      </c>
      <c r="AW171" s="443" t="str">
        <f>IF(SUM(AX171:$BF171)&gt;0,"",IF(F171&gt;0,$P171,""))</f>
        <v/>
      </c>
      <c r="AX171" s="443" t="str">
        <f>IF(SUM(AY171:$BF171)&gt;0,"",IF(G171&gt;0,$P171,""))</f>
        <v/>
      </c>
      <c r="AY171" s="443" t="str">
        <f>IF(SUM(AZ171:$BF171)&gt;0,"",IF(H171&gt;0,$P171,""))</f>
        <v/>
      </c>
      <c r="AZ171" s="443" t="str">
        <f>IF(SUM(BA171:$BF171)&gt;0,"",IF(I171&gt;0,$P171,""))</f>
        <v/>
      </c>
      <c r="BA171" s="443" t="str">
        <f>IF(SUM(BB171:$BF171)&gt;0,"",IF(J171&gt;0,$P171,""))</f>
        <v/>
      </c>
      <c r="BB171" s="443" t="str">
        <f>IF(SUM(BC171:$BF171)&gt;0,"",IF(K171&gt;0,$P171,""))</f>
        <v/>
      </c>
      <c r="BC171" s="443" t="str">
        <f>IF(SUM(BD171:$BF171)&gt;0,"",IF(L171&gt;0,$P171,""))</f>
        <v/>
      </c>
      <c r="BD171" s="443" t="str">
        <f>IF(SUM(BE171:$BF171)&gt;0,"",IF(M171&gt;0,$P171,""))</f>
        <v/>
      </c>
      <c r="BE171" s="443" t="str">
        <f t="shared" si="36"/>
        <v/>
      </c>
      <c r="BF171" s="440" t="str">
        <f t="shared" si="37"/>
        <v/>
      </c>
      <c r="BG171" s="124"/>
      <c r="BH171" s="507"/>
      <c r="BI171" s="145" t="str">
        <f>IF(AS171&lt;1,"",IF(AS171=1,'TUITION SCHED'!$D$16,IF(AS171=2,'TUITION SCHED'!$E$16,IF(AS171=3,'TUITION SCHED'!$F$16,IF(AS171=4,'TUITION SCHED'!$G$16,IF(AS171=5,'TUITION SCHED'!$H$16,""))))))</f>
        <v/>
      </c>
      <c r="BJ171" s="443" t="str">
        <f>IF(AT171&lt;1,"",IF(AT171=1,'TUITION SCHED'!$D$17,IF(AT171=2,'TUITION SCHED'!$E$17,IF(AT171=3,'TUITION SCHED'!$F$17,IF(AT171=4,'TUITION SCHED'!$G$17,IF(AT171=5,'TUITION SCHED'!$H$18,""))))))</f>
        <v/>
      </c>
      <c r="BK171" s="443" t="str">
        <f>IF(AU171&lt;1,"",IF(AU171=1,'TUITION SCHED'!$D$18,IF(AU171=2,'TUITION SCHED'!$E$18,IF(AU171=3,'TUITION SCHED'!$F$18,IF(AU171=4,'TUITION SCHED'!$G$18,IF(AU171=5,'TUITION SCHED'!$H$18,""))))))</f>
        <v/>
      </c>
      <c r="BL171" s="443" t="str">
        <f>IF(AV171&lt;1,"",IF(AV171=1,'TUITION SCHED'!$D$19,IF(AV171=2,'TUITION SCHED'!$E$19,IF(AV171=3,'TUITION SCHED'!$F$19,IF(AV171=4,'TUITION SCHED'!$G$19,IF(AV171=5,'TUITION SCHED'!$H$19,""))))))</f>
        <v/>
      </c>
      <c r="BM171" s="443" t="str">
        <f>IF(AW171&lt;1,"",IF(AW171=1,'TUITION SCHED'!$D$20,IF(AW171=2,'TUITION SCHED'!$E$20,IF(AW171=3,'TUITION SCHED'!$F$20,IF(AW171=4,'TUITION SCHED'!$G$20,IF(AW171=5,'TUITION SCHED'!$H$20,""))))))</f>
        <v/>
      </c>
      <c r="BN171" s="443" t="str">
        <f>IF(AX171&lt;1,"",IF(AX171=1,'TUITION SCHED'!$D$21,IF(AX171=2,'TUITION SCHED'!$E$21,IF(AX171=3,'TUITION SCHED'!$F$21,IF(AX171=4,'TUITION SCHED'!$G$21,IF(AX171=5,'TUITION SCHED'!$H$21,""))))))</f>
        <v/>
      </c>
      <c r="BO171" s="443" t="str">
        <f>IF(AY171&lt;1,"",IF(AY171=1,'TUITION SCHED'!$D$22,IF(AY171=2,'TUITION SCHED'!$E$22,IF(AY171=3,'TUITION SCHED'!$F$22,IF(AY171=4,'TUITION SCHED'!$G$22,IF(AY171=5,'TUITION SCHED'!$H$22,""))))))</f>
        <v/>
      </c>
      <c r="BP171" s="443" t="str">
        <f>IF(AZ171&lt;1,"",IF(AZ171=1,'TUITION SCHED'!$D$23,IF(AZ171=2,'TUITION SCHED'!$E$23,IF(AZ171=3,'TUITION SCHED'!$F$23,IF(AZ171=4,'TUITION SCHED'!$G$23,IF(AZ171=5,'TUITION SCHED'!$H$23,""))))))</f>
        <v/>
      </c>
      <c r="BQ171" s="443" t="str">
        <f>IF(BA171&lt;1,"",IF(BA171=1,'TUITION SCHED'!$D$24,IF(BA171=2,'TUITION SCHED'!$E$24,IF(BA171=3,'TUITION SCHED'!$F$24,IF(BA171=4,'TUITION SCHED'!$G$24,IF(BA171=5,'TUITION SCHED'!$H$24,""))))))</f>
        <v/>
      </c>
      <c r="BR171" s="443" t="str">
        <f>IF(BB171&lt;1,"",IF(BB171=1,'TUITION SCHED'!$D$25,IF(BB171=2,'TUITION SCHED'!$E$25,IF(BB171=3,'TUITION SCHED'!$F$25,IF(BB171=4,'TUITION SCHED'!$G$25,IF(BB171=5,'TUITION SCHED'!$H$25,""))))))</f>
        <v/>
      </c>
      <c r="BS171" s="443" t="str">
        <f>IF(BC171&lt;1,"",IF(BC171=1,'TUITION SCHED'!$D$26,IF(BC171=2,'TUITION SCHED'!$E$26,IF(BC171=3,'TUITION SCHED'!$F$26,IF(BC171=4,'TUITION SCHED'!$G$26,IF(BC171=5,'TUITION SCHED'!$H$26,""))))))</f>
        <v/>
      </c>
      <c r="BT171" s="443" t="str">
        <f>IF(BD171&lt;1,"",IF(BD171=1,'TUITION SCHED'!$D$27,IF(BD171=2,'TUITION SCHED'!$E$27,IF(BD171=3,'TUITION SCHED'!$F$27,IF(BD171=4,'TUITION SCHED'!$G$27,IF(BD171=5,'TUITION SCHED'!$H$27,""))))))</f>
        <v/>
      </c>
      <c r="BU171" s="443" t="str">
        <f>IF(BE171&lt;1,"",IF(BE171=1,'TUITION SCHED'!$D$28,IF(BE171=2,'TUITION SCHED'!$E$28,IF(BE171=3,'TUITION SCHED'!$F$28,IF(BE171=4,'TUITION SCHED'!$G$28,IF(BE171=5,'TUITION SCHED'!$H$28,""))))))</f>
        <v/>
      </c>
      <c r="BV171" s="440" t="str">
        <f>IF(BF171&lt;1,"",IF(BF171=1,'TUITION SCHED'!$D$29,IF(BF171=2,'TUITION SCHED'!$E$29,IF(BF171=3,'TUITION SCHED'!$F$29,IF(BF171=4,'TUITION SCHED'!$G$29,IF(BF171=5,'TUITION SCHED'!$H$29,""))))))</f>
        <v/>
      </c>
      <c r="BW171" s="124"/>
      <c r="BX171" s="507"/>
      <c r="BY171" s="145" t="str">
        <f>IF(AH171="y",IF(SUM(J171:O171)&gt;0,'TUITION SCHED'!$H$58+IF(SUM(J171:O171)&gt;1,((SUM(J171:O171)-1))*'TUITION SCHED'!$H$60)+SUM(B171:I171)*'TUITION SCHED'!$H$59,""),"")</f>
        <v/>
      </c>
      <c r="BZ171" s="443" t="str">
        <f>IF(AH171="y",IF(SUM(B171:I171)&gt;0,'TUITION SCHED'!$H$57+IF(SUM(B171:I171)&gt;1,((SUM(B171:I171)-1))*'TUITION SCHED'!$H$59),""),"")</f>
        <v/>
      </c>
      <c r="CA171" s="443" t="str">
        <f t="shared" si="38"/>
        <v/>
      </c>
    </row>
    <row r="172" spans="1:79">
      <c r="A172" s="480"/>
      <c r="B172" s="463"/>
      <c r="C172" s="463"/>
      <c r="D172" s="463"/>
      <c r="E172" s="463"/>
      <c r="F172" s="463"/>
      <c r="G172" s="463"/>
      <c r="H172" s="465"/>
      <c r="I172" s="463"/>
      <c r="J172" s="463"/>
      <c r="K172" s="463"/>
      <c r="L172" s="463"/>
      <c r="M172" s="463"/>
      <c r="N172" s="463"/>
      <c r="O172" s="463"/>
      <c r="P172" s="443">
        <f t="shared" si="26"/>
        <v>0</v>
      </c>
      <c r="Q172" s="480"/>
      <c r="R172" s="480"/>
      <c r="S172" s="456">
        <f>IF(U172&gt;0,U172,IF(Q172=1,'TUITION SCHED'!D$30,IF(Q172=2,'TUITION SCHED'!E$30,IF(Q172=3,'TUITION SCHED'!F$30,IF(Q172=4,'TUITION SCHED'!G$30,IF(Q172=5,'TUITION SCHED'!H$30,IF(R172&gt;0,R172*'TUITION SCHED'!$D$31,SUM(BI172:BV172))))))))</f>
        <v>0</v>
      </c>
      <c r="T172" s="457" t="str">
        <f t="shared" si="27"/>
        <v/>
      </c>
      <c r="U172" s="480"/>
      <c r="V172" s="480"/>
      <c r="W172" s="575" t="str">
        <f>IF(V172="y",S172*'DATA INPUT'!$B$20,"")</f>
        <v/>
      </c>
      <c r="X172" s="483"/>
      <c r="Y172" s="443" t="str">
        <f>IF(A172="","",IF(X172="y",'DATA INPUT'!$B$26,'DATA INPUT'!$B$27))</f>
        <v/>
      </c>
      <c r="Z172" s="458">
        <f>IF(Q172=0,(P172-B172*0.5)*'DATA INPUT'!$B$28,"")</f>
        <v>0</v>
      </c>
      <c r="AA172" s="480"/>
      <c r="AB172" s="480"/>
      <c r="AC172" s="480"/>
      <c r="AD172" s="480"/>
      <c r="AE172" s="443" t="str">
        <f>IF((AB172+AC172+AD172)=0,"",(AB172*'DATA INPUT'!$D$59)+(AC172*'DATA INPUT'!$D$61)+(AD172*'DATA INPUT'!$D$66))</f>
        <v/>
      </c>
      <c r="AF172" s="480"/>
      <c r="AG172" s="480"/>
      <c r="AH172" s="483"/>
      <c r="AI172" s="443" t="str">
        <f t="shared" si="28"/>
        <v/>
      </c>
      <c r="AJ172" s="443" t="str">
        <f t="shared" si="29"/>
        <v/>
      </c>
      <c r="AK172" s="443" t="str">
        <f t="shared" si="30"/>
        <v/>
      </c>
      <c r="AL172" s="443" t="str">
        <f t="shared" si="31"/>
        <v/>
      </c>
      <c r="AM172" s="443" t="str">
        <f t="shared" si="32"/>
        <v/>
      </c>
      <c r="AN172" s="443" t="str">
        <f t="shared" si="33"/>
        <v/>
      </c>
      <c r="AO172" s="443" t="str">
        <f t="shared" si="34"/>
        <v/>
      </c>
      <c r="AP172" s="443" t="str">
        <f t="shared" si="35"/>
        <v/>
      </c>
      <c r="AQ172" s="440" t="str">
        <f>IF(AH172="y",IF(MAX(BY172:BZ172)&lt;'TUITION SCHED'!$H$61,MAX(BY172:BZ172),'TUITION SCHED'!$H$61),"")</f>
        <v/>
      </c>
      <c r="AR172" s="459"/>
      <c r="AS172" s="443" t="str">
        <f>IF(SUM(AT172:$BF172)&gt;0,"",IF(B172&gt;0,$P172,""))</f>
        <v/>
      </c>
      <c r="AT172" s="443" t="str">
        <f>IF(SUM(AU172:$BF172)&gt;0,"",IF(C172&gt;0,$P172,""))</f>
        <v/>
      </c>
      <c r="AU172" s="443" t="str">
        <f>IF(SUM(AV172:$BF172)&gt;0,"",IF(D172&gt;0,$P172,""))</f>
        <v/>
      </c>
      <c r="AV172" s="443" t="str">
        <f>IF(SUM(AW172:$BF172)&gt;0,"",IF(E172&gt;0,$P172,""))</f>
        <v/>
      </c>
      <c r="AW172" s="443" t="str">
        <f>IF(SUM(AX172:$BF172)&gt;0,"",IF(F172&gt;0,$P172,""))</f>
        <v/>
      </c>
      <c r="AX172" s="443" t="str">
        <f>IF(SUM(AY172:$BF172)&gt;0,"",IF(G172&gt;0,$P172,""))</f>
        <v/>
      </c>
      <c r="AY172" s="443" t="str">
        <f>IF(SUM(AZ172:$BF172)&gt;0,"",IF(H172&gt;0,$P172,""))</f>
        <v/>
      </c>
      <c r="AZ172" s="443" t="str">
        <f>IF(SUM(BA172:$BF172)&gt;0,"",IF(I172&gt;0,$P172,""))</f>
        <v/>
      </c>
      <c r="BA172" s="443" t="str">
        <f>IF(SUM(BB172:$BF172)&gt;0,"",IF(J172&gt;0,$P172,""))</f>
        <v/>
      </c>
      <c r="BB172" s="443" t="str">
        <f>IF(SUM(BC172:$BF172)&gt;0,"",IF(K172&gt;0,$P172,""))</f>
        <v/>
      </c>
      <c r="BC172" s="443" t="str">
        <f>IF(SUM(BD172:$BF172)&gt;0,"",IF(L172&gt;0,$P172,""))</f>
        <v/>
      </c>
      <c r="BD172" s="443" t="str">
        <f>IF(SUM(BE172:$BF172)&gt;0,"",IF(M172&gt;0,$P172,""))</f>
        <v/>
      </c>
      <c r="BE172" s="443" t="str">
        <f t="shared" si="36"/>
        <v/>
      </c>
      <c r="BF172" s="440" t="str">
        <f t="shared" si="37"/>
        <v/>
      </c>
      <c r="BG172" s="124"/>
      <c r="BH172" s="507"/>
      <c r="BI172" s="145" t="str">
        <f>IF(AS172&lt;1,"",IF(AS172=1,'TUITION SCHED'!$D$16,IF(AS172=2,'TUITION SCHED'!$E$16,IF(AS172=3,'TUITION SCHED'!$F$16,IF(AS172=4,'TUITION SCHED'!$G$16,IF(AS172=5,'TUITION SCHED'!$H$16,""))))))</f>
        <v/>
      </c>
      <c r="BJ172" s="443" t="str">
        <f>IF(AT172&lt;1,"",IF(AT172=1,'TUITION SCHED'!$D$17,IF(AT172=2,'TUITION SCHED'!$E$17,IF(AT172=3,'TUITION SCHED'!$F$17,IF(AT172=4,'TUITION SCHED'!$G$17,IF(AT172=5,'TUITION SCHED'!$H$18,""))))))</f>
        <v/>
      </c>
      <c r="BK172" s="443" t="str">
        <f>IF(AU172&lt;1,"",IF(AU172=1,'TUITION SCHED'!$D$18,IF(AU172=2,'TUITION SCHED'!$E$18,IF(AU172=3,'TUITION SCHED'!$F$18,IF(AU172=4,'TUITION SCHED'!$G$18,IF(AU172=5,'TUITION SCHED'!$H$18,""))))))</f>
        <v/>
      </c>
      <c r="BL172" s="443" t="str">
        <f>IF(AV172&lt;1,"",IF(AV172=1,'TUITION SCHED'!$D$19,IF(AV172=2,'TUITION SCHED'!$E$19,IF(AV172=3,'TUITION SCHED'!$F$19,IF(AV172=4,'TUITION SCHED'!$G$19,IF(AV172=5,'TUITION SCHED'!$H$19,""))))))</f>
        <v/>
      </c>
      <c r="BM172" s="443" t="str">
        <f>IF(AW172&lt;1,"",IF(AW172=1,'TUITION SCHED'!$D$20,IF(AW172=2,'TUITION SCHED'!$E$20,IF(AW172=3,'TUITION SCHED'!$F$20,IF(AW172=4,'TUITION SCHED'!$G$20,IF(AW172=5,'TUITION SCHED'!$H$20,""))))))</f>
        <v/>
      </c>
      <c r="BN172" s="443" t="str">
        <f>IF(AX172&lt;1,"",IF(AX172=1,'TUITION SCHED'!$D$21,IF(AX172=2,'TUITION SCHED'!$E$21,IF(AX172=3,'TUITION SCHED'!$F$21,IF(AX172=4,'TUITION SCHED'!$G$21,IF(AX172=5,'TUITION SCHED'!$H$21,""))))))</f>
        <v/>
      </c>
      <c r="BO172" s="443" t="str">
        <f>IF(AY172&lt;1,"",IF(AY172=1,'TUITION SCHED'!$D$22,IF(AY172=2,'TUITION SCHED'!$E$22,IF(AY172=3,'TUITION SCHED'!$F$22,IF(AY172=4,'TUITION SCHED'!$G$22,IF(AY172=5,'TUITION SCHED'!$H$22,""))))))</f>
        <v/>
      </c>
      <c r="BP172" s="443" t="str">
        <f>IF(AZ172&lt;1,"",IF(AZ172=1,'TUITION SCHED'!$D$23,IF(AZ172=2,'TUITION SCHED'!$E$23,IF(AZ172=3,'TUITION SCHED'!$F$23,IF(AZ172=4,'TUITION SCHED'!$G$23,IF(AZ172=5,'TUITION SCHED'!$H$23,""))))))</f>
        <v/>
      </c>
      <c r="BQ172" s="443" t="str">
        <f>IF(BA172&lt;1,"",IF(BA172=1,'TUITION SCHED'!$D$24,IF(BA172=2,'TUITION SCHED'!$E$24,IF(BA172=3,'TUITION SCHED'!$F$24,IF(BA172=4,'TUITION SCHED'!$G$24,IF(BA172=5,'TUITION SCHED'!$H$24,""))))))</f>
        <v/>
      </c>
      <c r="BR172" s="443" t="str">
        <f>IF(BB172&lt;1,"",IF(BB172=1,'TUITION SCHED'!$D$25,IF(BB172=2,'TUITION SCHED'!$E$25,IF(BB172=3,'TUITION SCHED'!$F$25,IF(BB172=4,'TUITION SCHED'!$G$25,IF(BB172=5,'TUITION SCHED'!$H$25,""))))))</f>
        <v/>
      </c>
      <c r="BS172" s="443" t="str">
        <f>IF(BC172&lt;1,"",IF(BC172=1,'TUITION SCHED'!$D$26,IF(BC172=2,'TUITION SCHED'!$E$26,IF(BC172=3,'TUITION SCHED'!$F$26,IF(BC172=4,'TUITION SCHED'!$G$26,IF(BC172=5,'TUITION SCHED'!$H$26,""))))))</f>
        <v/>
      </c>
      <c r="BT172" s="443" t="str">
        <f>IF(BD172&lt;1,"",IF(BD172=1,'TUITION SCHED'!$D$27,IF(BD172=2,'TUITION SCHED'!$E$27,IF(BD172=3,'TUITION SCHED'!$F$27,IF(BD172=4,'TUITION SCHED'!$G$27,IF(BD172=5,'TUITION SCHED'!$H$27,""))))))</f>
        <v/>
      </c>
      <c r="BU172" s="443" t="str">
        <f>IF(BE172&lt;1,"",IF(BE172=1,'TUITION SCHED'!$D$28,IF(BE172=2,'TUITION SCHED'!$E$28,IF(BE172=3,'TUITION SCHED'!$F$28,IF(BE172=4,'TUITION SCHED'!$G$28,IF(BE172=5,'TUITION SCHED'!$H$28,""))))))</f>
        <v/>
      </c>
      <c r="BV172" s="440" t="str">
        <f>IF(BF172&lt;1,"",IF(BF172=1,'TUITION SCHED'!$D$29,IF(BF172=2,'TUITION SCHED'!$E$29,IF(BF172=3,'TUITION SCHED'!$F$29,IF(BF172=4,'TUITION SCHED'!$G$29,IF(BF172=5,'TUITION SCHED'!$H$29,""))))))</f>
        <v/>
      </c>
      <c r="BW172" s="124"/>
      <c r="BX172" s="507"/>
      <c r="BY172" s="145" t="str">
        <f>IF(AH172="y",IF(SUM(J172:O172)&gt;0,'TUITION SCHED'!$H$58+IF(SUM(J172:O172)&gt;1,((SUM(J172:O172)-1))*'TUITION SCHED'!$H$60)+SUM(B172:I172)*'TUITION SCHED'!$H$59,""),"")</f>
        <v/>
      </c>
      <c r="BZ172" s="443" t="str">
        <f>IF(AH172="y",IF(SUM(B172:I172)&gt;0,'TUITION SCHED'!$H$57+IF(SUM(B172:I172)&gt;1,((SUM(B172:I172)-1))*'TUITION SCHED'!$H$59),""),"")</f>
        <v/>
      </c>
      <c r="CA172" s="443" t="str">
        <f t="shared" si="38"/>
        <v/>
      </c>
    </row>
    <row r="173" spans="1:79">
      <c r="A173" s="480"/>
      <c r="B173" s="463"/>
      <c r="C173" s="463"/>
      <c r="D173" s="463"/>
      <c r="E173" s="463"/>
      <c r="F173" s="463"/>
      <c r="G173" s="463"/>
      <c r="H173" s="463"/>
      <c r="I173" s="463"/>
      <c r="J173" s="463"/>
      <c r="K173" s="463"/>
      <c r="L173" s="463"/>
      <c r="M173" s="463"/>
      <c r="N173" s="463"/>
      <c r="O173" s="463"/>
      <c r="P173" s="443">
        <f t="shared" si="26"/>
        <v>0</v>
      </c>
      <c r="Q173" s="480"/>
      <c r="R173" s="480"/>
      <c r="S173" s="456">
        <f>IF(U173&gt;0,U173,IF(Q173=1,'TUITION SCHED'!D$30,IF(Q173=2,'TUITION SCHED'!E$30,IF(Q173=3,'TUITION SCHED'!F$30,IF(Q173=4,'TUITION SCHED'!G$30,IF(Q173=5,'TUITION SCHED'!H$30,IF(R173&gt;0,R173*'TUITION SCHED'!$D$31,SUM(BI173:BV173))))))))</f>
        <v>0</v>
      </c>
      <c r="T173" s="457" t="str">
        <f t="shared" si="27"/>
        <v/>
      </c>
      <c r="U173" s="480"/>
      <c r="V173" s="480"/>
      <c r="W173" s="575" t="str">
        <f>IF(V173="y",S173*'DATA INPUT'!$B$20,"")</f>
        <v/>
      </c>
      <c r="X173" s="483"/>
      <c r="Y173" s="443" t="str">
        <f>IF(A173="","",IF(X173="y",'DATA INPUT'!$B$26,'DATA INPUT'!$B$27))</f>
        <v/>
      </c>
      <c r="Z173" s="458">
        <f>IF(Q173=0,(P173-B173*0.5)*'DATA INPUT'!$B$28,"")</f>
        <v>0</v>
      </c>
      <c r="AA173" s="480"/>
      <c r="AB173" s="480"/>
      <c r="AC173" s="480"/>
      <c r="AD173" s="480"/>
      <c r="AE173" s="443" t="str">
        <f>IF((AB173+AC173+AD173)=0,"",(AB173*'DATA INPUT'!$D$59)+(AC173*'DATA INPUT'!$D$61)+(AD173*'DATA INPUT'!$D$66))</f>
        <v/>
      </c>
      <c r="AF173" s="480"/>
      <c r="AG173" s="480"/>
      <c r="AH173" s="483"/>
      <c r="AI173" s="443" t="str">
        <f t="shared" si="28"/>
        <v/>
      </c>
      <c r="AJ173" s="443" t="str">
        <f t="shared" si="29"/>
        <v/>
      </c>
      <c r="AK173" s="443" t="str">
        <f t="shared" si="30"/>
        <v/>
      </c>
      <c r="AL173" s="443" t="str">
        <f t="shared" si="31"/>
        <v/>
      </c>
      <c r="AM173" s="443" t="str">
        <f t="shared" si="32"/>
        <v/>
      </c>
      <c r="AN173" s="443" t="str">
        <f t="shared" si="33"/>
        <v/>
      </c>
      <c r="AO173" s="443" t="str">
        <f t="shared" si="34"/>
        <v/>
      </c>
      <c r="AP173" s="443" t="str">
        <f t="shared" si="35"/>
        <v/>
      </c>
      <c r="AQ173" s="440" t="str">
        <f>IF(AH173="y",IF(MAX(BY173:BZ173)&lt;'TUITION SCHED'!$H$61,MAX(BY173:BZ173),'TUITION SCHED'!$H$61),"")</f>
        <v/>
      </c>
      <c r="AR173" s="459"/>
      <c r="AS173" s="443" t="str">
        <f>IF(SUM(AT173:$BF173)&gt;0,"",IF(B173&gt;0,$P173,""))</f>
        <v/>
      </c>
      <c r="AT173" s="443" t="str">
        <f>IF(SUM(AU173:$BF173)&gt;0,"",IF(C173&gt;0,$P173,""))</f>
        <v/>
      </c>
      <c r="AU173" s="443" t="str">
        <f>IF(SUM(AV173:$BF173)&gt;0,"",IF(D173&gt;0,$P173,""))</f>
        <v/>
      </c>
      <c r="AV173" s="443" t="str">
        <f>IF(SUM(AW173:$BF173)&gt;0,"",IF(E173&gt;0,$P173,""))</f>
        <v/>
      </c>
      <c r="AW173" s="443" t="str">
        <f>IF(SUM(AX173:$BF173)&gt;0,"",IF(F173&gt;0,$P173,""))</f>
        <v/>
      </c>
      <c r="AX173" s="443" t="str">
        <f>IF(SUM(AY173:$BF173)&gt;0,"",IF(G173&gt;0,$P173,""))</f>
        <v/>
      </c>
      <c r="AY173" s="443" t="str">
        <f>IF(SUM(AZ173:$BF173)&gt;0,"",IF(H173&gt;0,$P173,""))</f>
        <v/>
      </c>
      <c r="AZ173" s="443" t="str">
        <f>IF(SUM(BA173:$BF173)&gt;0,"",IF(I173&gt;0,$P173,""))</f>
        <v/>
      </c>
      <c r="BA173" s="443" t="str">
        <f>IF(SUM(BB173:$BF173)&gt;0,"",IF(J173&gt;0,$P173,""))</f>
        <v/>
      </c>
      <c r="BB173" s="443" t="str">
        <f>IF(SUM(BC173:$BF173)&gt;0,"",IF(K173&gt;0,$P173,""))</f>
        <v/>
      </c>
      <c r="BC173" s="443" t="str">
        <f>IF(SUM(BD173:$BF173)&gt;0,"",IF(L173&gt;0,$P173,""))</f>
        <v/>
      </c>
      <c r="BD173" s="443" t="str">
        <f>IF(SUM(BE173:$BF173)&gt;0,"",IF(M173&gt;0,$P173,""))</f>
        <v/>
      </c>
      <c r="BE173" s="443" t="str">
        <f t="shared" si="36"/>
        <v/>
      </c>
      <c r="BF173" s="440" t="str">
        <f t="shared" si="37"/>
        <v/>
      </c>
      <c r="BG173" s="124"/>
      <c r="BH173" s="507"/>
      <c r="BI173" s="145" t="str">
        <f>IF(AS173&lt;1,"",IF(AS173=1,'TUITION SCHED'!$D$16,IF(AS173=2,'TUITION SCHED'!$E$16,IF(AS173=3,'TUITION SCHED'!$F$16,IF(AS173=4,'TUITION SCHED'!$G$16,IF(AS173=5,'TUITION SCHED'!$H$16,""))))))</f>
        <v/>
      </c>
      <c r="BJ173" s="443" t="str">
        <f>IF(AT173&lt;1,"",IF(AT173=1,'TUITION SCHED'!$D$17,IF(AT173=2,'TUITION SCHED'!$E$17,IF(AT173=3,'TUITION SCHED'!$F$17,IF(AT173=4,'TUITION SCHED'!$G$17,IF(AT173=5,'TUITION SCHED'!$H$18,""))))))</f>
        <v/>
      </c>
      <c r="BK173" s="443" t="str">
        <f>IF(AU173&lt;1,"",IF(AU173=1,'TUITION SCHED'!$D$18,IF(AU173=2,'TUITION SCHED'!$E$18,IF(AU173=3,'TUITION SCHED'!$F$18,IF(AU173=4,'TUITION SCHED'!$G$18,IF(AU173=5,'TUITION SCHED'!$H$18,""))))))</f>
        <v/>
      </c>
      <c r="BL173" s="443" t="str">
        <f>IF(AV173&lt;1,"",IF(AV173=1,'TUITION SCHED'!$D$19,IF(AV173=2,'TUITION SCHED'!$E$19,IF(AV173=3,'TUITION SCHED'!$F$19,IF(AV173=4,'TUITION SCHED'!$G$19,IF(AV173=5,'TUITION SCHED'!$H$19,""))))))</f>
        <v/>
      </c>
      <c r="BM173" s="443" t="str">
        <f>IF(AW173&lt;1,"",IF(AW173=1,'TUITION SCHED'!$D$20,IF(AW173=2,'TUITION SCHED'!$E$20,IF(AW173=3,'TUITION SCHED'!$F$20,IF(AW173=4,'TUITION SCHED'!$G$20,IF(AW173=5,'TUITION SCHED'!$H$20,""))))))</f>
        <v/>
      </c>
      <c r="BN173" s="443" t="str">
        <f>IF(AX173&lt;1,"",IF(AX173=1,'TUITION SCHED'!$D$21,IF(AX173=2,'TUITION SCHED'!$E$21,IF(AX173=3,'TUITION SCHED'!$F$21,IF(AX173=4,'TUITION SCHED'!$G$21,IF(AX173=5,'TUITION SCHED'!$H$21,""))))))</f>
        <v/>
      </c>
      <c r="BO173" s="443" t="str">
        <f>IF(AY173&lt;1,"",IF(AY173=1,'TUITION SCHED'!$D$22,IF(AY173=2,'TUITION SCHED'!$E$22,IF(AY173=3,'TUITION SCHED'!$F$22,IF(AY173=4,'TUITION SCHED'!$G$22,IF(AY173=5,'TUITION SCHED'!$H$22,""))))))</f>
        <v/>
      </c>
      <c r="BP173" s="443" t="str">
        <f>IF(AZ173&lt;1,"",IF(AZ173=1,'TUITION SCHED'!$D$23,IF(AZ173=2,'TUITION SCHED'!$E$23,IF(AZ173=3,'TUITION SCHED'!$F$23,IF(AZ173=4,'TUITION SCHED'!$G$23,IF(AZ173=5,'TUITION SCHED'!$H$23,""))))))</f>
        <v/>
      </c>
      <c r="BQ173" s="443" t="str">
        <f>IF(BA173&lt;1,"",IF(BA173=1,'TUITION SCHED'!$D$24,IF(BA173=2,'TUITION SCHED'!$E$24,IF(BA173=3,'TUITION SCHED'!$F$24,IF(BA173=4,'TUITION SCHED'!$G$24,IF(BA173=5,'TUITION SCHED'!$H$24,""))))))</f>
        <v/>
      </c>
      <c r="BR173" s="443" t="str">
        <f>IF(BB173&lt;1,"",IF(BB173=1,'TUITION SCHED'!$D$25,IF(BB173=2,'TUITION SCHED'!$E$25,IF(BB173=3,'TUITION SCHED'!$F$25,IF(BB173=4,'TUITION SCHED'!$G$25,IF(BB173=5,'TUITION SCHED'!$H$25,""))))))</f>
        <v/>
      </c>
      <c r="BS173" s="443" t="str">
        <f>IF(BC173&lt;1,"",IF(BC173=1,'TUITION SCHED'!$D$26,IF(BC173=2,'TUITION SCHED'!$E$26,IF(BC173=3,'TUITION SCHED'!$F$26,IF(BC173=4,'TUITION SCHED'!$G$26,IF(BC173=5,'TUITION SCHED'!$H$26,""))))))</f>
        <v/>
      </c>
      <c r="BT173" s="443" t="str">
        <f>IF(BD173&lt;1,"",IF(BD173=1,'TUITION SCHED'!$D$27,IF(BD173=2,'TUITION SCHED'!$E$27,IF(BD173=3,'TUITION SCHED'!$F$27,IF(BD173=4,'TUITION SCHED'!$G$27,IF(BD173=5,'TUITION SCHED'!$H$27,""))))))</f>
        <v/>
      </c>
      <c r="BU173" s="443" t="str">
        <f>IF(BE173&lt;1,"",IF(BE173=1,'TUITION SCHED'!$D$28,IF(BE173=2,'TUITION SCHED'!$E$28,IF(BE173=3,'TUITION SCHED'!$F$28,IF(BE173=4,'TUITION SCHED'!$G$28,IF(BE173=5,'TUITION SCHED'!$H$28,""))))))</f>
        <v/>
      </c>
      <c r="BV173" s="440" t="str">
        <f>IF(BF173&lt;1,"",IF(BF173=1,'TUITION SCHED'!$D$29,IF(BF173=2,'TUITION SCHED'!$E$29,IF(BF173=3,'TUITION SCHED'!$F$29,IF(BF173=4,'TUITION SCHED'!$G$29,IF(BF173=5,'TUITION SCHED'!$H$29,""))))))</f>
        <v/>
      </c>
      <c r="BW173" s="124"/>
      <c r="BX173" s="507"/>
      <c r="BY173" s="145" t="str">
        <f>IF(AH173="y",IF(SUM(J173:O173)&gt;0,'TUITION SCHED'!$H$58+IF(SUM(J173:O173)&gt;1,((SUM(J173:O173)-1))*'TUITION SCHED'!$H$60)+SUM(B173:I173)*'TUITION SCHED'!$H$59,""),"")</f>
        <v/>
      </c>
      <c r="BZ173" s="443" t="str">
        <f>IF(AH173="y",IF(SUM(B173:I173)&gt;0,'TUITION SCHED'!$H$57+IF(SUM(B173:I173)&gt;1,((SUM(B173:I173)-1))*'TUITION SCHED'!$H$59),""),"")</f>
        <v/>
      </c>
      <c r="CA173" s="443" t="str">
        <f t="shared" si="38"/>
        <v/>
      </c>
    </row>
    <row r="174" spans="1:79">
      <c r="A174" s="480"/>
      <c r="B174" s="463"/>
      <c r="C174" s="463"/>
      <c r="D174" s="463"/>
      <c r="E174" s="463"/>
      <c r="F174" s="463"/>
      <c r="G174" s="463"/>
      <c r="H174" s="463"/>
      <c r="I174" s="463"/>
      <c r="J174" s="463"/>
      <c r="K174" s="463"/>
      <c r="L174" s="463"/>
      <c r="M174" s="463"/>
      <c r="N174" s="463"/>
      <c r="O174" s="463"/>
      <c r="P174" s="443">
        <f t="shared" si="26"/>
        <v>0</v>
      </c>
      <c r="Q174" s="480"/>
      <c r="R174" s="480"/>
      <c r="S174" s="456">
        <f>IF(U174&gt;0,U174,IF(Q174=1,'TUITION SCHED'!D$30,IF(Q174=2,'TUITION SCHED'!E$30,IF(Q174=3,'TUITION SCHED'!F$30,IF(Q174=4,'TUITION SCHED'!G$30,IF(Q174=5,'TUITION SCHED'!H$30,IF(R174&gt;0,R174*'TUITION SCHED'!$D$31,SUM(BI174:BV174))))))))</f>
        <v>0</v>
      </c>
      <c r="T174" s="457" t="str">
        <f t="shared" si="27"/>
        <v/>
      </c>
      <c r="U174" s="480"/>
      <c r="V174" s="480"/>
      <c r="W174" s="575" t="str">
        <f>IF(V174="y",S174*'DATA INPUT'!$B$20,"")</f>
        <v/>
      </c>
      <c r="X174" s="483"/>
      <c r="Y174" s="443" t="str">
        <f>IF(A174="","",IF(X174="y",'DATA INPUT'!$B$26,'DATA INPUT'!$B$27))</f>
        <v/>
      </c>
      <c r="Z174" s="458">
        <f>IF(Q174=0,(P174-B174*0.5)*'DATA INPUT'!$B$28,"")</f>
        <v>0</v>
      </c>
      <c r="AA174" s="480"/>
      <c r="AB174" s="480"/>
      <c r="AC174" s="480"/>
      <c r="AD174" s="480"/>
      <c r="AE174" s="443" t="str">
        <f>IF((AB174+AC174+AD174)=0,"",(AB174*'DATA INPUT'!$D$59)+(AC174*'DATA INPUT'!$D$61)+(AD174*'DATA INPUT'!$D$66))</f>
        <v/>
      </c>
      <c r="AF174" s="480"/>
      <c r="AG174" s="480"/>
      <c r="AH174" s="483"/>
      <c r="AI174" s="443" t="str">
        <f t="shared" si="28"/>
        <v/>
      </c>
      <c r="AJ174" s="443" t="str">
        <f t="shared" si="29"/>
        <v/>
      </c>
      <c r="AK174" s="443" t="str">
        <f t="shared" si="30"/>
        <v/>
      </c>
      <c r="AL174" s="443" t="str">
        <f t="shared" si="31"/>
        <v/>
      </c>
      <c r="AM174" s="443" t="str">
        <f t="shared" si="32"/>
        <v/>
      </c>
      <c r="AN174" s="443" t="str">
        <f t="shared" si="33"/>
        <v/>
      </c>
      <c r="AO174" s="443" t="str">
        <f t="shared" si="34"/>
        <v/>
      </c>
      <c r="AP174" s="443" t="str">
        <f t="shared" si="35"/>
        <v/>
      </c>
      <c r="AQ174" s="440" t="str">
        <f>IF(AH174="y",IF(MAX(BY174:BZ174)&lt;'TUITION SCHED'!$H$61,MAX(BY174:BZ174),'TUITION SCHED'!$H$61),"")</f>
        <v/>
      </c>
      <c r="AR174" s="459"/>
      <c r="AS174" s="443" t="str">
        <f>IF(SUM(AT174:$BF174)&gt;0,"",IF(B174&gt;0,$P174,""))</f>
        <v/>
      </c>
      <c r="AT174" s="443" t="str">
        <f>IF(SUM(AU174:$BF174)&gt;0,"",IF(C174&gt;0,$P174,""))</f>
        <v/>
      </c>
      <c r="AU174" s="443" t="str">
        <f>IF(SUM(AV174:$BF174)&gt;0,"",IF(D174&gt;0,$P174,""))</f>
        <v/>
      </c>
      <c r="AV174" s="443" t="str">
        <f>IF(SUM(AW174:$BF174)&gt;0,"",IF(E174&gt;0,$P174,""))</f>
        <v/>
      </c>
      <c r="AW174" s="443" t="str">
        <f>IF(SUM(AX174:$BF174)&gt;0,"",IF(F174&gt;0,$P174,""))</f>
        <v/>
      </c>
      <c r="AX174" s="443" t="str">
        <f>IF(SUM(AY174:$BF174)&gt;0,"",IF(G174&gt;0,$P174,""))</f>
        <v/>
      </c>
      <c r="AY174" s="443" t="str">
        <f>IF(SUM(AZ174:$BF174)&gt;0,"",IF(H174&gt;0,$P174,""))</f>
        <v/>
      </c>
      <c r="AZ174" s="443" t="str">
        <f>IF(SUM(BA174:$BF174)&gt;0,"",IF(I174&gt;0,$P174,""))</f>
        <v/>
      </c>
      <c r="BA174" s="443" t="str">
        <f>IF(SUM(BB174:$BF174)&gt;0,"",IF(J174&gt;0,$P174,""))</f>
        <v/>
      </c>
      <c r="BB174" s="443" t="str">
        <f>IF(SUM(BC174:$BF174)&gt;0,"",IF(K174&gt;0,$P174,""))</f>
        <v/>
      </c>
      <c r="BC174" s="443" t="str">
        <f>IF(SUM(BD174:$BF174)&gt;0,"",IF(L174&gt;0,$P174,""))</f>
        <v/>
      </c>
      <c r="BD174" s="443" t="str">
        <f>IF(SUM(BE174:$BF174)&gt;0,"",IF(M174&gt;0,$P174,""))</f>
        <v/>
      </c>
      <c r="BE174" s="443" t="str">
        <f t="shared" si="36"/>
        <v/>
      </c>
      <c r="BF174" s="440" t="str">
        <f t="shared" si="37"/>
        <v/>
      </c>
      <c r="BG174" s="124"/>
      <c r="BH174" s="507"/>
      <c r="BI174" s="145" t="str">
        <f>IF(AS174&lt;1,"",IF(AS174=1,'TUITION SCHED'!$D$16,IF(AS174=2,'TUITION SCHED'!$E$16,IF(AS174=3,'TUITION SCHED'!$F$16,IF(AS174=4,'TUITION SCHED'!$G$16,IF(AS174=5,'TUITION SCHED'!$H$16,""))))))</f>
        <v/>
      </c>
      <c r="BJ174" s="443" t="str">
        <f>IF(AT174&lt;1,"",IF(AT174=1,'TUITION SCHED'!$D$17,IF(AT174=2,'TUITION SCHED'!$E$17,IF(AT174=3,'TUITION SCHED'!$F$17,IF(AT174=4,'TUITION SCHED'!$G$17,IF(AT174=5,'TUITION SCHED'!$H$18,""))))))</f>
        <v/>
      </c>
      <c r="BK174" s="443" t="str">
        <f>IF(AU174&lt;1,"",IF(AU174=1,'TUITION SCHED'!$D$18,IF(AU174=2,'TUITION SCHED'!$E$18,IF(AU174=3,'TUITION SCHED'!$F$18,IF(AU174=4,'TUITION SCHED'!$G$18,IF(AU174=5,'TUITION SCHED'!$H$18,""))))))</f>
        <v/>
      </c>
      <c r="BL174" s="443" t="str">
        <f>IF(AV174&lt;1,"",IF(AV174=1,'TUITION SCHED'!$D$19,IF(AV174=2,'TUITION SCHED'!$E$19,IF(AV174=3,'TUITION SCHED'!$F$19,IF(AV174=4,'TUITION SCHED'!$G$19,IF(AV174=5,'TUITION SCHED'!$H$19,""))))))</f>
        <v/>
      </c>
      <c r="BM174" s="443" t="str">
        <f>IF(AW174&lt;1,"",IF(AW174=1,'TUITION SCHED'!$D$20,IF(AW174=2,'TUITION SCHED'!$E$20,IF(AW174=3,'TUITION SCHED'!$F$20,IF(AW174=4,'TUITION SCHED'!$G$20,IF(AW174=5,'TUITION SCHED'!$H$20,""))))))</f>
        <v/>
      </c>
      <c r="BN174" s="443" t="str">
        <f>IF(AX174&lt;1,"",IF(AX174=1,'TUITION SCHED'!$D$21,IF(AX174=2,'TUITION SCHED'!$E$21,IF(AX174=3,'TUITION SCHED'!$F$21,IF(AX174=4,'TUITION SCHED'!$G$21,IF(AX174=5,'TUITION SCHED'!$H$21,""))))))</f>
        <v/>
      </c>
      <c r="BO174" s="443" t="str">
        <f>IF(AY174&lt;1,"",IF(AY174=1,'TUITION SCHED'!$D$22,IF(AY174=2,'TUITION SCHED'!$E$22,IF(AY174=3,'TUITION SCHED'!$F$22,IF(AY174=4,'TUITION SCHED'!$G$22,IF(AY174=5,'TUITION SCHED'!$H$22,""))))))</f>
        <v/>
      </c>
      <c r="BP174" s="443" t="str">
        <f>IF(AZ174&lt;1,"",IF(AZ174=1,'TUITION SCHED'!$D$23,IF(AZ174=2,'TUITION SCHED'!$E$23,IF(AZ174=3,'TUITION SCHED'!$F$23,IF(AZ174=4,'TUITION SCHED'!$G$23,IF(AZ174=5,'TUITION SCHED'!$H$23,""))))))</f>
        <v/>
      </c>
      <c r="BQ174" s="443" t="str">
        <f>IF(BA174&lt;1,"",IF(BA174=1,'TUITION SCHED'!$D$24,IF(BA174=2,'TUITION SCHED'!$E$24,IF(BA174=3,'TUITION SCHED'!$F$24,IF(BA174=4,'TUITION SCHED'!$G$24,IF(BA174=5,'TUITION SCHED'!$H$24,""))))))</f>
        <v/>
      </c>
      <c r="BR174" s="443" t="str">
        <f>IF(BB174&lt;1,"",IF(BB174=1,'TUITION SCHED'!$D$25,IF(BB174=2,'TUITION SCHED'!$E$25,IF(BB174=3,'TUITION SCHED'!$F$25,IF(BB174=4,'TUITION SCHED'!$G$25,IF(BB174=5,'TUITION SCHED'!$H$25,""))))))</f>
        <v/>
      </c>
      <c r="BS174" s="443" t="str">
        <f>IF(BC174&lt;1,"",IF(BC174=1,'TUITION SCHED'!$D$26,IF(BC174=2,'TUITION SCHED'!$E$26,IF(BC174=3,'TUITION SCHED'!$F$26,IF(BC174=4,'TUITION SCHED'!$G$26,IF(BC174=5,'TUITION SCHED'!$H$26,""))))))</f>
        <v/>
      </c>
      <c r="BT174" s="443" t="str">
        <f>IF(BD174&lt;1,"",IF(BD174=1,'TUITION SCHED'!$D$27,IF(BD174=2,'TUITION SCHED'!$E$27,IF(BD174=3,'TUITION SCHED'!$F$27,IF(BD174=4,'TUITION SCHED'!$G$27,IF(BD174=5,'TUITION SCHED'!$H$27,""))))))</f>
        <v/>
      </c>
      <c r="BU174" s="443" t="str">
        <f>IF(BE174&lt;1,"",IF(BE174=1,'TUITION SCHED'!$D$28,IF(BE174=2,'TUITION SCHED'!$E$28,IF(BE174=3,'TUITION SCHED'!$F$28,IF(BE174=4,'TUITION SCHED'!$G$28,IF(BE174=5,'TUITION SCHED'!$H$28,""))))))</f>
        <v/>
      </c>
      <c r="BV174" s="440" t="str">
        <f>IF(BF174&lt;1,"",IF(BF174=1,'TUITION SCHED'!$D$29,IF(BF174=2,'TUITION SCHED'!$E$29,IF(BF174=3,'TUITION SCHED'!$F$29,IF(BF174=4,'TUITION SCHED'!$G$29,IF(BF174=5,'TUITION SCHED'!$H$29,""))))))</f>
        <v/>
      </c>
      <c r="BW174" s="124"/>
      <c r="BX174" s="507"/>
      <c r="BY174" s="145" t="str">
        <f>IF(AH174="y",IF(SUM(J174:O174)&gt;0,'TUITION SCHED'!$H$58+IF(SUM(J174:O174)&gt;1,((SUM(J174:O174)-1))*'TUITION SCHED'!$H$60)+SUM(B174:I174)*'TUITION SCHED'!$H$59,""),"")</f>
        <v/>
      </c>
      <c r="BZ174" s="443" t="str">
        <f>IF(AH174="y",IF(SUM(B174:I174)&gt;0,'TUITION SCHED'!$H$57+IF(SUM(B174:I174)&gt;1,((SUM(B174:I174)-1))*'TUITION SCHED'!$H$59),""),"")</f>
        <v/>
      </c>
      <c r="CA174" s="443" t="str">
        <f t="shared" si="38"/>
        <v/>
      </c>
    </row>
    <row r="175" spans="1:79">
      <c r="A175" s="480"/>
      <c r="B175" s="463"/>
      <c r="C175" s="463"/>
      <c r="D175" s="463"/>
      <c r="E175" s="463"/>
      <c r="F175" s="463"/>
      <c r="G175" s="463"/>
      <c r="H175" s="463"/>
      <c r="I175" s="463"/>
      <c r="J175" s="463"/>
      <c r="K175" s="463"/>
      <c r="L175" s="463"/>
      <c r="M175" s="463"/>
      <c r="N175" s="463"/>
      <c r="O175" s="463"/>
      <c r="P175" s="443">
        <f t="shared" si="26"/>
        <v>0</v>
      </c>
      <c r="Q175" s="480"/>
      <c r="R175" s="480"/>
      <c r="S175" s="456">
        <f>IF(U175&gt;0,U175,IF(Q175=1,'TUITION SCHED'!D$30,IF(Q175=2,'TUITION SCHED'!E$30,IF(Q175=3,'TUITION SCHED'!F$30,IF(Q175=4,'TUITION SCHED'!G$30,IF(Q175=5,'TUITION SCHED'!H$30,IF(R175&gt;0,R175*'TUITION SCHED'!$D$31,SUM(BI175:BV175))))))))</f>
        <v>0</v>
      </c>
      <c r="T175" s="457" t="str">
        <f t="shared" si="27"/>
        <v/>
      </c>
      <c r="U175" s="480"/>
      <c r="V175" s="480"/>
      <c r="W175" s="575" t="str">
        <f>IF(V175="y",S175*'DATA INPUT'!$B$20,"")</f>
        <v/>
      </c>
      <c r="X175" s="483"/>
      <c r="Y175" s="443" t="str">
        <f>IF(A175="","",IF(X175="y",'DATA INPUT'!$B$26,'DATA INPUT'!$B$27))</f>
        <v/>
      </c>
      <c r="Z175" s="458">
        <f>IF(Q175=0,(P175-B175*0.5)*'DATA INPUT'!$B$28,"")</f>
        <v>0</v>
      </c>
      <c r="AA175" s="480"/>
      <c r="AB175" s="480"/>
      <c r="AC175" s="480"/>
      <c r="AD175" s="480"/>
      <c r="AE175" s="443" t="str">
        <f>IF((AB175+AC175+AD175)=0,"",(AB175*'DATA INPUT'!$D$59)+(AC175*'DATA INPUT'!$D$61)+(AD175*'DATA INPUT'!$D$66))</f>
        <v/>
      </c>
      <c r="AF175" s="480"/>
      <c r="AG175" s="480"/>
      <c r="AH175" s="483"/>
      <c r="AI175" s="443" t="str">
        <f t="shared" si="28"/>
        <v/>
      </c>
      <c r="AJ175" s="443" t="str">
        <f t="shared" si="29"/>
        <v/>
      </c>
      <c r="AK175" s="443" t="str">
        <f t="shared" si="30"/>
        <v/>
      </c>
      <c r="AL175" s="443" t="str">
        <f t="shared" si="31"/>
        <v/>
      </c>
      <c r="AM175" s="443" t="str">
        <f t="shared" si="32"/>
        <v/>
      </c>
      <c r="AN175" s="443" t="str">
        <f t="shared" si="33"/>
        <v/>
      </c>
      <c r="AO175" s="443" t="str">
        <f t="shared" si="34"/>
        <v/>
      </c>
      <c r="AP175" s="443" t="str">
        <f t="shared" si="35"/>
        <v/>
      </c>
      <c r="AQ175" s="440" t="str">
        <f>IF(AH175="y",IF(MAX(BY175:BZ175)&lt;'TUITION SCHED'!$H$61,MAX(BY175:BZ175),'TUITION SCHED'!$H$61),"")</f>
        <v/>
      </c>
      <c r="AR175" s="459"/>
      <c r="AS175" s="443" t="str">
        <f>IF(SUM(AT175:$BF175)&gt;0,"",IF(B175&gt;0,$P175,""))</f>
        <v/>
      </c>
      <c r="AT175" s="443" t="str">
        <f>IF(SUM(AU175:$BF175)&gt;0,"",IF(C175&gt;0,$P175,""))</f>
        <v/>
      </c>
      <c r="AU175" s="443" t="str">
        <f>IF(SUM(AV175:$BF175)&gt;0,"",IF(D175&gt;0,$P175,""))</f>
        <v/>
      </c>
      <c r="AV175" s="443" t="str">
        <f>IF(SUM(AW175:$BF175)&gt;0,"",IF(E175&gt;0,$P175,""))</f>
        <v/>
      </c>
      <c r="AW175" s="443" t="str">
        <f>IF(SUM(AX175:$BF175)&gt;0,"",IF(F175&gt;0,$P175,""))</f>
        <v/>
      </c>
      <c r="AX175" s="443" t="str">
        <f>IF(SUM(AY175:$BF175)&gt;0,"",IF(G175&gt;0,$P175,""))</f>
        <v/>
      </c>
      <c r="AY175" s="443" t="str">
        <f>IF(SUM(AZ175:$BF175)&gt;0,"",IF(H175&gt;0,$P175,""))</f>
        <v/>
      </c>
      <c r="AZ175" s="443" t="str">
        <f>IF(SUM(BA175:$BF175)&gt;0,"",IF(I175&gt;0,$P175,""))</f>
        <v/>
      </c>
      <c r="BA175" s="443" t="str">
        <f>IF(SUM(BB175:$BF175)&gt;0,"",IF(J175&gt;0,$P175,""))</f>
        <v/>
      </c>
      <c r="BB175" s="443" t="str">
        <f>IF(SUM(BC175:$BF175)&gt;0,"",IF(K175&gt;0,$P175,""))</f>
        <v/>
      </c>
      <c r="BC175" s="443" t="str">
        <f>IF(SUM(BD175:$BF175)&gt;0,"",IF(L175&gt;0,$P175,""))</f>
        <v/>
      </c>
      <c r="BD175" s="443" t="str">
        <f>IF(SUM(BE175:$BF175)&gt;0,"",IF(M175&gt;0,$P175,""))</f>
        <v/>
      </c>
      <c r="BE175" s="443" t="str">
        <f t="shared" si="36"/>
        <v/>
      </c>
      <c r="BF175" s="440" t="str">
        <f t="shared" si="37"/>
        <v/>
      </c>
      <c r="BG175" s="124"/>
      <c r="BH175" s="507"/>
      <c r="BI175" s="145" t="str">
        <f>IF(AS175&lt;1,"",IF(AS175=1,'TUITION SCHED'!$D$16,IF(AS175=2,'TUITION SCHED'!$E$16,IF(AS175=3,'TUITION SCHED'!$F$16,IF(AS175=4,'TUITION SCHED'!$G$16,IF(AS175=5,'TUITION SCHED'!$H$16,""))))))</f>
        <v/>
      </c>
      <c r="BJ175" s="443" t="str">
        <f>IF(AT175&lt;1,"",IF(AT175=1,'TUITION SCHED'!$D$17,IF(AT175=2,'TUITION SCHED'!$E$17,IF(AT175=3,'TUITION SCHED'!$F$17,IF(AT175=4,'TUITION SCHED'!$G$17,IF(AT175=5,'TUITION SCHED'!$H$18,""))))))</f>
        <v/>
      </c>
      <c r="BK175" s="443" t="str">
        <f>IF(AU175&lt;1,"",IF(AU175=1,'TUITION SCHED'!$D$18,IF(AU175=2,'TUITION SCHED'!$E$18,IF(AU175=3,'TUITION SCHED'!$F$18,IF(AU175=4,'TUITION SCHED'!$G$18,IF(AU175=5,'TUITION SCHED'!$H$18,""))))))</f>
        <v/>
      </c>
      <c r="BL175" s="443" t="str">
        <f>IF(AV175&lt;1,"",IF(AV175=1,'TUITION SCHED'!$D$19,IF(AV175=2,'TUITION SCHED'!$E$19,IF(AV175=3,'TUITION SCHED'!$F$19,IF(AV175=4,'TUITION SCHED'!$G$19,IF(AV175=5,'TUITION SCHED'!$H$19,""))))))</f>
        <v/>
      </c>
      <c r="BM175" s="443" t="str">
        <f>IF(AW175&lt;1,"",IF(AW175=1,'TUITION SCHED'!$D$20,IF(AW175=2,'TUITION SCHED'!$E$20,IF(AW175=3,'TUITION SCHED'!$F$20,IF(AW175=4,'TUITION SCHED'!$G$20,IF(AW175=5,'TUITION SCHED'!$H$20,""))))))</f>
        <v/>
      </c>
      <c r="BN175" s="443" t="str">
        <f>IF(AX175&lt;1,"",IF(AX175=1,'TUITION SCHED'!$D$21,IF(AX175=2,'TUITION SCHED'!$E$21,IF(AX175=3,'TUITION SCHED'!$F$21,IF(AX175=4,'TUITION SCHED'!$G$21,IF(AX175=5,'TUITION SCHED'!$H$21,""))))))</f>
        <v/>
      </c>
      <c r="BO175" s="443" t="str">
        <f>IF(AY175&lt;1,"",IF(AY175=1,'TUITION SCHED'!$D$22,IF(AY175=2,'TUITION SCHED'!$E$22,IF(AY175=3,'TUITION SCHED'!$F$22,IF(AY175=4,'TUITION SCHED'!$G$22,IF(AY175=5,'TUITION SCHED'!$H$22,""))))))</f>
        <v/>
      </c>
      <c r="BP175" s="443" t="str">
        <f>IF(AZ175&lt;1,"",IF(AZ175=1,'TUITION SCHED'!$D$23,IF(AZ175=2,'TUITION SCHED'!$E$23,IF(AZ175=3,'TUITION SCHED'!$F$23,IF(AZ175=4,'TUITION SCHED'!$G$23,IF(AZ175=5,'TUITION SCHED'!$H$23,""))))))</f>
        <v/>
      </c>
      <c r="BQ175" s="443" t="str">
        <f>IF(BA175&lt;1,"",IF(BA175=1,'TUITION SCHED'!$D$24,IF(BA175=2,'TUITION SCHED'!$E$24,IF(BA175=3,'TUITION SCHED'!$F$24,IF(BA175=4,'TUITION SCHED'!$G$24,IF(BA175=5,'TUITION SCHED'!$H$24,""))))))</f>
        <v/>
      </c>
      <c r="BR175" s="443" t="str">
        <f>IF(BB175&lt;1,"",IF(BB175=1,'TUITION SCHED'!$D$25,IF(BB175=2,'TUITION SCHED'!$E$25,IF(BB175=3,'TUITION SCHED'!$F$25,IF(BB175=4,'TUITION SCHED'!$G$25,IF(BB175=5,'TUITION SCHED'!$H$25,""))))))</f>
        <v/>
      </c>
      <c r="BS175" s="443" t="str">
        <f>IF(BC175&lt;1,"",IF(BC175=1,'TUITION SCHED'!$D$26,IF(BC175=2,'TUITION SCHED'!$E$26,IF(BC175=3,'TUITION SCHED'!$F$26,IF(BC175=4,'TUITION SCHED'!$G$26,IF(BC175=5,'TUITION SCHED'!$H$26,""))))))</f>
        <v/>
      </c>
      <c r="BT175" s="443" t="str">
        <f>IF(BD175&lt;1,"",IF(BD175=1,'TUITION SCHED'!$D$27,IF(BD175=2,'TUITION SCHED'!$E$27,IF(BD175=3,'TUITION SCHED'!$F$27,IF(BD175=4,'TUITION SCHED'!$G$27,IF(BD175=5,'TUITION SCHED'!$H$27,""))))))</f>
        <v/>
      </c>
      <c r="BU175" s="443" t="str">
        <f>IF(BE175&lt;1,"",IF(BE175=1,'TUITION SCHED'!$D$28,IF(BE175=2,'TUITION SCHED'!$E$28,IF(BE175=3,'TUITION SCHED'!$F$28,IF(BE175=4,'TUITION SCHED'!$G$28,IF(BE175=5,'TUITION SCHED'!$H$28,""))))))</f>
        <v/>
      </c>
      <c r="BV175" s="440" t="str">
        <f>IF(BF175&lt;1,"",IF(BF175=1,'TUITION SCHED'!$D$29,IF(BF175=2,'TUITION SCHED'!$E$29,IF(BF175=3,'TUITION SCHED'!$F$29,IF(BF175=4,'TUITION SCHED'!$G$29,IF(BF175=5,'TUITION SCHED'!$H$29,""))))))</f>
        <v/>
      </c>
      <c r="BW175" s="124"/>
      <c r="BX175" s="507"/>
      <c r="BY175" s="145" t="str">
        <f>IF(AH175="y",IF(SUM(J175:O175)&gt;0,'TUITION SCHED'!$H$58+IF(SUM(J175:O175)&gt;1,((SUM(J175:O175)-1))*'TUITION SCHED'!$H$60)+SUM(B175:I175)*'TUITION SCHED'!$H$59,""),"")</f>
        <v/>
      </c>
      <c r="BZ175" s="443" t="str">
        <f>IF(AH175="y",IF(SUM(B175:I175)&gt;0,'TUITION SCHED'!$H$57+IF(SUM(B175:I175)&gt;1,((SUM(B175:I175)-1))*'TUITION SCHED'!$H$59),""),"")</f>
        <v/>
      </c>
      <c r="CA175" s="443" t="str">
        <f t="shared" si="38"/>
        <v/>
      </c>
    </row>
    <row r="176" spans="1:79">
      <c r="A176" s="480"/>
      <c r="B176" s="463"/>
      <c r="C176" s="463"/>
      <c r="D176" s="463"/>
      <c r="E176" s="463"/>
      <c r="F176" s="463"/>
      <c r="G176" s="463"/>
      <c r="H176" s="463"/>
      <c r="I176" s="463"/>
      <c r="J176" s="463"/>
      <c r="K176" s="463"/>
      <c r="L176" s="463"/>
      <c r="M176" s="463"/>
      <c r="N176" s="463"/>
      <c r="O176" s="463"/>
      <c r="P176" s="443">
        <f t="shared" si="26"/>
        <v>0</v>
      </c>
      <c r="Q176" s="480"/>
      <c r="R176" s="480"/>
      <c r="S176" s="456">
        <f>IF(U176&gt;0,U176,IF(Q176=1,'TUITION SCHED'!D$30,IF(Q176=2,'TUITION SCHED'!E$30,IF(Q176=3,'TUITION SCHED'!F$30,IF(Q176=4,'TUITION SCHED'!G$30,IF(Q176=5,'TUITION SCHED'!H$30,IF(R176&gt;0,R176*'TUITION SCHED'!$D$31,SUM(BI176:BV176))))))))</f>
        <v>0</v>
      </c>
      <c r="T176" s="457" t="str">
        <f t="shared" si="27"/>
        <v/>
      </c>
      <c r="U176" s="480"/>
      <c r="V176" s="480"/>
      <c r="W176" s="575" t="str">
        <f>IF(V176="y",S176*'DATA INPUT'!$B$20,"")</f>
        <v/>
      </c>
      <c r="X176" s="483"/>
      <c r="Y176" s="443" t="str">
        <f>IF(A176="","",IF(X176="y",'DATA INPUT'!$B$26,'DATA INPUT'!$B$27))</f>
        <v/>
      </c>
      <c r="Z176" s="458">
        <f>IF(Q176=0,(P176-B176*0.5)*'DATA INPUT'!$B$28,"")</f>
        <v>0</v>
      </c>
      <c r="AA176" s="480"/>
      <c r="AB176" s="480"/>
      <c r="AC176" s="480"/>
      <c r="AD176" s="480"/>
      <c r="AE176" s="443" t="str">
        <f>IF((AB176+AC176+AD176)=0,"",(AB176*'DATA INPUT'!$D$59)+(AC176*'DATA INPUT'!$D$61)+(AD176*'DATA INPUT'!$D$66))</f>
        <v/>
      </c>
      <c r="AF176" s="480"/>
      <c r="AG176" s="480"/>
      <c r="AH176" s="483"/>
      <c r="AI176" s="443" t="str">
        <f t="shared" si="28"/>
        <v/>
      </c>
      <c r="AJ176" s="443" t="str">
        <f t="shared" si="29"/>
        <v/>
      </c>
      <c r="AK176" s="443" t="str">
        <f t="shared" si="30"/>
        <v/>
      </c>
      <c r="AL176" s="443" t="str">
        <f t="shared" si="31"/>
        <v/>
      </c>
      <c r="AM176" s="443" t="str">
        <f t="shared" si="32"/>
        <v/>
      </c>
      <c r="AN176" s="443" t="str">
        <f t="shared" si="33"/>
        <v/>
      </c>
      <c r="AO176" s="443" t="str">
        <f t="shared" si="34"/>
        <v/>
      </c>
      <c r="AP176" s="443" t="str">
        <f t="shared" si="35"/>
        <v/>
      </c>
      <c r="AQ176" s="440" t="str">
        <f>IF(AH176="y",IF(MAX(BY176:BZ176)&lt;'TUITION SCHED'!$H$61,MAX(BY176:BZ176),'TUITION SCHED'!$H$61),"")</f>
        <v/>
      </c>
      <c r="AR176" s="459"/>
      <c r="AS176" s="443" t="str">
        <f>IF(SUM(AT176:$BF176)&gt;0,"",IF(B176&gt;0,$P176,""))</f>
        <v/>
      </c>
      <c r="AT176" s="443" t="str">
        <f>IF(SUM(AU176:$BF176)&gt;0,"",IF(C176&gt;0,$P176,""))</f>
        <v/>
      </c>
      <c r="AU176" s="443" t="str">
        <f>IF(SUM(AV176:$BF176)&gt;0,"",IF(D176&gt;0,$P176,""))</f>
        <v/>
      </c>
      <c r="AV176" s="443" t="str">
        <f>IF(SUM(AW176:$BF176)&gt;0,"",IF(E176&gt;0,$P176,""))</f>
        <v/>
      </c>
      <c r="AW176" s="443" t="str">
        <f>IF(SUM(AX176:$BF176)&gt;0,"",IF(F176&gt;0,$P176,""))</f>
        <v/>
      </c>
      <c r="AX176" s="443" t="str">
        <f>IF(SUM(AY176:$BF176)&gt;0,"",IF(G176&gt;0,$P176,""))</f>
        <v/>
      </c>
      <c r="AY176" s="443" t="str">
        <f>IF(SUM(AZ176:$BF176)&gt;0,"",IF(H176&gt;0,$P176,""))</f>
        <v/>
      </c>
      <c r="AZ176" s="443" t="str">
        <f>IF(SUM(BA176:$BF176)&gt;0,"",IF(I176&gt;0,$P176,""))</f>
        <v/>
      </c>
      <c r="BA176" s="443" t="str">
        <f>IF(SUM(BB176:$BF176)&gt;0,"",IF(J176&gt;0,$P176,""))</f>
        <v/>
      </c>
      <c r="BB176" s="443" t="str">
        <f>IF(SUM(BC176:$BF176)&gt;0,"",IF(K176&gt;0,$P176,""))</f>
        <v/>
      </c>
      <c r="BC176" s="443" t="str">
        <f>IF(SUM(BD176:$BF176)&gt;0,"",IF(L176&gt;0,$P176,""))</f>
        <v/>
      </c>
      <c r="BD176" s="443" t="str">
        <f>IF(SUM(BE176:$BF176)&gt;0,"",IF(M176&gt;0,$P176,""))</f>
        <v/>
      </c>
      <c r="BE176" s="443" t="str">
        <f t="shared" si="36"/>
        <v/>
      </c>
      <c r="BF176" s="440" t="str">
        <f t="shared" si="37"/>
        <v/>
      </c>
      <c r="BG176" s="124"/>
      <c r="BH176" s="507"/>
      <c r="BI176" s="145" t="str">
        <f>IF(AS176&lt;1,"",IF(AS176=1,'TUITION SCHED'!$D$16,IF(AS176=2,'TUITION SCHED'!$E$16,IF(AS176=3,'TUITION SCHED'!$F$16,IF(AS176=4,'TUITION SCHED'!$G$16,IF(AS176=5,'TUITION SCHED'!$H$16,""))))))</f>
        <v/>
      </c>
      <c r="BJ176" s="443" t="str">
        <f>IF(AT176&lt;1,"",IF(AT176=1,'TUITION SCHED'!$D$17,IF(AT176=2,'TUITION SCHED'!$E$17,IF(AT176=3,'TUITION SCHED'!$F$17,IF(AT176=4,'TUITION SCHED'!$G$17,IF(AT176=5,'TUITION SCHED'!$H$18,""))))))</f>
        <v/>
      </c>
      <c r="BK176" s="443" t="str">
        <f>IF(AU176&lt;1,"",IF(AU176=1,'TUITION SCHED'!$D$18,IF(AU176=2,'TUITION SCHED'!$E$18,IF(AU176=3,'TUITION SCHED'!$F$18,IF(AU176=4,'TUITION SCHED'!$G$18,IF(AU176=5,'TUITION SCHED'!$H$18,""))))))</f>
        <v/>
      </c>
      <c r="BL176" s="443" t="str">
        <f>IF(AV176&lt;1,"",IF(AV176=1,'TUITION SCHED'!$D$19,IF(AV176=2,'TUITION SCHED'!$E$19,IF(AV176=3,'TUITION SCHED'!$F$19,IF(AV176=4,'TUITION SCHED'!$G$19,IF(AV176=5,'TUITION SCHED'!$H$19,""))))))</f>
        <v/>
      </c>
      <c r="BM176" s="443" t="str">
        <f>IF(AW176&lt;1,"",IF(AW176=1,'TUITION SCHED'!$D$20,IF(AW176=2,'TUITION SCHED'!$E$20,IF(AW176=3,'TUITION SCHED'!$F$20,IF(AW176=4,'TUITION SCHED'!$G$20,IF(AW176=5,'TUITION SCHED'!$H$20,""))))))</f>
        <v/>
      </c>
      <c r="BN176" s="443" t="str">
        <f>IF(AX176&lt;1,"",IF(AX176=1,'TUITION SCHED'!$D$21,IF(AX176=2,'TUITION SCHED'!$E$21,IF(AX176=3,'TUITION SCHED'!$F$21,IF(AX176=4,'TUITION SCHED'!$G$21,IF(AX176=5,'TUITION SCHED'!$H$21,""))))))</f>
        <v/>
      </c>
      <c r="BO176" s="443" t="str">
        <f>IF(AY176&lt;1,"",IF(AY176=1,'TUITION SCHED'!$D$22,IF(AY176=2,'TUITION SCHED'!$E$22,IF(AY176=3,'TUITION SCHED'!$F$22,IF(AY176=4,'TUITION SCHED'!$G$22,IF(AY176=5,'TUITION SCHED'!$H$22,""))))))</f>
        <v/>
      </c>
      <c r="BP176" s="443" t="str">
        <f>IF(AZ176&lt;1,"",IF(AZ176=1,'TUITION SCHED'!$D$23,IF(AZ176=2,'TUITION SCHED'!$E$23,IF(AZ176=3,'TUITION SCHED'!$F$23,IF(AZ176=4,'TUITION SCHED'!$G$23,IF(AZ176=5,'TUITION SCHED'!$H$23,""))))))</f>
        <v/>
      </c>
      <c r="BQ176" s="443" t="str">
        <f>IF(BA176&lt;1,"",IF(BA176=1,'TUITION SCHED'!$D$24,IF(BA176=2,'TUITION SCHED'!$E$24,IF(BA176=3,'TUITION SCHED'!$F$24,IF(BA176=4,'TUITION SCHED'!$G$24,IF(BA176=5,'TUITION SCHED'!$H$24,""))))))</f>
        <v/>
      </c>
      <c r="BR176" s="443" t="str">
        <f>IF(BB176&lt;1,"",IF(BB176=1,'TUITION SCHED'!$D$25,IF(BB176=2,'TUITION SCHED'!$E$25,IF(BB176=3,'TUITION SCHED'!$F$25,IF(BB176=4,'TUITION SCHED'!$G$25,IF(BB176=5,'TUITION SCHED'!$H$25,""))))))</f>
        <v/>
      </c>
      <c r="BS176" s="443" t="str">
        <f>IF(BC176&lt;1,"",IF(BC176=1,'TUITION SCHED'!$D$26,IF(BC176=2,'TUITION SCHED'!$E$26,IF(BC176=3,'TUITION SCHED'!$F$26,IF(BC176=4,'TUITION SCHED'!$G$26,IF(BC176=5,'TUITION SCHED'!$H$26,""))))))</f>
        <v/>
      </c>
      <c r="BT176" s="443" t="str">
        <f>IF(BD176&lt;1,"",IF(BD176=1,'TUITION SCHED'!$D$27,IF(BD176=2,'TUITION SCHED'!$E$27,IF(BD176=3,'TUITION SCHED'!$F$27,IF(BD176=4,'TUITION SCHED'!$G$27,IF(BD176=5,'TUITION SCHED'!$H$27,""))))))</f>
        <v/>
      </c>
      <c r="BU176" s="443" t="str">
        <f>IF(BE176&lt;1,"",IF(BE176=1,'TUITION SCHED'!$D$28,IF(BE176=2,'TUITION SCHED'!$E$28,IF(BE176=3,'TUITION SCHED'!$F$28,IF(BE176=4,'TUITION SCHED'!$G$28,IF(BE176=5,'TUITION SCHED'!$H$28,""))))))</f>
        <v/>
      </c>
      <c r="BV176" s="440" t="str">
        <f>IF(BF176&lt;1,"",IF(BF176=1,'TUITION SCHED'!$D$29,IF(BF176=2,'TUITION SCHED'!$E$29,IF(BF176=3,'TUITION SCHED'!$F$29,IF(BF176=4,'TUITION SCHED'!$G$29,IF(BF176=5,'TUITION SCHED'!$H$29,""))))))</f>
        <v/>
      </c>
      <c r="BW176" s="124"/>
      <c r="BX176" s="507"/>
      <c r="BY176" s="145" t="str">
        <f>IF(AH176="y",IF(SUM(J176:O176)&gt;0,'TUITION SCHED'!$H$58+IF(SUM(J176:O176)&gt;1,((SUM(J176:O176)-1))*'TUITION SCHED'!$H$60)+SUM(B176:I176)*'TUITION SCHED'!$H$59,""),"")</f>
        <v/>
      </c>
      <c r="BZ176" s="443" t="str">
        <f>IF(AH176="y",IF(SUM(B176:I176)&gt;0,'TUITION SCHED'!$H$57+IF(SUM(B176:I176)&gt;1,((SUM(B176:I176)-1))*'TUITION SCHED'!$H$59),""),"")</f>
        <v/>
      </c>
      <c r="CA176" s="443" t="str">
        <f t="shared" si="38"/>
        <v/>
      </c>
    </row>
    <row r="177" spans="1:79">
      <c r="A177" s="480"/>
      <c r="B177" s="463"/>
      <c r="C177" s="463"/>
      <c r="D177" s="463"/>
      <c r="E177" s="463"/>
      <c r="F177" s="463"/>
      <c r="G177" s="463"/>
      <c r="H177" s="463"/>
      <c r="I177" s="463"/>
      <c r="J177" s="463"/>
      <c r="K177" s="463"/>
      <c r="L177" s="463"/>
      <c r="M177" s="463"/>
      <c r="N177" s="463"/>
      <c r="O177" s="463"/>
      <c r="P177" s="443">
        <f t="shared" si="26"/>
        <v>0</v>
      </c>
      <c r="Q177" s="480"/>
      <c r="R177" s="480"/>
      <c r="S177" s="456">
        <f>IF(U177&gt;0,U177,IF(Q177=1,'TUITION SCHED'!D$30,IF(Q177=2,'TUITION SCHED'!E$30,IF(Q177=3,'TUITION SCHED'!F$30,IF(Q177=4,'TUITION SCHED'!G$30,IF(Q177=5,'TUITION SCHED'!H$30,IF(R177&gt;0,R177*'TUITION SCHED'!$D$31,SUM(BI177:BV177))))))))</f>
        <v>0</v>
      </c>
      <c r="T177" s="457" t="str">
        <f t="shared" si="27"/>
        <v/>
      </c>
      <c r="U177" s="480"/>
      <c r="V177" s="480"/>
      <c r="W177" s="575" t="str">
        <f>IF(V177="y",S177*'DATA INPUT'!$B$20,"")</f>
        <v/>
      </c>
      <c r="X177" s="483"/>
      <c r="Y177" s="443" t="str">
        <f>IF(A177="","",IF(X177="y",'DATA INPUT'!$B$26,'DATA INPUT'!$B$27))</f>
        <v/>
      </c>
      <c r="Z177" s="458">
        <f>IF(Q177=0,(P177-B177*0.5)*'DATA INPUT'!$B$28,"")</f>
        <v>0</v>
      </c>
      <c r="AA177" s="480"/>
      <c r="AB177" s="480"/>
      <c r="AC177" s="480"/>
      <c r="AD177" s="480"/>
      <c r="AE177" s="443" t="str">
        <f>IF((AB177+AC177+AD177)=0,"",(AB177*'DATA INPUT'!$D$59)+(AC177*'DATA INPUT'!$D$61)+(AD177*'DATA INPUT'!$D$66))</f>
        <v/>
      </c>
      <c r="AF177" s="480"/>
      <c r="AG177" s="480"/>
      <c r="AH177" s="483"/>
      <c r="AI177" s="443" t="str">
        <f t="shared" si="28"/>
        <v/>
      </c>
      <c r="AJ177" s="443" t="str">
        <f t="shared" si="29"/>
        <v/>
      </c>
      <c r="AK177" s="443" t="str">
        <f t="shared" si="30"/>
        <v/>
      </c>
      <c r="AL177" s="443" t="str">
        <f t="shared" si="31"/>
        <v/>
      </c>
      <c r="AM177" s="443" t="str">
        <f t="shared" si="32"/>
        <v/>
      </c>
      <c r="AN177" s="443" t="str">
        <f t="shared" si="33"/>
        <v/>
      </c>
      <c r="AO177" s="443" t="str">
        <f t="shared" si="34"/>
        <v/>
      </c>
      <c r="AP177" s="443" t="str">
        <f t="shared" si="35"/>
        <v/>
      </c>
      <c r="AQ177" s="440" t="str">
        <f>IF(AH177="y",IF(MAX(BY177:BZ177)&lt;'TUITION SCHED'!$H$61,MAX(BY177:BZ177),'TUITION SCHED'!$H$61),"")</f>
        <v/>
      </c>
      <c r="AR177" s="459"/>
      <c r="AS177" s="443" t="str">
        <f>IF(SUM(AT177:$BF177)&gt;0,"",IF(B177&gt;0,$P177,""))</f>
        <v/>
      </c>
      <c r="AT177" s="443" t="str">
        <f>IF(SUM(AU177:$BF177)&gt;0,"",IF(C177&gt;0,$P177,""))</f>
        <v/>
      </c>
      <c r="AU177" s="443" t="str">
        <f>IF(SUM(AV177:$BF177)&gt;0,"",IF(D177&gt;0,$P177,""))</f>
        <v/>
      </c>
      <c r="AV177" s="443" t="str">
        <f>IF(SUM(AW177:$BF177)&gt;0,"",IF(E177&gt;0,$P177,""))</f>
        <v/>
      </c>
      <c r="AW177" s="443" t="str">
        <f>IF(SUM(AX177:$BF177)&gt;0,"",IF(F177&gt;0,$P177,""))</f>
        <v/>
      </c>
      <c r="AX177" s="443" t="str">
        <f>IF(SUM(AY177:$BF177)&gt;0,"",IF(G177&gt;0,$P177,""))</f>
        <v/>
      </c>
      <c r="AY177" s="443" t="str">
        <f>IF(SUM(AZ177:$BF177)&gt;0,"",IF(H177&gt;0,$P177,""))</f>
        <v/>
      </c>
      <c r="AZ177" s="443" t="str">
        <f>IF(SUM(BA177:$BF177)&gt;0,"",IF(I177&gt;0,$P177,""))</f>
        <v/>
      </c>
      <c r="BA177" s="443" t="str">
        <f>IF(SUM(BB177:$BF177)&gt;0,"",IF(J177&gt;0,$P177,""))</f>
        <v/>
      </c>
      <c r="BB177" s="443" t="str">
        <f>IF(SUM(BC177:$BF177)&gt;0,"",IF(K177&gt;0,$P177,""))</f>
        <v/>
      </c>
      <c r="BC177" s="443" t="str">
        <f>IF(SUM(BD177:$BF177)&gt;0,"",IF(L177&gt;0,$P177,""))</f>
        <v/>
      </c>
      <c r="BD177" s="443" t="str">
        <f>IF(SUM(BE177:$BF177)&gt;0,"",IF(M177&gt;0,$P177,""))</f>
        <v/>
      </c>
      <c r="BE177" s="443" t="str">
        <f t="shared" si="36"/>
        <v/>
      </c>
      <c r="BF177" s="440" t="str">
        <f t="shared" si="37"/>
        <v/>
      </c>
      <c r="BG177" s="124"/>
      <c r="BH177" s="507"/>
      <c r="BI177" s="145" t="str">
        <f>IF(AS177&lt;1,"",IF(AS177=1,'TUITION SCHED'!$D$16,IF(AS177=2,'TUITION SCHED'!$E$16,IF(AS177=3,'TUITION SCHED'!$F$16,IF(AS177=4,'TUITION SCHED'!$G$16,IF(AS177=5,'TUITION SCHED'!$H$16,""))))))</f>
        <v/>
      </c>
      <c r="BJ177" s="443" t="str">
        <f>IF(AT177&lt;1,"",IF(AT177=1,'TUITION SCHED'!$D$17,IF(AT177=2,'TUITION SCHED'!$E$17,IF(AT177=3,'TUITION SCHED'!$F$17,IF(AT177=4,'TUITION SCHED'!$G$17,IF(AT177=5,'TUITION SCHED'!$H$18,""))))))</f>
        <v/>
      </c>
      <c r="BK177" s="443" t="str">
        <f>IF(AU177&lt;1,"",IF(AU177=1,'TUITION SCHED'!$D$18,IF(AU177=2,'TUITION SCHED'!$E$18,IF(AU177=3,'TUITION SCHED'!$F$18,IF(AU177=4,'TUITION SCHED'!$G$18,IF(AU177=5,'TUITION SCHED'!$H$18,""))))))</f>
        <v/>
      </c>
      <c r="BL177" s="443" t="str">
        <f>IF(AV177&lt;1,"",IF(AV177=1,'TUITION SCHED'!$D$19,IF(AV177=2,'TUITION SCHED'!$E$19,IF(AV177=3,'TUITION SCHED'!$F$19,IF(AV177=4,'TUITION SCHED'!$G$19,IF(AV177=5,'TUITION SCHED'!$H$19,""))))))</f>
        <v/>
      </c>
      <c r="BM177" s="443" t="str">
        <f>IF(AW177&lt;1,"",IF(AW177=1,'TUITION SCHED'!$D$20,IF(AW177=2,'TUITION SCHED'!$E$20,IF(AW177=3,'TUITION SCHED'!$F$20,IF(AW177=4,'TUITION SCHED'!$G$20,IF(AW177=5,'TUITION SCHED'!$H$20,""))))))</f>
        <v/>
      </c>
      <c r="BN177" s="443" t="str">
        <f>IF(AX177&lt;1,"",IF(AX177=1,'TUITION SCHED'!$D$21,IF(AX177=2,'TUITION SCHED'!$E$21,IF(AX177=3,'TUITION SCHED'!$F$21,IF(AX177=4,'TUITION SCHED'!$G$21,IF(AX177=5,'TUITION SCHED'!$H$21,""))))))</f>
        <v/>
      </c>
      <c r="BO177" s="443" t="str">
        <f>IF(AY177&lt;1,"",IF(AY177=1,'TUITION SCHED'!$D$22,IF(AY177=2,'TUITION SCHED'!$E$22,IF(AY177=3,'TUITION SCHED'!$F$22,IF(AY177=4,'TUITION SCHED'!$G$22,IF(AY177=5,'TUITION SCHED'!$H$22,""))))))</f>
        <v/>
      </c>
      <c r="BP177" s="443" t="str">
        <f>IF(AZ177&lt;1,"",IF(AZ177=1,'TUITION SCHED'!$D$23,IF(AZ177=2,'TUITION SCHED'!$E$23,IF(AZ177=3,'TUITION SCHED'!$F$23,IF(AZ177=4,'TUITION SCHED'!$G$23,IF(AZ177=5,'TUITION SCHED'!$H$23,""))))))</f>
        <v/>
      </c>
      <c r="BQ177" s="443" t="str">
        <f>IF(BA177&lt;1,"",IF(BA177=1,'TUITION SCHED'!$D$24,IF(BA177=2,'TUITION SCHED'!$E$24,IF(BA177=3,'TUITION SCHED'!$F$24,IF(BA177=4,'TUITION SCHED'!$G$24,IF(BA177=5,'TUITION SCHED'!$H$24,""))))))</f>
        <v/>
      </c>
      <c r="BR177" s="443" t="str">
        <f>IF(BB177&lt;1,"",IF(BB177=1,'TUITION SCHED'!$D$25,IF(BB177=2,'TUITION SCHED'!$E$25,IF(BB177=3,'TUITION SCHED'!$F$25,IF(BB177=4,'TUITION SCHED'!$G$25,IF(BB177=5,'TUITION SCHED'!$H$25,""))))))</f>
        <v/>
      </c>
      <c r="BS177" s="443" t="str">
        <f>IF(BC177&lt;1,"",IF(BC177=1,'TUITION SCHED'!$D$26,IF(BC177=2,'TUITION SCHED'!$E$26,IF(BC177=3,'TUITION SCHED'!$F$26,IF(BC177=4,'TUITION SCHED'!$G$26,IF(BC177=5,'TUITION SCHED'!$H$26,""))))))</f>
        <v/>
      </c>
      <c r="BT177" s="443" t="str">
        <f>IF(BD177&lt;1,"",IF(BD177=1,'TUITION SCHED'!$D$27,IF(BD177=2,'TUITION SCHED'!$E$27,IF(BD177=3,'TUITION SCHED'!$F$27,IF(BD177=4,'TUITION SCHED'!$G$27,IF(BD177=5,'TUITION SCHED'!$H$27,""))))))</f>
        <v/>
      </c>
      <c r="BU177" s="443" t="str">
        <f>IF(BE177&lt;1,"",IF(BE177=1,'TUITION SCHED'!$D$28,IF(BE177=2,'TUITION SCHED'!$E$28,IF(BE177=3,'TUITION SCHED'!$F$28,IF(BE177=4,'TUITION SCHED'!$G$28,IF(BE177=5,'TUITION SCHED'!$H$28,""))))))</f>
        <v/>
      </c>
      <c r="BV177" s="440" t="str">
        <f>IF(BF177&lt;1,"",IF(BF177=1,'TUITION SCHED'!$D$29,IF(BF177=2,'TUITION SCHED'!$E$29,IF(BF177=3,'TUITION SCHED'!$F$29,IF(BF177=4,'TUITION SCHED'!$G$29,IF(BF177=5,'TUITION SCHED'!$H$29,""))))))</f>
        <v/>
      </c>
      <c r="BW177" s="124"/>
      <c r="BX177" s="507"/>
      <c r="BY177" s="145" t="str">
        <f>IF(AH177="y",IF(SUM(J177:O177)&gt;0,'TUITION SCHED'!$H$58+IF(SUM(J177:O177)&gt;1,((SUM(J177:O177)-1))*'TUITION SCHED'!$H$60)+SUM(B177:I177)*'TUITION SCHED'!$H$59,""),"")</f>
        <v/>
      </c>
      <c r="BZ177" s="443" t="str">
        <f>IF(AH177="y",IF(SUM(B177:I177)&gt;0,'TUITION SCHED'!$H$57+IF(SUM(B177:I177)&gt;1,((SUM(B177:I177)-1))*'TUITION SCHED'!$H$59),""),"")</f>
        <v/>
      </c>
      <c r="CA177" s="443" t="str">
        <f t="shared" si="38"/>
        <v/>
      </c>
    </row>
    <row r="178" spans="1:79">
      <c r="A178" s="480"/>
      <c r="B178" s="463"/>
      <c r="C178" s="463"/>
      <c r="D178" s="463"/>
      <c r="E178" s="463"/>
      <c r="F178" s="463"/>
      <c r="G178" s="463"/>
      <c r="H178" s="463"/>
      <c r="I178" s="463"/>
      <c r="J178" s="463"/>
      <c r="K178" s="463"/>
      <c r="L178" s="463"/>
      <c r="M178" s="463"/>
      <c r="N178" s="463"/>
      <c r="O178" s="463"/>
      <c r="P178" s="443">
        <f t="shared" si="26"/>
        <v>0</v>
      </c>
      <c r="Q178" s="480"/>
      <c r="R178" s="480"/>
      <c r="S178" s="456">
        <f>IF(U178&gt;0,U178,IF(Q178=1,'TUITION SCHED'!D$30,IF(Q178=2,'TUITION SCHED'!E$30,IF(Q178=3,'TUITION SCHED'!F$30,IF(Q178=4,'TUITION SCHED'!G$30,IF(Q178=5,'TUITION SCHED'!H$30,IF(R178&gt;0,R178*'TUITION SCHED'!$D$31,SUM(BI178:BV178))))))))</f>
        <v>0</v>
      </c>
      <c r="T178" s="457" t="str">
        <f t="shared" si="27"/>
        <v/>
      </c>
      <c r="U178" s="480"/>
      <c r="V178" s="480"/>
      <c r="W178" s="575" t="str">
        <f>IF(V178="y",S178*'DATA INPUT'!$B$20,"")</f>
        <v/>
      </c>
      <c r="X178" s="483"/>
      <c r="Y178" s="443" t="str">
        <f>IF(A178="","",IF(X178="y",'DATA INPUT'!$B$26,'DATA INPUT'!$B$27))</f>
        <v/>
      </c>
      <c r="Z178" s="458">
        <f>IF(Q178=0,(P178-B178*0.5)*'DATA INPUT'!$B$28,"")</f>
        <v>0</v>
      </c>
      <c r="AA178" s="480"/>
      <c r="AB178" s="480"/>
      <c r="AC178" s="480"/>
      <c r="AD178" s="480"/>
      <c r="AE178" s="443" t="str">
        <f>IF((AB178+AC178+AD178)=0,"",(AB178*'DATA INPUT'!$D$59)+(AC178*'DATA INPUT'!$D$61)+(AD178*'DATA INPUT'!$D$66))</f>
        <v/>
      </c>
      <c r="AF178" s="480"/>
      <c r="AG178" s="480"/>
      <c r="AH178" s="483"/>
      <c r="AI178" s="443" t="str">
        <f t="shared" si="28"/>
        <v/>
      </c>
      <c r="AJ178" s="443" t="str">
        <f t="shared" si="29"/>
        <v/>
      </c>
      <c r="AK178" s="443" t="str">
        <f t="shared" si="30"/>
        <v/>
      </c>
      <c r="AL178" s="443" t="str">
        <f t="shared" si="31"/>
        <v/>
      </c>
      <c r="AM178" s="443" t="str">
        <f t="shared" si="32"/>
        <v/>
      </c>
      <c r="AN178" s="443" t="str">
        <f t="shared" si="33"/>
        <v/>
      </c>
      <c r="AO178" s="443" t="str">
        <f t="shared" si="34"/>
        <v/>
      </c>
      <c r="AP178" s="443" t="str">
        <f t="shared" si="35"/>
        <v/>
      </c>
      <c r="AQ178" s="440" t="str">
        <f>IF(AH178="y",IF(MAX(BY178:BZ178)&lt;'TUITION SCHED'!$H$61,MAX(BY178:BZ178),'TUITION SCHED'!$H$61),"")</f>
        <v/>
      </c>
      <c r="AR178" s="459"/>
      <c r="AS178" s="443" t="str">
        <f>IF(SUM(AT178:$BF178)&gt;0,"",IF(B178&gt;0,$P178,""))</f>
        <v/>
      </c>
      <c r="AT178" s="443" t="str">
        <f>IF(SUM(AU178:$BF178)&gt;0,"",IF(C178&gt;0,$P178,""))</f>
        <v/>
      </c>
      <c r="AU178" s="443" t="str">
        <f>IF(SUM(AV178:$BF178)&gt;0,"",IF(D178&gt;0,$P178,""))</f>
        <v/>
      </c>
      <c r="AV178" s="443" t="str">
        <f>IF(SUM(AW178:$BF178)&gt;0,"",IF(E178&gt;0,$P178,""))</f>
        <v/>
      </c>
      <c r="AW178" s="443" t="str">
        <f>IF(SUM(AX178:$BF178)&gt;0,"",IF(F178&gt;0,$P178,""))</f>
        <v/>
      </c>
      <c r="AX178" s="443" t="str">
        <f>IF(SUM(AY178:$BF178)&gt;0,"",IF(G178&gt;0,$P178,""))</f>
        <v/>
      </c>
      <c r="AY178" s="443" t="str">
        <f>IF(SUM(AZ178:$BF178)&gt;0,"",IF(H178&gt;0,$P178,""))</f>
        <v/>
      </c>
      <c r="AZ178" s="443" t="str">
        <f>IF(SUM(BA178:$BF178)&gt;0,"",IF(I178&gt;0,$P178,""))</f>
        <v/>
      </c>
      <c r="BA178" s="443" t="str">
        <f>IF(SUM(BB178:$BF178)&gt;0,"",IF(J178&gt;0,$P178,""))</f>
        <v/>
      </c>
      <c r="BB178" s="443" t="str">
        <f>IF(SUM(BC178:$BF178)&gt;0,"",IF(K178&gt;0,$P178,""))</f>
        <v/>
      </c>
      <c r="BC178" s="443" t="str">
        <f>IF(SUM(BD178:$BF178)&gt;0,"",IF(L178&gt;0,$P178,""))</f>
        <v/>
      </c>
      <c r="BD178" s="443" t="str">
        <f>IF(SUM(BE178:$BF178)&gt;0,"",IF(M178&gt;0,$P178,""))</f>
        <v/>
      </c>
      <c r="BE178" s="443" t="str">
        <f t="shared" si="36"/>
        <v/>
      </c>
      <c r="BF178" s="440" t="str">
        <f t="shared" si="37"/>
        <v/>
      </c>
      <c r="BG178" s="124"/>
      <c r="BH178" s="507"/>
      <c r="BI178" s="145" t="str">
        <f>IF(AS178&lt;1,"",IF(AS178=1,'TUITION SCHED'!$D$16,IF(AS178=2,'TUITION SCHED'!$E$16,IF(AS178=3,'TUITION SCHED'!$F$16,IF(AS178=4,'TUITION SCHED'!$G$16,IF(AS178=5,'TUITION SCHED'!$H$16,""))))))</f>
        <v/>
      </c>
      <c r="BJ178" s="443" t="str">
        <f>IF(AT178&lt;1,"",IF(AT178=1,'TUITION SCHED'!$D$17,IF(AT178=2,'TUITION SCHED'!$E$17,IF(AT178=3,'TUITION SCHED'!$F$17,IF(AT178=4,'TUITION SCHED'!$G$17,IF(AT178=5,'TUITION SCHED'!$H$18,""))))))</f>
        <v/>
      </c>
      <c r="BK178" s="443" t="str">
        <f>IF(AU178&lt;1,"",IF(AU178=1,'TUITION SCHED'!$D$18,IF(AU178=2,'TUITION SCHED'!$E$18,IF(AU178=3,'TUITION SCHED'!$F$18,IF(AU178=4,'TUITION SCHED'!$G$18,IF(AU178=5,'TUITION SCHED'!$H$18,""))))))</f>
        <v/>
      </c>
      <c r="BL178" s="443" t="str">
        <f>IF(AV178&lt;1,"",IF(AV178=1,'TUITION SCHED'!$D$19,IF(AV178=2,'TUITION SCHED'!$E$19,IF(AV178=3,'TUITION SCHED'!$F$19,IF(AV178=4,'TUITION SCHED'!$G$19,IF(AV178=5,'TUITION SCHED'!$H$19,""))))))</f>
        <v/>
      </c>
      <c r="BM178" s="443" t="str">
        <f>IF(AW178&lt;1,"",IF(AW178=1,'TUITION SCHED'!$D$20,IF(AW178=2,'TUITION SCHED'!$E$20,IF(AW178=3,'TUITION SCHED'!$F$20,IF(AW178=4,'TUITION SCHED'!$G$20,IF(AW178=5,'TUITION SCHED'!$H$20,""))))))</f>
        <v/>
      </c>
      <c r="BN178" s="443" t="str">
        <f>IF(AX178&lt;1,"",IF(AX178=1,'TUITION SCHED'!$D$21,IF(AX178=2,'TUITION SCHED'!$E$21,IF(AX178=3,'TUITION SCHED'!$F$21,IF(AX178=4,'TUITION SCHED'!$G$21,IF(AX178=5,'TUITION SCHED'!$H$21,""))))))</f>
        <v/>
      </c>
      <c r="BO178" s="443" t="str">
        <f>IF(AY178&lt;1,"",IF(AY178=1,'TUITION SCHED'!$D$22,IF(AY178=2,'TUITION SCHED'!$E$22,IF(AY178=3,'TUITION SCHED'!$F$22,IF(AY178=4,'TUITION SCHED'!$G$22,IF(AY178=5,'TUITION SCHED'!$H$22,""))))))</f>
        <v/>
      </c>
      <c r="BP178" s="443" t="str">
        <f>IF(AZ178&lt;1,"",IF(AZ178=1,'TUITION SCHED'!$D$23,IF(AZ178=2,'TUITION SCHED'!$E$23,IF(AZ178=3,'TUITION SCHED'!$F$23,IF(AZ178=4,'TUITION SCHED'!$G$23,IF(AZ178=5,'TUITION SCHED'!$H$23,""))))))</f>
        <v/>
      </c>
      <c r="BQ178" s="443" t="str">
        <f>IF(BA178&lt;1,"",IF(BA178=1,'TUITION SCHED'!$D$24,IF(BA178=2,'TUITION SCHED'!$E$24,IF(BA178=3,'TUITION SCHED'!$F$24,IF(BA178=4,'TUITION SCHED'!$G$24,IF(BA178=5,'TUITION SCHED'!$H$24,""))))))</f>
        <v/>
      </c>
      <c r="BR178" s="443" t="str">
        <f>IF(BB178&lt;1,"",IF(BB178=1,'TUITION SCHED'!$D$25,IF(BB178=2,'TUITION SCHED'!$E$25,IF(BB178=3,'TUITION SCHED'!$F$25,IF(BB178=4,'TUITION SCHED'!$G$25,IF(BB178=5,'TUITION SCHED'!$H$25,""))))))</f>
        <v/>
      </c>
      <c r="BS178" s="443" t="str">
        <f>IF(BC178&lt;1,"",IF(BC178=1,'TUITION SCHED'!$D$26,IF(BC178=2,'TUITION SCHED'!$E$26,IF(BC178=3,'TUITION SCHED'!$F$26,IF(BC178=4,'TUITION SCHED'!$G$26,IF(BC178=5,'TUITION SCHED'!$H$26,""))))))</f>
        <v/>
      </c>
      <c r="BT178" s="443" t="str">
        <f>IF(BD178&lt;1,"",IF(BD178=1,'TUITION SCHED'!$D$27,IF(BD178=2,'TUITION SCHED'!$E$27,IF(BD178=3,'TUITION SCHED'!$F$27,IF(BD178=4,'TUITION SCHED'!$G$27,IF(BD178=5,'TUITION SCHED'!$H$27,""))))))</f>
        <v/>
      </c>
      <c r="BU178" s="443" t="str">
        <f>IF(BE178&lt;1,"",IF(BE178=1,'TUITION SCHED'!$D$28,IF(BE178=2,'TUITION SCHED'!$E$28,IF(BE178=3,'TUITION SCHED'!$F$28,IF(BE178=4,'TUITION SCHED'!$G$28,IF(BE178=5,'TUITION SCHED'!$H$28,""))))))</f>
        <v/>
      </c>
      <c r="BV178" s="440" t="str">
        <f>IF(BF178&lt;1,"",IF(BF178=1,'TUITION SCHED'!$D$29,IF(BF178=2,'TUITION SCHED'!$E$29,IF(BF178=3,'TUITION SCHED'!$F$29,IF(BF178=4,'TUITION SCHED'!$G$29,IF(BF178=5,'TUITION SCHED'!$H$29,""))))))</f>
        <v/>
      </c>
      <c r="BW178" s="124"/>
      <c r="BX178" s="507"/>
      <c r="BY178" s="145" t="str">
        <f>IF(AH178="y",IF(SUM(J178:O178)&gt;0,'TUITION SCHED'!$H$58+IF(SUM(J178:O178)&gt;1,((SUM(J178:O178)-1))*'TUITION SCHED'!$H$60)+SUM(B178:I178)*'TUITION SCHED'!$H$59,""),"")</f>
        <v/>
      </c>
      <c r="BZ178" s="443" t="str">
        <f>IF(AH178="y",IF(SUM(B178:I178)&gt;0,'TUITION SCHED'!$H$57+IF(SUM(B178:I178)&gt;1,((SUM(B178:I178)-1))*'TUITION SCHED'!$H$59),""),"")</f>
        <v/>
      </c>
      <c r="CA178" s="443" t="str">
        <f t="shared" si="38"/>
        <v/>
      </c>
    </row>
    <row r="179" spans="1:79">
      <c r="A179" s="480"/>
      <c r="B179" s="463"/>
      <c r="C179" s="463"/>
      <c r="D179" s="463"/>
      <c r="E179" s="463"/>
      <c r="F179" s="463"/>
      <c r="G179" s="463"/>
      <c r="H179" s="463"/>
      <c r="I179" s="463"/>
      <c r="J179" s="463"/>
      <c r="K179" s="463"/>
      <c r="L179" s="463"/>
      <c r="M179" s="463"/>
      <c r="N179" s="463"/>
      <c r="O179" s="463"/>
      <c r="P179" s="443">
        <f t="shared" si="26"/>
        <v>0</v>
      </c>
      <c r="Q179" s="480"/>
      <c r="R179" s="480"/>
      <c r="S179" s="456">
        <f>IF(U179&gt;0,U179,IF(Q179=1,'TUITION SCHED'!D$30,IF(Q179=2,'TUITION SCHED'!E$30,IF(Q179=3,'TUITION SCHED'!F$30,IF(Q179=4,'TUITION SCHED'!G$30,IF(Q179=5,'TUITION SCHED'!H$30,IF(R179&gt;0,R179*'TUITION SCHED'!$D$31,SUM(BI179:BV179))))))))</f>
        <v>0</v>
      </c>
      <c r="T179" s="457" t="str">
        <f t="shared" si="27"/>
        <v/>
      </c>
      <c r="U179" s="480"/>
      <c r="V179" s="480"/>
      <c r="W179" s="575" t="str">
        <f>IF(V179="y",S179*'DATA INPUT'!$B$20,"")</f>
        <v/>
      </c>
      <c r="X179" s="483"/>
      <c r="Y179" s="443" t="str">
        <f>IF(A179="","",IF(X179="y",'DATA INPUT'!$B$26,'DATA INPUT'!$B$27))</f>
        <v/>
      </c>
      <c r="Z179" s="458">
        <f>IF(Q179=0,(P179-B179*0.5)*'DATA INPUT'!$B$28,"")</f>
        <v>0</v>
      </c>
      <c r="AA179" s="480"/>
      <c r="AB179" s="480"/>
      <c r="AC179" s="480"/>
      <c r="AD179" s="480"/>
      <c r="AE179" s="443" t="str">
        <f>IF((AB179+AC179+AD179)=0,"",(AB179*'DATA INPUT'!$D$59)+(AC179*'DATA INPUT'!$D$61)+(AD179*'DATA INPUT'!$D$66))</f>
        <v/>
      </c>
      <c r="AF179" s="480"/>
      <c r="AG179" s="480"/>
      <c r="AH179" s="483"/>
      <c r="AI179" s="443" t="str">
        <f t="shared" si="28"/>
        <v/>
      </c>
      <c r="AJ179" s="443" t="str">
        <f t="shared" si="29"/>
        <v/>
      </c>
      <c r="AK179" s="443" t="str">
        <f t="shared" si="30"/>
        <v/>
      </c>
      <c r="AL179" s="443" t="str">
        <f t="shared" si="31"/>
        <v/>
      </c>
      <c r="AM179" s="443" t="str">
        <f t="shared" si="32"/>
        <v/>
      </c>
      <c r="AN179" s="443" t="str">
        <f t="shared" si="33"/>
        <v/>
      </c>
      <c r="AO179" s="443" t="str">
        <f t="shared" si="34"/>
        <v/>
      </c>
      <c r="AP179" s="443" t="str">
        <f t="shared" si="35"/>
        <v/>
      </c>
      <c r="AQ179" s="440" t="str">
        <f>IF(AH179="y",IF(MAX(BY179:BZ179)&lt;'TUITION SCHED'!$H$61,MAX(BY179:BZ179),'TUITION SCHED'!$H$61),"")</f>
        <v/>
      </c>
      <c r="AR179" s="459"/>
      <c r="AS179" s="443" t="str">
        <f>IF(SUM(AT179:$BF179)&gt;0,"",IF(B179&gt;0,$P179,""))</f>
        <v/>
      </c>
      <c r="AT179" s="443" t="str">
        <f>IF(SUM(AU179:$BF179)&gt;0,"",IF(C179&gt;0,$P179,""))</f>
        <v/>
      </c>
      <c r="AU179" s="443" t="str">
        <f>IF(SUM(AV179:$BF179)&gt;0,"",IF(D179&gt;0,$P179,""))</f>
        <v/>
      </c>
      <c r="AV179" s="443" t="str">
        <f>IF(SUM(AW179:$BF179)&gt;0,"",IF(E179&gt;0,$P179,""))</f>
        <v/>
      </c>
      <c r="AW179" s="443" t="str">
        <f>IF(SUM(AX179:$BF179)&gt;0,"",IF(F179&gt;0,$P179,""))</f>
        <v/>
      </c>
      <c r="AX179" s="443" t="str">
        <f>IF(SUM(AY179:$BF179)&gt;0,"",IF(G179&gt;0,$P179,""))</f>
        <v/>
      </c>
      <c r="AY179" s="443" t="str">
        <f>IF(SUM(AZ179:$BF179)&gt;0,"",IF(H179&gt;0,$P179,""))</f>
        <v/>
      </c>
      <c r="AZ179" s="443" t="str">
        <f>IF(SUM(BA179:$BF179)&gt;0,"",IF(I179&gt;0,$P179,""))</f>
        <v/>
      </c>
      <c r="BA179" s="443" t="str">
        <f>IF(SUM(BB179:$BF179)&gt;0,"",IF(J179&gt;0,$P179,""))</f>
        <v/>
      </c>
      <c r="BB179" s="443" t="str">
        <f>IF(SUM(BC179:$BF179)&gt;0,"",IF(K179&gt;0,$P179,""))</f>
        <v/>
      </c>
      <c r="BC179" s="443" t="str">
        <f>IF(SUM(BD179:$BF179)&gt;0,"",IF(L179&gt;0,$P179,""))</f>
        <v/>
      </c>
      <c r="BD179" s="443" t="str">
        <f>IF(SUM(BE179:$BF179)&gt;0,"",IF(M179&gt;0,$P179,""))</f>
        <v/>
      </c>
      <c r="BE179" s="443" t="str">
        <f t="shared" si="36"/>
        <v/>
      </c>
      <c r="BF179" s="440" t="str">
        <f t="shared" si="37"/>
        <v/>
      </c>
      <c r="BG179" s="124"/>
      <c r="BH179" s="507"/>
      <c r="BI179" s="145" t="str">
        <f>IF(AS179&lt;1,"",IF(AS179=1,'TUITION SCHED'!$D$16,IF(AS179=2,'TUITION SCHED'!$E$16,IF(AS179=3,'TUITION SCHED'!$F$16,IF(AS179=4,'TUITION SCHED'!$G$16,IF(AS179=5,'TUITION SCHED'!$H$16,""))))))</f>
        <v/>
      </c>
      <c r="BJ179" s="443" t="str">
        <f>IF(AT179&lt;1,"",IF(AT179=1,'TUITION SCHED'!$D$17,IF(AT179=2,'TUITION SCHED'!$E$17,IF(AT179=3,'TUITION SCHED'!$F$17,IF(AT179=4,'TUITION SCHED'!$G$17,IF(AT179=5,'TUITION SCHED'!$H$18,""))))))</f>
        <v/>
      </c>
      <c r="BK179" s="443" t="str">
        <f>IF(AU179&lt;1,"",IF(AU179=1,'TUITION SCHED'!$D$18,IF(AU179=2,'TUITION SCHED'!$E$18,IF(AU179=3,'TUITION SCHED'!$F$18,IF(AU179=4,'TUITION SCHED'!$G$18,IF(AU179=5,'TUITION SCHED'!$H$18,""))))))</f>
        <v/>
      </c>
      <c r="BL179" s="443" t="str">
        <f>IF(AV179&lt;1,"",IF(AV179=1,'TUITION SCHED'!$D$19,IF(AV179=2,'TUITION SCHED'!$E$19,IF(AV179=3,'TUITION SCHED'!$F$19,IF(AV179=4,'TUITION SCHED'!$G$19,IF(AV179=5,'TUITION SCHED'!$H$19,""))))))</f>
        <v/>
      </c>
      <c r="BM179" s="443" t="str">
        <f>IF(AW179&lt;1,"",IF(AW179=1,'TUITION SCHED'!$D$20,IF(AW179=2,'TUITION SCHED'!$E$20,IF(AW179=3,'TUITION SCHED'!$F$20,IF(AW179=4,'TUITION SCHED'!$G$20,IF(AW179=5,'TUITION SCHED'!$H$20,""))))))</f>
        <v/>
      </c>
      <c r="BN179" s="443" t="str">
        <f>IF(AX179&lt;1,"",IF(AX179=1,'TUITION SCHED'!$D$21,IF(AX179=2,'TUITION SCHED'!$E$21,IF(AX179=3,'TUITION SCHED'!$F$21,IF(AX179=4,'TUITION SCHED'!$G$21,IF(AX179=5,'TUITION SCHED'!$H$21,""))))))</f>
        <v/>
      </c>
      <c r="BO179" s="443" t="str">
        <f>IF(AY179&lt;1,"",IF(AY179=1,'TUITION SCHED'!$D$22,IF(AY179=2,'TUITION SCHED'!$E$22,IF(AY179=3,'TUITION SCHED'!$F$22,IF(AY179=4,'TUITION SCHED'!$G$22,IF(AY179=5,'TUITION SCHED'!$H$22,""))))))</f>
        <v/>
      </c>
      <c r="BP179" s="443" t="str">
        <f>IF(AZ179&lt;1,"",IF(AZ179=1,'TUITION SCHED'!$D$23,IF(AZ179=2,'TUITION SCHED'!$E$23,IF(AZ179=3,'TUITION SCHED'!$F$23,IF(AZ179=4,'TUITION SCHED'!$G$23,IF(AZ179=5,'TUITION SCHED'!$H$23,""))))))</f>
        <v/>
      </c>
      <c r="BQ179" s="443" t="str">
        <f>IF(BA179&lt;1,"",IF(BA179=1,'TUITION SCHED'!$D$24,IF(BA179=2,'TUITION SCHED'!$E$24,IF(BA179=3,'TUITION SCHED'!$F$24,IF(BA179=4,'TUITION SCHED'!$G$24,IF(BA179=5,'TUITION SCHED'!$H$24,""))))))</f>
        <v/>
      </c>
      <c r="BR179" s="443" t="str">
        <f>IF(BB179&lt;1,"",IF(BB179=1,'TUITION SCHED'!$D$25,IF(BB179=2,'TUITION SCHED'!$E$25,IF(BB179=3,'TUITION SCHED'!$F$25,IF(BB179=4,'TUITION SCHED'!$G$25,IF(BB179=5,'TUITION SCHED'!$H$25,""))))))</f>
        <v/>
      </c>
      <c r="BS179" s="443" t="str">
        <f>IF(BC179&lt;1,"",IF(BC179=1,'TUITION SCHED'!$D$26,IF(BC179=2,'TUITION SCHED'!$E$26,IF(BC179=3,'TUITION SCHED'!$F$26,IF(BC179=4,'TUITION SCHED'!$G$26,IF(BC179=5,'TUITION SCHED'!$H$26,""))))))</f>
        <v/>
      </c>
      <c r="BT179" s="443" t="str">
        <f>IF(BD179&lt;1,"",IF(BD179=1,'TUITION SCHED'!$D$27,IF(BD179=2,'TUITION SCHED'!$E$27,IF(BD179=3,'TUITION SCHED'!$F$27,IF(BD179=4,'TUITION SCHED'!$G$27,IF(BD179=5,'TUITION SCHED'!$H$27,""))))))</f>
        <v/>
      </c>
      <c r="BU179" s="443" t="str">
        <f>IF(BE179&lt;1,"",IF(BE179=1,'TUITION SCHED'!$D$28,IF(BE179=2,'TUITION SCHED'!$E$28,IF(BE179=3,'TUITION SCHED'!$F$28,IF(BE179=4,'TUITION SCHED'!$G$28,IF(BE179=5,'TUITION SCHED'!$H$28,""))))))</f>
        <v/>
      </c>
      <c r="BV179" s="440" t="str">
        <f>IF(BF179&lt;1,"",IF(BF179=1,'TUITION SCHED'!$D$29,IF(BF179=2,'TUITION SCHED'!$E$29,IF(BF179=3,'TUITION SCHED'!$F$29,IF(BF179=4,'TUITION SCHED'!$G$29,IF(BF179=5,'TUITION SCHED'!$H$29,""))))))</f>
        <v/>
      </c>
      <c r="BW179" s="124"/>
      <c r="BX179" s="507"/>
      <c r="BY179" s="145" t="str">
        <f>IF(AH179="y",IF(SUM(J179:O179)&gt;0,'TUITION SCHED'!$H$58+IF(SUM(J179:O179)&gt;1,((SUM(J179:O179)-1))*'TUITION SCHED'!$H$60)+SUM(B179:I179)*'TUITION SCHED'!$H$59,""),"")</f>
        <v/>
      </c>
      <c r="BZ179" s="443" t="str">
        <f>IF(AH179="y",IF(SUM(B179:I179)&gt;0,'TUITION SCHED'!$H$57+IF(SUM(B179:I179)&gt;1,((SUM(B179:I179)-1))*'TUITION SCHED'!$H$59),""),"")</f>
        <v/>
      </c>
      <c r="CA179" s="443" t="str">
        <f t="shared" si="38"/>
        <v/>
      </c>
    </row>
    <row r="180" spans="1:79">
      <c r="A180" s="480"/>
      <c r="B180" s="463"/>
      <c r="C180" s="463"/>
      <c r="D180" s="463"/>
      <c r="E180" s="463"/>
      <c r="F180" s="463"/>
      <c r="G180" s="463"/>
      <c r="H180" s="463"/>
      <c r="I180" s="463"/>
      <c r="J180" s="463"/>
      <c r="K180" s="463"/>
      <c r="L180" s="463"/>
      <c r="M180" s="463"/>
      <c r="N180" s="463"/>
      <c r="O180" s="463"/>
      <c r="P180" s="443">
        <f t="shared" si="26"/>
        <v>0</v>
      </c>
      <c r="Q180" s="480"/>
      <c r="R180" s="480"/>
      <c r="S180" s="456">
        <f>IF(U180&gt;0,U180,IF(Q180=1,'TUITION SCHED'!D$30,IF(Q180=2,'TUITION SCHED'!E$30,IF(Q180=3,'TUITION SCHED'!F$30,IF(Q180=4,'TUITION SCHED'!G$30,IF(Q180=5,'TUITION SCHED'!H$30,IF(R180&gt;0,R180*'TUITION SCHED'!$D$31,SUM(BI180:BV180))))))))</f>
        <v>0</v>
      </c>
      <c r="T180" s="457" t="str">
        <f t="shared" si="27"/>
        <v/>
      </c>
      <c r="U180" s="480"/>
      <c r="V180" s="480"/>
      <c r="W180" s="575" t="str">
        <f>IF(V180="y",S180*'DATA INPUT'!$B$20,"")</f>
        <v/>
      </c>
      <c r="X180" s="483"/>
      <c r="Y180" s="443" t="str">
        <f>IF(A180="","",IF(X180="y",'DATA INPUT'!$B$26,'DATA INPUT'!$B$27))</f>
        <v/>
      </c>
      <c r="Z180" s="458">
        <f>IF(Q180=0,(P180-B180*0.5)*'DATA INPUT'!$B$28,"")</f>
        <v>0</v>
      </c>
      <c r="AA180" s="480"/>
      <c r="AB180" s="480"/>
      <c r="AC180" s="480"/>
      <c r="AD180" s="480"/>
      <c r="AE180" s="443" t="str">
        <f>IF((AB180+AC180+AD180)=0,"",(AB180*'DATA INPUT'!$D$59)+(AC180*'DATA INPUT'!$D$61)+(AD180*'DATA INPUT'!$D$66))</f>
        <v/>
      </c>
      <c r="AF180" s="480"/>
      <c r="AG180" s="480"/>
      <c r="AH180" s="483"/>
      <c r="AI180" s="443" t="str">
        <f t="shared" si="28"/>
        <v/>
      </c>
      <c r="AJ180" s="443" t="str">
        <f t="shared" si="29"/>
        <v/>
      </c>
      <c r="AK180" s="443" t="str">
        <f t="shared" si="30"/>
        <v/>
      </c>
      <c r="AL180" s="443" t="str">
        <f t="shared" si="31"/>
        <v/>
      </c>
      <c r="AM180" s="443" t="str">
        <f t="shared" si="32"/>
        <v/>
      </c>
      <c r="AN180" s="443" t="str">
        <f t="shared" si="33"/>
        <v/>
      </c>
      <c r="AO180" s="443" t="str">
        <f t="shared" si="34"/>
        <v/>
      </c>
      <c r="AP180" s="443" t="str">
        <f t="shared" si="35"/>
        <v/>
      </c>
      <c r="AQ180" s="440" t="str">
        <f>IF(AH180="y",IF(MAX(BY180:BZ180)&lt;'TUITION SCHED'!$H$61,MAX(BY180:BZ180),'TUITION SCHED'!$H$61),"")</f>
        <v/>
      </c>
      <c r="AR180" s="459"/>
      <c r="AS180" s="443" t="str">
        <f>IF(SUM(AT180:$BF180)&gt;0,"",IF(B180&gt;0,$P180,""))</f>
        <v/>
      </c>
      <c r="AT180" s="443" t="str">
        <f>IF(SUM(AU180:$BF180)&gt;0,"",IF(C180&gt;0,$P180,""))</f>
        <v/>
      </c>
      <c r="AU180" s="443" t="str">
        <f>IF(SUM(AV180:$BF180)&gt;0,"",IF(D180&gt;0,$P180,""))</f>
        <v/>
      </c>
      <c r="AV180" s="443" t="str">
        <f>IF(SUM(AW180:$BF180)&gt;0,"",IF(E180&gt;0,$P180,""))</f>
        <v/>
      </c>
      <c r="AW180" s="443" t="str">
        <f>IF(SUM(AX180:$BF180)&gt;0,"",IF(F180&gt;0,$P180,""))</f>
        <v/>
      </c>
      <c r="AX180" s="443" t="str">
        <f>IF(SUM(AY180:$BF180)&gt;0,"",IF(G180&gt;0,$P180,""))</f>
        <v/>
      </c>
      <c r="AY180" s="443" t="str">
        <f>IF(SUM(AZ180:$BF180)&gt;0,"",IF(H180&gt;0,$P180,""))</f>
        <v/>
      </c>
      <c r="AZ180" s="443" t="str">
        <f>IF(SUM(BA180:$BF180)&gt;0,"",IF(I180&gt;0,$P180,""))</f>
        <v/>
      </c>
      <c r="BA180" s="443" t="str">
        <f>IF(SUM(BB180:$BF180)&gt;0,"",IF(J180&gt;0,$P180,""))</f>
        <v/>
      </c>
      <c r="BB180" s="443" t="str">
        <f>IF(SUM(BC180:$BF180)&gt;0,"",IF(K180&gt;0,$P180,""))</f>
        <v/>
      </c>
      <c r="BC180" s="443" t="str">
        <f>IF(SUM(BD180:$BF180)&gt;0,"",IF(L180&gt;0,$P180,""))</f>
        <v/>
      </c>
      <c r="BD180" s="443" t="str">
        <f>IF(SUM(BE180:$BF180)&gt;0,"",IF(M180&gt;0,$P180,""))</f>
        <v/>
      </c>
      <c r="BE180" s="443" t="str">
        <f t="shared" si="36"/>
        <v/>
      </c>
      <c r="BF180" s="440" t="str">
        <f t="shared" si="37"/>
        <v/>
      </c>
      <c r="BG180" s="124"/>
      <c r="BH180" s="507"/>
      <c r="BI180" s="145" t="str">
        <f>IF(AS180&lt;1,"",IF(AS180=1,'TUITION SCHED'!$D$16,IF(AS180=2,'TUITION SCHED'!$E$16,IF(AS180=3,'TUITION SCHED'!$F$16,IF(AS180=4,'TUITION SCHED'!$G$16,IF(AS180=5,'TUITION SCHED'!$H$16,""))))))</f>
        <v/>
      </c>
      <c r="BJ180" s="443" t="str">
        <f>IF(AT180&lt;1,"",IF(AT180=1,'TUITION SCHED'!$D$17,IF(AT180=2,'TUITION SCHED'!$E$17,IF(AT180=3,'TUITION SCHED'!$F$17,IF(AT180=4,'TUITION SCHED'!$G$17,IF(AT180=5,'TUITION SCHED'!$H$18,""))))))</f>
        <v/>
      </c>
      <c r="BK180" s="443" t="str">
        <f>IF(AU180&lt;1,"",IF(AU180=1,'TUITION SCHED'!$D$18,IF(AU180=2,'TUITION SCHED'!$E$18,IF(AU180=3,'TUITION SCHED'!$F$18,IF(AU180=4,'TUITION SCHED'!$G$18,IF(AU180=5,'TUITION SCHED'!$H$18,""))))))</f>
        <v/>
      </c>
      <c r="BL180" s="443" t="str">
        <f>IF(AV180&lt;1,"",IF(AV180=1,'TUITION SCHED'!$D$19,IF(AV180=2,'TUITION SCHED'!$E$19,IF(AV180=3,'TUITION SCHED'!$F$19,IF(AV180=4,'TUITION SCHED'!$G$19,IF(AV180=5,'TUITION SCHED'!$H$19,""))))))</f>
        <v/>
      </c>
      <c r="BM180" s="443" t="str">
        <f>IF(AW180&lt;1,"",IF(AW180=1,'TUITION SCHED'!$D$20,IF(AW180=2,'TUITION SCHED'!$E$20,IF(AW180=3,'TUITION SCHED'!$F$20,IF(AW180=4,'TUITION SCHED'!$G$20,IF(AW180=5,'TUITION SCHED'!$H$20,""))))))</f>
        <v/>
      </c>
      <c r="BN180" s="443" t="str">
        <f>IF(AX180&lt;1,"",IF(AX180=1,'TUITION SCHED'!$D$21,IF(AX180=2,'TUITION SCHED'!$E$21,IF(AX180=3,'TUITION SCHED'!$F$21,IF(AX180=4,'TUITION SCHED'!$G$21,IF(AX180=5,'TUITION SCHED'!$H$21,""))))))</f>
        <v/>
      </c>
      <c r="BO180" s="443" t="str">
        <f>IF(AY180&lt;1,"",IF(AY180=1,'TUITION SCHED'!$D$22,IF(AY180=2,'TUITION SCHED'!$E$22,IF(AY180=3,'TUITION SCHED'!$F$22,IF(AY180=4,'TUITION SCHED'!$G$22,IF(AY180=5,'TUITION SCHED'!$H$22,""))))))</f>
        <v/>
      </c>
      <c r="BP180" s="443" t="str">
        <f>IF(AZ180&lt;1,"",IF(AZ180=1,'TUITION SCHED'!$D$23,IF(AZ180=2,'TUITION SCHED'!$E$23,IF(AZ180=3,'TUITION SCHED'!$F$23,IF(AZ180=4,'TUITION SCHED'!$G$23,IF(AZ180=5,'TUITION SCHED'!$H$23,""))))))</f>
        <v/>
      </c>
      <c r="BQ180" s="443" t="str">
        <f>IF(BA180&lt;1,"",IF(BA180=1,'TUITION SCHED'!$D$24,IF(BA180=2,'TUITION SCHED'!$E$24,IF(BA180=3,'TUITION SCHED'!$F$24,IF(BA180=4,'TUITION SCHED'!$G$24,IF(BA180=5,'TUITION SCHED'!$H$24,""))))))</f>
        <v/>
      </c>
      <c r="BR180" s="443" t="str">
        <f>IF(BB180&lt;1,"",IF(BB180=1,'TUITION SCHED'!$D$25,IF(BB180=2,'TUITION SCHED'!$E$25,IF(BB180=3,'TUITION SCHED'!$F$25,IF(BB180=4,'TUITION SCHED'!$G$25,IF(BB180=5,'TUITION SCHED'!$H$25,""))))))</f>
        <v/>
      </c>
      <c r="BS180" s="443" t="str">
        <f>IF(BC180&lt;1,"",IF(BC180=1,'TUITION SCHED'!$D$26,IF(BC180=2,'TUITION SCHED'!$E$26,IF(BC180=3,'TUITION SCHED'!$F$26,IF(BC180=4,'TUITION SCHED'!$G$26,IF(BC180=5,'TUITION SCHED'!$H$26,""))))))</f>
        <v/>
      </c>
      <c r="BT180" s="443" t="str">
        <f>IF(BD180&lt;1,"",IF(BD180=1,'TUITION SCHED'!$D$27,IF(BD180=2,'TUITION SCHED'!$E$27,IF(BD180=3,'TUITION SCHED'!$F$27,IF(BD180=4,'TUITION SCHED'!$G$27,IF(BD180=5,'TUITION SCHED'!$H$27,""))))))</f>
        <v/>
      </c>
      <c r="BU180" s="443" t="str">
        <f>IF(BE180&lt;1,"",IF(BE180=1,'TUITION SCHED'!$D$28,IF(BE180=2,'TUITION SCHED'!$E$28,IF(BE180=3,'TUITION SCHED'!$F$28,IF(BE180=4,'TUITION SCHED'!$G$28,IF(BE180=5,'TUITION SCHED'!$H$28,""))))))</f>
        <v/>
      </c>
      <c r="BV180" s="440" t="str">
        <f>IF(BF180&lt;1,"",IF(BF180=1,'TUITION SCHED'!$D$29,IF(BF180=2,'TUITION SCHED'!$E$29,IF(BF180=3,'TUITION SCHED'!$F$29,IF(BF180=4,'TUITION SCHED'!$G$29,IF(BF180=5,'TUITION SCHED'!$H$29,""))))))</f>
        <v/>
      </c>
      <c r="BW180" s="124"/>
      <c r="BX180" s="507"/>
      <c r="BY180" s="145" t="str">
        <f>IF(AH180="y",IF(SUM(J180:O180)&gt;0,'TUITION SCHED'!$H$58+IF(SUM(J180:O180)&gt;1,((SUM(J180:O180)-1))*'TUITION SCHED'!$H$60)+SUM(B180:I180)*'TUITION SCHED'!$H$59,""),"")</f>
        <v/>
      </c>
      <c r="BZ180" s="443" t="str">
        <f>IF(AH180="y",IF(SUM(B180:I180)&gt;0,'TUITION SCHED'!$H$57+IF(SUM(B180:I180)&gt;1,((SUM(B180:I180)-1))*'TUITION SCHED'!$H$59),""),"")</f>
        <v/>
      </c>
      <c r="CA180" s="443" t="str">
        <f t="shared" si="38"/>
        <v/>
      </c>
    </row>
    <row r="181" spans="1:79">
      <c r="A181" s="480"/>
      <c r="B181" s="463"/>
      <c r="C181" s="463"/>
      <c r="D181" s="463"/>
      <c r="E181" s="463"/>
      <c r="F181" s="463"/>
      <c r="G181" s="463"/>
      <c r="H181" s="463"/>
      <c r="I181" s="463"/>
      <c r="J181" s="463"/>
      <c r="K181" s="463"/>
      <c r="L181" s="463"/>
      <c r="M181" s="463"/>
      <c r="N181" s="463"/>
      <c r="O181" s="463"/>
      <c r="P181" s="443">
        <f t="shared" si="26"/>
        <v>0</v>
      </c>
      <c r="Q181" s="480"/>
      <c r="R181" s="480"/>
      <c r="S181" s="456">
        <f>IF(U181&gt;0,U181,IF(Q181=1,'TUITION SCHED'!D$30,IF(Q181=2,'TUITION SCHED'!E$30,IF(Q181=3,'TUITION SCHED'!F$30,IF(Q181=4,'TUITION SCHED'!G$30,IF(Q181=5,'TUITION SCHED'!H$30,IF(R181&gt;0,R181*'TUITION SCHED'!$D$31,SUM(BI181:BV181))))))))</f>
        <v>0</v>
      </c>
      <c r="T181" s="457" t="str">
        <f t="shared" si="27"/>
        <v/>
      </c>
      <c r="U181" s="480"/>
      <c r="V181" s="480"/>
      <c r="W181" s="575" t="str">
        <f>IF(V181="y",S181*'DATA INPUT'!$B$20,"")</f>
        <v/>
      </c>
      <c r="X181" s="483"/>
      <c r="Y181" s="443" t="str">
        <f>IF(A181="","",IF(X181="y",'DATA INPUT'!$B$26,'DATA INPUT'!$B$27))</f>
        <v/>
      </c>
      <c r="Z181" s="458">
        <f>IF(Q181=0,(P181-B181*0.5)*'DATA INPUT'!$B$28,"")</f>
        <v>0</v>
      </c>
      <c r="AA181" s="480"/>
      <c r="AB181" s="480"/>
      <c r="AC181" s="480"/>
      <c r="AD181" s="480"/>
      <c r="AE181" s="443" t="str">
        <f>IF((AB181+AC181+AD181)=0,"",(AB181*'DATA INPUT'!$D$59)+(AC181*'DATA INPUT'!$D$61)+(AD181*'DATA INPUT'!$D$66))</f>
        <v/>
      </c>
      <c r="AF181" s="480"/>
      <c r="AG181" s="480"/>
      <c r="AH181" s="483"/>
      <c r="AI181" s="443" t="str">
        <f t="shared" si="28"/>
        <v/>
      </c>
      <c r="AJ181" s="443" t="str">
        <f t="shared" si="29"/>
        <v/>
      </c>
      <c r="AK181" s="443" t="str">
        <f t="shared" si="30"/>
        <v/>
      </c>
      <c r="AL181" s="443" t="str">
        <f t="shared" si="31"/>
        <v/>
      </c>
      <c r="AM181" s="443" t="str">
        <f t="shared" si="32"/>
        <v/>
      </c>
      <c r="AN181" s="443" t="str">
        <f t="shared" si="33"/>
        <v/>
      </c>
      <c r="AO181" s="443" t="str">
        <f t="shared" si="34"/>
        <v/>
      </c>
      <c r="AP181" s="443" t="str">
        <f t="shared" si="35"/>
        <v/>
      </c>
      <c r="AQ181" s="440" t="str">
        <f>IF(AH181="y",IF(MAX(BY181:BZ181)&lt;'TUITION SCHED'!$H$61,MAX(BY181:BZ181),'TUITION SCHED'!$H$61),"")</f>
        <v/>
      </c>
      <c r="AR181" s="459"/>
      <c r="AS181" s="443" t="str">
        <f>IF(SUM(AT181:$BF181)&gt;0,"",IF(B181&gt;0,$P181,""))</f>
        <v/>
      </c>
      <c r="AT181" s="443" t="str">
        <f>IF(SUM(AU181:$BF181)&gt;0,"",IF(C181&gt;0,$P181,""))</f>
        <v/>
      </c>
      <c r="AU181" s="443" t="str">
        <f>IF(SUM(AV181:$BF181)&gt;0,"",IF(D181&gt;0,$P181,""))</f>
        <v/>
      </c>
      <c r="AV181" s="443" t="str">
        <f>IF(SUM(AW181:$BF181)&gt;0,"",IF(E181&gt;0,$P181,""))</f>
        <v/>
      </c>
      <c r="AW181" s="443" t="str">
        <f>IF(SUM(AX181:$BF181)&gt;0,"",IF(F181&gt;0,$P181,""))</f>
        <v/>
      </c>
      <c r="AX181" s="443" t="str">
        <f>IF(SUM(AY181:$BF181)&gt;0,"",IF(G181&gt;0,$P181,""))</f>
        <v/>
      </c>
      <c r="AY181" s="443" t="str">
        <f>IF(SUM(AZ181:$BF181)&gt;0,"",IF(H181&gt;0,$P181,""))</f>
        <v/>
      </c>
      <c r="AZ181" s="443" t="str">
        <f>IF(SUM(BA181:$BF181)&gt;0,"",IF(I181&gt;0,$P181,""))</f>
        <v/>
      </c>
      <c r="BA181" s="443" t="str">
        <f>IF(SUM(BB181:$BF181)&gt;0,"",IF(J181&gt;0,$P181,""))</f>
        <v/>
      </c>
      <c r="BB181" s="443" t="str">
        <f>IF(SUM(BC181:$BF181)&gt;0,"",IF(K181&gt;0,$P181,""))</f>
        <v/>
      </c>
      <c r="BC181" s="443" t="str">
        <f>IF(SUM(BD181:$BF181)&gt;0,"",IF(L181&gt;0,$P181,""))</f>
        <v/>
      </c>
      <c r="BD181" s="443" t="str">
        <f>IF(SUM(BE181:$BF181)&gt;0,"",IF(M181&gt;0,$P181,""))</f>
        <v/>
      </c>
      <c r="BE181" s="443" t="str">
        <f t="shared" si="36"/>
        <v/>
      </c>
      <c r="BF181" s="440" t="str">
        <f t="shared" si="37"/>
        <v/>
      </c>
      <c r="BG181" s="124"/>
      <c r="BH181" s="507"/>
      <c r="BI181" s="145" t="str">
        <f>IF(AS181&lt;1,"",IF(AS181=1,'TUITION SCHED'!$D$16,IF(AS181=2,'TUITION SCHED'!$E$16,IF(AS181=3,'TUITION SCHED'!$F$16,IF(AS181=4,'TUITION SCHED'!$G$16,IF(AS181=5,'TUITION SCHED'!$H$16,""))))))</f>
        <v/>
      </c>
      <c r="BJ181" s="443" t="str">
        <f>IF(AT181&lt;1,"",IF(AT181=1,'TUITION SCHED'!$D$17,IF(AT181=2,'TUITION SCHED'!$E$17,IF(AT181=3,'TUITION SCHED'!$F$17,IF(AT181=4,'TUITION SCHED'!$G$17,IF(AT181=5,'TUITION SCHED'!$H$18,""))))))</f>
        <v/>
      </c>
      <c r="BK181" s="443" t="str">
        <f>IF(AU181&lt;1,"",IF(AU181=1,'TUITION SCHED'!$D$18,IF(AU181=2,'TUITION SCHED'!$E$18,IF(AU181=3,'TUITION SCHED'!$F$18,IF(AU181=4,'TUITION SCHED'!$G$18,IF(AU181=5,'TUITION SCHED'!$H$18,""))))))</f>
        <v/>
      </c>
      <c r="BL181" s="443" t="str">
        <f>IF(AV181&lt;1,"",IF(AV181=1,'TUITION SCHED'!$D$19,IF(AV181=2,'TUITION SCHED'!$E$19,IF(AV181=3,'TUITION SCHED'!$F$19,IF(AV181=4,'TUITION SCHED'!$G$19,IF(AV181=5,'TUITION SCHED'!$H$19,""))))))</f>
        <v/>
      </c>
      <c r="BM181" s="443" t="str">
        <f>IF(AW181&lt;1,"",IF(AW181=1,'TUITION SCHED'!$D$20,IF(AW181=2,'TUITION SCHED'!$E$20,IF(AW181=3,'TUITION SCHED'!$F$20,IF(AW181=4,'TUITION SCHED'!$G$20,IF(AW181=5,'TUITION SCHED'!$H$20,""))))))</f>
        <v/>
      </c>
      <c r="BN181" s="443" t="str">
        <f>IF(AX181&lt;1,"",IF(AX181=1,'TUITION SCHED'!$D$21,IF(AX181=2,'TUITION SCHED'!$E$21,IF(AX181=3,'TUITION SCHED'!$F$21,IF(AX181=4,'TUITION SCHED'!$G$21,IF(AX181=5,'TUITION SCHED'!$H$21,""))))))</f>
        <v/>
      </c>
      <c r="BO181" s="443" t="str">
        <f>IF(AY181&lt;1,"",IF(AY181=1,'TUITION SCHED'!$D$22,IF(AY181=2,'TUITION SCHED'!$E$22,IF(AY181=3,'TUITION SCHED'!$F$22,IF(AY181=4,'TUITION SCHED'!$G$22,IF(AY181=5,'TUITION SCHED'!$H$22,""))))))</f>
        <v/>
      </c>
      <c r="BP181" s="443" t="str">
        <f>IF(AZ181&lt;1,"",IF(AZ181=1,'TUITION SCHED'!$D$23,IF(AZ181=2,'TUITION SCHED'!$E$23,IF(AZ181=3,'TUITION SCHED'!$F$23,IF(AZ181=4,'TUITION SCHED'!$G$23,IF(AZ181=5,'TUITION SCHED'!$H$23,""))))))</f>
        <v/>
      </c>
      <c r="BQ181" s="443" t="str">
        <f>IF(BA181&lt;1,"",IF(BA181=1,'TUITION SCHED'!$D$24,IF(BA181=2,'TUITION SCHED'!$E$24,IF(BA181=3,'TUITION SCHED'!$F$24,IF(BA181=4,'TUITION SCHED'!$G$24,IF(BA181=5,'TUITION SCHED'!$H$24,""))))))</f>
        <v/>
      </c>
      <c r="BR181" s="443" t="str">
        <f>IF(BB181&lt;1,"",IF(BB181=1,'TUITION SCHED'!$D$25,IF(BB181=2,'TUITION SCHED'!$E$25,IF(BB181=3,'TUITION SCHED'!$F$25,IF(BB181=4,'TUITION SCHED'!$G$25,IF(BB181=5,'TUITION SCHED'!$H$25,""))))))</f>
        <v/>
      </c>
      <c r="BS181" s="443" t="str">
        <f>IF(BC181&lt;1,"",IF(BC181=1,'TUITION SCHED'!$D$26,IF(BC181=2,'TUITION SCHED'!$E$26,IF(BC181=3,'TUITION SCHED'!$F$26,IF(BC181=4,'TUITION SCHED'!$G$26,IF(BC181=5,'TUITION SCHED'!$H$26,""))))))</f>
        <v/>
      </c>
      <c r="BT181" s="443" t="str">
        <f>IF(BD181&lt;1,"",IF(BD181=1,'TUITION SCHED'!$D$27,IF(BD181=2,'TUITION SCHED'!$E$27,IF(BD181=3,'TUITION SCHED'!$F$27,IF(BD181=4,'TUITION SCHED'!$G$27,IF(BD181=5,'TUITION SCHED'!$H$27,""))))))</f>
        <v/>
      </c>
      <c r="BU181" s="443" t="str">
        <f>IF(BE181&lt;1,"",IF(BE181=1,'TUITION SCHED'!$D$28,IF(BE181=2,'TUITION SCHED'!$E$28,IF(BE181=3,'TUITION SCHED'!$F$28,IF(BE181=4,'TUITION SCHED'!$G$28,IF(BE181=5,'TUITION SCHED'!$H$28,""))))))</f>
        <v/>
      </c>
      <c r="BV181" s="440" t="str">
        <f>IF(BF181&lt;1,"",IF(BF181=1,'TUITION SCHED'!$D$29,IF(BF181=2,'TUITION SCHED'!$E$29,IF(BF181=3,'TUITION SCHED'!$F$29,IF(BF181=4,'TUITION SCHED'!$G$29,IF(BF181=5,'TUITION SCHED'!$H$29,""))))))</f>
        <v/>
      </c>
      <c r="BW181" s="124"/>
      <c r="BX181" s="507"/>
      <c r="BY181" s="145" t="str">
        <f>IF(AH181="y",IF(SUM(J181:O181)&gt;0,'TUITION SCHED'!$H$58+IF(SUM(J181:O181)&gt;1,((SUM(J181:O181)-1))*'TUITION SCHED'!$H$60)+SUM(B181:I181)*'TUITION SCHED'!$H$59,""),"")</f>
        <v/>
      </c>
      <c r="BZ181" s="443" t="str">
        <f>IF(AH181="y",IF(SUM(B181:I181)&gt;0,'TUITION SCHED'!$H$57+IF(SUM(B181:I181)&gt;1,((SUM(B181:I181)-1))*'TUITION SCHED'!$H$59),""),"")</f>
        <v/>
      </c>
      <c r="CA181" s="443" t="str">
        <f t="shared" si="38"/>
        <v/>
      </c>
    </row>
    <row r="182" spans="1:79">
      <c r="A182" s="480"/>
      <c r="B182" s="463"/>
      <c r="C182" s="463"/>
      <c r="D182" s="463"/>
      <c r="E182" s="463"/>
      <c r="F182" s="463"/>
      <c r="G182" s="463"/>
      <c r="H182" s="463"/>
      <c r="I182" s="463"/>
      <c r="J182" s="463"/>
      <c r="K182" s="463"/>
      <c r="L182" s="463"/>
      <c r="M182" s="463"/>
      <c r="N182" s="463"/>
      <c r="O182" s="463"/>
      <c r="P182" s="443">
        <f t="shared" si="26"/>
        <v>0</v>
      </c>
      <c r="Q182" s="480"/>
      <c r="R182" s="480"/>
      <c r="S182" s="456">
        <f>IF(U182&gt;0,U182,IF(Q182=1,'TUITION SCHED'!D$30,IF(Q182=2,'TUITION SCHED'!E$30,IF(Q182=3,'TUITION SCHED'!F$30,IF(Q182=4,'TUITION SCHED'!G$30,IF(Q182=5,'TUITION SCHED'!H$30,IF(R182&gt;0,R182*'TUITION SCHED'!$D$31,SUM(BI182:BV182))))))))</f>
        <v>0</v>
      </c>
      <c r="T182" s="457" t="str">
        <f t="shared" si="27"/>
        <v/>
      </c>
      <c r="U182" s="480"/>
      <c r="V182" s="480"/>
      <c r="W182" s="575" t="str">
        <f>IF(V182="y",S182*'DATA INPUT'!$B$20,"")</f>
        <v/>
      </c>
      <c r="X182" s="483"/>
      <c r="Y182" s="443" t="str">
        <f>IF(A182="","",IF(X182="y",'DATA INPUT'!$B$26,'DATA INPUT'!$B$27))</f>
        <v/>
      </c>
      <c r="Z182" s="458">
        <f>IF(Q182=0,(P182-B182*0.5)*'DATA INPUT'!$B$28,"")</f>
        <v>0</v>
      </c>
      <c r="AA182" s="480"/>
      <c r="AB182" s="480"/>
      <c r="AC182" s="480"/>
      <c r="AD182" s="480"/>
      <c r="AE182" s="443" t="str">
        <f>IF((AB182+AC182+AD182)=0,"",(AB182*'DATA INPUT'!$D$59)+(AC182*'DATA INPUT'!$D$61)+(AD182*'DATA INPUT'!$D$66))</f>
        <v/>
      </c>
      <c r="AF182" s="480"/>
      <c r="AG182" s="480"/>
      <c r="AH182" s="483"/>
      <c r="AI182" s="443" t="str">
        <f t="shared" si="28"/>
        <v/>
      </c>
      <c r="AJ182" s="443" t="str">
        <f t="shared" si="29"/>
        <v/>
      </c>
      <c r="AK182" s="443" t="str">
        <f t="shared" si="30"/>
        <v/>
      </c>
      <c r="AL182" s="443" t="str">
        <f t="shared" si="31"/>
        <v/>
      </c>
      <c r="AM182" s="443" t="str">
        <f t="shared" si="32"/>
        <v/>
      </c>
      <c r="AN182" s="443" t="str">
        <f t="shared" si="33"/>
        <v/>
      </c>
      <c r="AO182" s="443" t="str">
        <f t="shared" si="34"/>
        <v/>
      </c>
      <c r="AP182" s="443" t="str">
        <f t="shared" si="35"/>
        <v/>
      </c>
      <c r="AQ182" s="440" t="str">
        <f>IF(AH182="y",IF(MAX(BY182:BZ182)&lt;'TUITION SCHED'!$H$61,MAX(BY182:BZ182),'TUITION SCHED'!$H$61),"")</f>
        <v/>
      </c>
      <c r="AR182" s="459"/>
      <c r="AS182" s="443" t="str">
        <f>IF(SUM(AT182:$BF182)&gt;0,"",IF(B182&gt;0,$P182,""))</f>
        <v/>
      </c>
      <c r="AT182" s="443" t="str">
        <f>IF(SUM(AU182:$BF182)&gt;0,"",IF(C182&gt;0,$P182,""))</f>
        <v/>
      </c>
      <c r="AU182" s="443" t="str">
        <f>IF(SUM(AV182:$BF182)&gt;0,"",IF(D182&gt;0,$P182,""))</f>
        <v/>
      </c>
      <c r="AV182" s="443" t="str">
        <f>IF(SUM(AW182:$BF182)&gt;0,"",IF(E182&gt;0,$P182,""))</f>
        <v/>
      </c>
      <c r="AW182" s="443" t="str">
        <f>IF(SUM(AX182:$BF182)&gt;0,"",IF(F182&gt;0,$P182,""))</f>
        <v/>
      </c>
      <c r="AX182" s="443" t="str">
        <f>IF(SUM(AY182:$BF182)&gt;0,"",IF(G182&gt;0,$P182,""))</f>
        <v/>
      </c>
      <c r="AY182" s="443" t="str">
        <f>IF(SUM(AZ182:$BF182)&gt;0,"",IF(H182&gt;0,$P182,""))</f>
        <v/>
      </c>
      <c r="AZ182" s="443" t="str">
        <f>IF(SUM(BA182:$BF182)&gt;0,"",IF(I182&gt;0,$P182,""))</f>
        <v/>
      </c>
      <c r="BA182" s="443" t="str">
        <f>IF(SUM(BB182:$BF182)&gt;0,"",IF(J182&gt;0,$P182,""))</f>
        <v/>
      </c>
      <c r="BB182" s="443" t="str">
        <f>IF(SUM(BC182:$BF182)&gt;0,"",IF(K182&gt;0,$P182,""))</f>
        <v/>
      </c>
      <c r="BC182" s="443" t="str">
        <f>IF(SUM(BD182:$BF182)&gt;0,"",IF(L182&gt;0,$P182,""))</f>
        <v/>
      </c>
      <c r="BD182" s="443" t="str">
        <f>IF(SUM(BE182:$BF182)&gt;0,"",IF(M182&gt;0,$P182,""))</f>
        <v/>
      </c>
      <c r="BE182" s="443" t="str">
        <f t="shared" si="36"/>
        <v/>
      </c>
      <c r="BF182" s="440" t="str">
        <f t="shared" si="37"/>
        <v/>
      </c>
      <c r="BG182" s="124"/>
      <c r="BH182" s="507"/>
      <c r="BI182" s="145" t="str">
        <f>IF(AS182&lt;1,"",IF(AS182=1,'TUITION SCHED'!$D$16,IF(AS182=2,'TUITION SCHED'!$E$16,IF(AS182=3,'TUITION SCHED'!$F$16,IF(AS182=4,'TUITION SCHED'!$G$16,IF(AS182=5,'TUITION SCHED'!$H$16,""))))))</f>
        <v/>
      </c>
      <c r="BJ182" s="443" t="str">
        <f>IF(AT182&lt;1,"",IF(AT182=1,'TUITION SCHED'!$D$17,IF(AT182=2,'TUITION SCHED'!$E$17,IF(AT182=3,'TUITION SCHED'!$F$17,IF(AT182=4,'TUITION SCHED'!$G$17,IF(AT182=5,'TUITION SCHED'!$H$18,""))))))</f>
        <v/>
      </c>
      <c r="BK182" s="443" t="str">
        <f>IF(AU182&lt;1,"",IF(AU182=1,'TUITION SCHED'!$D$18,IF(AU182=2,'TUITION SCHED'!$E$18,IF(AU182=3,'TUITION SCHED'!$F$18,IF(AU182=4,'TUITION SCHED'!$G$18,IF(AU182=5,'TUITION SCHED'!$H$18,""))))))</f>
        <v/>
      </c>
      <c r="BL182" s="443" t="str">
        <f>IF(AV182&lt;1,"",IF(AV182=1,'TUITION SCHED'!$D$19,IF(AV182=2,'TUITION SCHED'!$E$19,IF(AV182=3,'TUITION SCHED'!$F$19,IF(AV182=4,'TUITION SCHED'!$G$19,IF(AV182=5,'TUITION SCHED'!$H$19,""))))))</f>
        <v/>
      </c>
      <c r="BM182" s="443" t="str">
        <f>IF(AW182&lt;1,"",IF(AW182=1,'TUITION SCHED'!$D$20,IF(AW182=2,'TUITION SCHED'!$E$20,IF(AW182=3,'TUITION SCHED'!$F$20,IF(AW182=4,'TUITION SCHED'!$G$20,IF(AW182=5,'TUITION SCHED'!$H$20,""))))))</f>
        <v/>
      </c>
      <c r="BN182" s="443" t="str">
        <f>IF(AX182&lt;1,"",IF(AX182=1,'TUITION SCHED'!$D$21,IF(AX182=2,'TUITION SCHED'!$E$21,IF(AX182=3,'TUITION SCHED'!$F$21,IF(AX182=4,'TUITION SCHED'!$G$21,IF(AX182=5,'TUITION SCHED'!$H$21,""))))))</f>
        <v/>
      </c>
      <c r="BO182" s="443" t="str">
        <f>IF(AY182&lt;1,"",IF(AY182=1,'TUITION SCHED'!$D$22,IF(AY182=2,'TUITION SCHED'!$E$22,IF(AY182=3,'TUITION SCHED'!$F$22,IF(AY182=4,'TUITION SCHED'!$G$22,IF(AY182=5,'TUITION SCHED'!$H$22,""))))))</f>
        <v/>
      </c>
      <c r="BP182" s="443" t="str">
        <f>IF(AZ182&lt;1,"",IF(AZ182=1,'TUITION SCHED'!$D$23,IF(AZ182=2,'TUITION SCHED'!$E$23,IF(AZ182=3,'TUITION SCHED'!$F$23,IF(AZ182=4,'TUITION SCHED'!$G$23,IF(AZ182=5,'TUITION SCHED'!$H$23,""))))))</f>
        <v/>
      </c>
      <c r="BQ182" s="443" t="str">
        <f>IF(BA182&lt;1,"",IF(BA182=1,'TUITION SCHED'!$D$24,IF(BA182=2,'TUITION SCHED'!$E$24,IF(BA182=3,'TUITION SCHED'!$F$24,IF(BA182=4,'TUITION SCHED'!$G$24,IF(BA182=5,'TUITION SCHED'!$H$24,""))))))</f>
        <v/>
      </c>
      <c r="BR182" s="443" t="str">
        <f>IF(BB182&lt;1,"",IF(BB182=1,'TUITION SCHED'!$D$25,IF(BB182=2,'TUITION SCHED'!$E$25,IF(BB182=3,'TUITION SCHED'!$F$25,IF(BB182=4,'TUITION SCHED'!$G$25,IF(BB182=5,'TUITION SCHED'!$H$25,""))))))</f>
        <v/>
      </c>
      <c r="BS182" s="443" t="str">
        <f>IF(BC182&lt;1,"",IF(BC182=1,'TUITION SCHED'!$D$26,IF(BC182=2,'TUITION SCHED'!$E$26,IF(BC182=3,'TUITION SCHED'!$F$26,IF(BC182=4,'TUITION SCHED'!$G$26,IF(BC182=5,'TUITION SCHED'!$H$26,""))))))</f>
        <v/>
      </c>
      <c r="BT182" s="443" t="str">
        <f>IF(BD182&lt;1,"",IF(BD182=1,'TUITION SCHED'!$D$27,IF(BD182=2,'TUITION SCHED'!$E$27,IF(BD182=3,'TUITION SCHED'!$F$27,IF(BD182=4,'TUITION SCHED'!$G$27,IF(BD182=5,'TUITION SCHED'!$H$27,""))))))</f>
        <v/>
      </c>
      <c r="BU182" s="443" t="str">
        <f>IF(BE182&lt;1,"",IF(BE182=1,'TUITION SCHED'!$D$28,IF(BE182=2,'TUITION SCHED'!$E$28,IF(BE182=3,'TUITION SCHED'!$F$28,IF(BE182=4,'TUITION SCHED'!$G$28,IF(BE182=5,'TUITION SCHED'!$H$28,""))))))</f>
        <v/>
      </c>
      <c r="BV182" s="440" t="str">
        <f>IF(BF182&lt;1,"",IF(BF182=1,'TUITION SCHED'!$D$29,IF(BF182=2,'TUITION SCHED'!$E$29,IF(BF182=3,'TUITION SCHED'!$F$29,IF(BF182=4,'TUITION SCHED'!$G$29,IF(BF182=5,'TUITION SCHED'!$H$29,""))))))</f>
        <v/>
      </c>
      <c r="BW182" s="124"/>
      <c r="BX182" s="507"/>
      <c r="BY182" s="145" t="str">
        <f>IF(AH182="y",IF(SUM(J182:O182)&gt;0,'TUITION SCHED'!$H$58+IF(SUM(J182:O182)&gt;1,((SUM(J182:O182)-1))*'TUITION SCHED'!$H$60)+SUM(B182:I182)*'TUITION SCHED'!$H$59,""),"")</f>
        <v/>
      </c>
      <c r="BZ182" s="443" t="str">
        <f>IF(AH182="y",IF(SUM(B182:I182)&gt;0,'TUITION SCHED'!$H$57+IF(SUM(B182:I182)&gt;1,((SUM(B182:I182)-1))*'TUITION SCHED'!$H$59),""),"")</f>
        <v/>
      </c>
      <c r="CA182" s="443" t="str">
        <f t="shared" si="38"/>
        <v/>
      </c>
    </row>
    <row r="183" spans="1:79">
      <c r="A183" s="480"/>
      <c r="B183" s="463"/>
      <c r="C183" s="463"/>
      <c r="D183" s="463"/>
      <c r="E183" s="463"/>
      <c r="F183" s="463"/>
      <c r="G183" s="463"/>
      <c r="H183" s="463"/>
      <c r="I183" s="463"/>
      <c r="J183" s="463"/>
      <c r="K183" s="463"/>
      <c r="L183" s="463"/>
      <c r="M183" s="463"/>
      <c r="N183" s="463"/>
      <c r="O183" s="463"/>
      <c r="P183" s="443">
        <f t="shared" si="26"/>
        <v>0</v>
      </c>
      <c r="Q183" s="480"/>
      <c r="R183" s="480"/>
      <c r="S183" s="456">
        <f>IF(U183&gt;0,U183,IF(Q183=1,'TUITION SCHED'!D$30,IF(Q183=2,'TUITION SCHED'!E$30,IF(Q183=3,'TUITION SCHED'!F$30,IF(Q183=4,'TUITION SCHED'!G$30,IF(Q183=5,'TUITION SCHED'!H$30,IF(R183&gt;0,R183*'TUITION SCHED'!$D$31,SUM(BI183:BV183))))))))</f>
        <v>0</v>
      </c>
      <c r="T183" s="457" t="str">
        <f t="shared" si="27"/>
        <v/>
      </c>
      <c r="U183" s="480"/>
      <c r="V183" s="480"/>
      <c r="W183" s="575" t="str">
        <f>IF(V183="y",S183*'DATA INPUT'!$B$20,"")</f>
        <v/>
      </c>
      <c r="X183" s="483"/>
      <c r="Y183" s="443" t="str">
        <f>IF(A183="","",IF(X183="y",'DATA INPUT'!$B$26,'DATA INPUT'!$B$27))</f>
        <v/>
      </c>
      <c r="Z183" s="458">
        <f>IF(Q183=0,(P183-B183*0.5)*'DATA INPUT'!$B$28,"")</f>
        <v>0</v>
      </c>
      <c r="AA183" s="480"/>
      <c r="AB183" s="480"/>
      <c r="AC183" s="480"/>
      <c r="AD183" s="480"/>
      <c r="AE183" s="443" t="str">
        <f>IF((AB183+AC183+AD183)=0,"",(AB183*'DATA INPUT'!$D$59)+(AC183*'DATA INPUT'!$D$61)+(AD183*'DATA INPUT'!$D$66))</f>
        <v/>
      </c>
      <c r="AF183" s="480"/>
      <c r="AG183" s="480"/>
      <c r="AH183" s="483"/>
      <c r="AI183" s="443" t="str">
        <f t="shared" si="28"/>
        <v/>
      </c>
      <c r="AJ183" s="443" t="str">
        <f t="shared" si="29"/>
        <v/>
      </c>
      <c r="AK183" s="443" t="str">
        <f t="shared" si="30"/>
        <v/>
      </c>
      <c r="AL183" s="443" t="str">
        <f t="shared" si="31"/>
        <v/>
      </c>
      <c r="AM183" s="443" t="str">
        <f t="shared" si="32"/>
        <v/>
      </c>
      <c r="AN183" s="443" t="str">
        <f t="shared" si="33"/>
        <v/>
      </c>
      <c r="AO183" s="443" t="str">
        <f t="shared" si="34"/>
        <v/>
      </c>
      <c r="AP183" s="443" t="str">
        <f t="shared" si="35"/>
        <v/>
      </c>
      <c r="AQ183" s="440" t="str">
        <f>IF(AH183="y",IF(MAX(BY183:BZ183)&lt;'TUITION SCHED'!$H$61,MAX(BY183:BZ183),'TUITION SCHED'!$H$61),"")</f>
        <v/>
      </c>
      <c r="AR183" s="459"/>
      <c r="AS183" s="443" t="str">
        <f>IF(SUM(AT183:$BF183)&gt;0,"",IF(B183&gt;0,$P183,""))</f>
        <v/>
      </c>
      <c r="AT183" s="443" t="str">
        <f>IF(SUM(AU183:$BF183)&gt;0,"",IF(C183&gt;0,$P183,""))</f>
        <v/>
      </c>
      <c r="AU183" s="443" t="str">
        <f>IF(SUM(AV183:$BF183)&gt;0,"",IF(D183&gt;0,$P183,""))</f>
        <v/>
      </c>
      <c r="AV183" s="443" t="str">
        <f>IF(SUM(AW183:$BF183)&gt;0,"",IF(E183&gt;0,$P183,""))</f>
        <v/>
      </c>
      <c r="AW183" s="443" t="str">
        <f>IF(SUM(AX183:$BF183)&gt;0,"",IF(F183&gt;0,$P183,""))</f>
        <v/>
      </c>
      <c r="AX183" s="443" t="str">
        <f>IF(SUM(AY183:$BF183)&gt;0,"",IF(G183&gt;0,$P183,""))</f>
        <v/>
      </c>
      <c r="AY183" s="443" t="str">
        <f>IF(SUM(AZ183:$BF183)&gt;0,"",IF(H183&gt;0,$P183,""))</f>
        <v/>
      </c>
      <c r="AZ183" s="443" t="str">
        <f>IF(SUM(BA183:$BF183)&gt;0,"",IF(I183&gt;0,$P183,""))</f>
        <v/>
      </c>
      <c r="BA183" s="443" t="str">
        <f>IF(SUM(BB183:$BF183)&gt;0,"",IF(J183&gt;0,$P183,""))</f>
        <v/>
      </c>
      <c r="BB183" s="443" t="str">
        <f>IF(SUM(BC183:$BF183)&gt;0,"",IF(K183&gt;0,$P183,""))</f>
        <v/>
      </c>
      <c r="BC183" s="443" t="str">
        <f>IF(SUM(BD183:$BF183)&gt;0,"",IF(L183&gt;0,$P183,""))</f>
        <v/>
      </c>
      <c r="BD183" s="443" t="str">
        <f>IF(SUM(BE183:$BF183)&gt;0,"",IF(M183&gt;0,$P183,""))</f>
        <v/>
      </c>
      <c r="BE183" s="443" t="str">
        <f t="shared" si="36"/>
        <v/>
      </c>
      <c r="BF183" s="440" t="str">
        <f t="shared" si="37"/>
        <v/>
      </c>
      <c r="BG183" s="124"/>
      <c r="BH183" s="507"/>
      <c r="BI183" s="145" t="str">
        <f>IF(AS183&lt;1,"",IF(AS183=1,'TUITION SCHED'!$D$16,IF(AS183=2,'TUITION SCHED'!$E$16,IF(AS183=3,'TUITION SCHED'!$F$16,IF(AS183=4,'TUITION SCHED'!$G$16,IF(AS183=5,'TUITION SCHED'!$H$16,""))))))</f>
        <v/>
      </c>
      <c r="BJ183" s="443" t="str">
        <f>IF(AT183&lt;1,"",IF(AT183=1,'TUITION SCHED'!$D$17,IF(AT183=2,'TUITION SCHED'!$E$17,IF(AT183=3,'TUITION SCHED'!$F$17,IF(AT183=4,'TUITION SCHED'!$G$17,IF(AT183=5,'TUITION SCHED'!$H$18,""))))))</f>
        <v/>
      </c>
      <c r="BK183" s="443" t="str">
        <f>IF(AU183&lt;1,"",IF(AU183=1,'TUITION SCHED'!$D$18,IF(AU183=2,'TUITION SCHED'!$E$18,IF(AU183=3,'TUITION SCHED'!$F$18,IF(AU183=4,'TUITION SCHED'!$G$18,IF(AU183=5,'TUITION SCHED'!$H$18,""))))))</f>
        <v/>
      </c>
      <c r="BL183" s="443" t="str">
        <f>IF(AV183&lt;1,"",IF(AV183=1,'TUITION SCHED'!$D$19,IF(AV183=2,'TUITION SCHED'!$E$19,IF(AV183=3,'TUITION SCHED'!$F$19,IF(AV183=4,'TUITION SCHED'!$G$19,IF(AV183=5,'TUITION SCHED'!$H$19,""))))))</f>
        <v/>
      </c>
      <c r="BM183" s="443" t="str">
        <f>IF(AW183&lt;1,"",IF(AW183=1,'TUITION SCHED'!$D$20,IF(AW183=2,'TUITION SCHED'!$E$20,IF(AW183=3,'TUITION SCHED'!$F$20,IF(AW183=4,'TUITION SCHED'!$G$20,IF(AW183=5,'TUITION SCHED'!$H$20,""))))))</f>
        <v/>
      </c>
      <c r="BN183" s="443" t="str">
        <f>IF(AX183&lt;1,"",IF(AX183=1,'TUITION SCHED'!$D$21,IF(AX183=2,'TUITION SCHED'!$E$21,IF(AX183=3,'TUITION SCHED'!$F$21,IF(AX183=4,'TUITION SCHED'!$G$21,IF(AX183=5,'TUITION SCHED'!$H$21,""))))))</f>
        <v/>
      </c>
      <c r="BO183" s="443" t="str">
        <f>IF(AY183&lt;1,"",IF(AY183=1,'TUITION SCHED'!$D$22,IF(AY183=2,'TUITION SCHED'!$E$22,IF(AY183=3,'TUITION SCHED'!$F$22,IF(AY183=4,'TUITION SCHED'!$G$22,IF(AY183=5,'TUITION SCHED'!$H$22,""))))))</f>
        <v/>
      </c>
      <c r="BP183" s="443" t="str">
        <f>IF(AZ183&lt;1,"",IF(AZ183=1,'TUITION SCHED'!$D$23,IF(AZ183=2,'TUITION SCHED'!$E$23,IF(AZ183=3,'TUITION SCHED'!$F$23,IF(AZ183=4,'TUITION SCHED'!$G$23,IF(AZ183=5,'TUITION SCHED'!$H$23,""))))))</f>
        <v/>
      </c>
      <c r="BQ183" s="443" t="str">
        <f>IF(BA183&lt;1,"",IF(BA183=1,'TUITION SCHED'!$D$24,IF(BA183=2,'TUITION SCHED'!$E$24,IF(BA183=3,'TUITION SCHED'!$F$24,IF(BA183=4,'TUITION SCHED'!$G$24,IF(BA183=5,'TUITION SCHED'!$H$24,""))))))</f>
        <v/>
      </c>
      <c r="BR183" s="443" t="str">
        <f>IF(BB183&lt;1,"",IF(BB183=1,'TUITION SCHED'!$D$25,IF(BB183=2,'TUITION SCHED'!$E$25,IF(BB183=3,'TUITION SCHED'!$F$25,IF(BB183=4,'TUITION SCHED'!$G$25,IF(BB183=5,'TUITION SCHED'!$H$25,""))))))</f>
        <v/>
      </c>
      <c r="BS183" s="443" t="str">
        <f>IF(BC183&lt;1,"",IF(BC183=1,'TUITION SCHED'!$D$26,IF(BC183=2,'TUITION SCHED'!$E$26,IF(BC183=3,'TUITION SCHED'!$F$26,IF(BC183=4,'TUITION SCHED'!$G$26,IF(BC183=5,'TUITION SCHED'!$H$26,""))))))</f>
        <v/>
      </c>
      <c r="BT183" s="443" t="str">
        <f>IF(BD183&lt;1,"",IF(BD183=1,'TUITION SCHED'!$D$27,IF(BD183=2,'TUITION SCHED'!$E$27,IF(BD183=3,'TUITION SCHED'!$F$27,IF(BD183=4,'TUITION SCHED'!$G$27,IF(BD183=5,'TUITION SCHED'!$H$27,""))))))</f>
        <v/>
      </c>
      <c r="BU183" s="443" t="str">
        <f>IF(BE183&lt;1,"",IF(BE183=1,'TUITION SCHED'!$D$28,IF(BE183=2,'TUITION SCHED'!$E$28,IF(BE183=3,'TUITION SCHED'!$F$28,IF(BE183=4,'TUITION SCHED'!$G$28,IF(BE183=5,'TUITION SCHED'!$H$28,""))))))</f>
        <v/>
      </c>
      <c r="BV183" s="440" t="str">
        <f>IF(BF183&lt;1,"",IF(BF183=1,'TUITION SCHED'!$D$29,IF(BF183=2,'TUITION SCHED'!$E$29,IF(BF183=3,'TUITION SCHED'!$F$29,IF(BF183=4,'TUITION SCHED'!$G$29,IF(BF183=5,'TUITION SCHED'!$H$29,""))))))</f>
        <v/>
      </c>
      <c r="BW183" s="124"/>
      <c r="BX183" s="507"/>
      <c r="BY183" s="145" t="str">
        <f>IF(AH183="y",IF(SUM(J183:O183)&gt;0,'TUITION SCHED'!$H$58+IF(SUM(J183:O183)&gt;1,((SUM(J183:O183)-1))*'TUITION SCHED'!$H$60)+SUM(B183:I183)*'TUITION SCHED'!$H$59,""),"")</f>
        <v/>
      </c>
      <c r="BZ183" s="443" t="str">
        <f>IF(AH183="y",IF(SUM(B183:I183)&gt;0,'TUITION SCHED'!$H$57+IF(SUM(B183:I183)&gt;1,((SUM(B183:I183)-1))*'TUITION SCHED'!$H$59),""),"")</f>
        <v/>
      </c>
      <c r="CA183" s="443" t="str">
        <f t="shared" si="38"/>
        <v/>
      </c>
    </row>
    <row r="184" spans="1:79">
      <c r="A184" s="480"/>
      <c r="B184" s="463"/>
      <c r="C184" s="463"/>
      <c r="D184" s="463"/>
      <c r="E184" s="463"/>
      <c r="F184" s="463"/>
      <c r="G184" s="463"/>
      <c r="H184" s="463"/>
      <c r="I184" s="463"/>
      <c r="J184" s="463"/>
      <c r="K184" s="463"/>
      <c r="L184" s="463"/>
      <c r="M184" s="463"/>
      <c r="N184" s="463"/>
      <c r="O184" s="463"/>
      <c r="P184" s="443">
        <f t="shared" si="26"/>
        <v>0</v>
      </c>
      <c r="Q184" s="480"/>
      <c r="R184" s="480"/>
      <c r="S184" s="456">
        <f>IF(U184&gt;0,U184,IF(Q184=1,'TUITION SCHED'!D$30,IF(Q184=2,'TUITION SCHED'!E$30,IF(Q184=3,'TUITION SCHED'!F$30,IF(Q184=4,'TUITION SCHED'!G$30,IF(Q184=5,'TUITION SCHED'!H$30,IF(R184&gt;0,R184*'TUITION SCHED'!$D$31,SUM(BI184:BV184))))))))</f>
        <v>0</v>
      </c>
      <c r="T184" s="457" t="str">
        <f t="shared" si="27"/>
        <v/>
      </c>
      <c r="U184" s="480"/>
      <c r="V184" s="480"/>
      <c r="W184" s="575" t="str">
        <f>IF(V184="y",S184*'DATA INPUT'!$B$20,"")</f>
        <v/>
      </c>
      <c r="X184" s="483"/>
      <c r="Y184" s="443" t="str">
        <f>IF(A184="","",IF(X184="y",'DATA INPUT'!$B$26,'DATA INPUT'!$B$27))</f>
        <v/>
      </c>
      <c r="Z184" s="458">
        <f>IF(Q184=0,(P184-B184*0.5)*'DATA INPUT'!$B$28,"")</f>
        <v>0</v>
      </c>
      <c r="AA184" s="480"/>
      <c r="AB184" s="480"/>
      <c r="AC184" s="480"/>
      <c r="AD184" s="480"/>
      <c r="AE184" s="443" t="str">
        <f>IF((AB184+AC184+AD184)=0,"",(AB184*'DATA INPUT'!$D$59)+(AC184*'DATA INPUT'!$D$61)+(AD184*'DATA INPUT'!$D$66))</f>
        <v/>
      </c>
      <c r="AF184" s="480"/>
      <c r="AG184" s="480"/>
      <c r="AH184" s="483"/>
      <c r="AI184" s="443" t="str">
        <f t="shared" si="28"/>
        <v/>
      </c>
      <c r="AJ184" s="443" t="str">
        <f t="shared" si="29"/>
        <v/>
      </c>
      <c r="AK184" s="443" t="str">
        <f t="shared" si="30"/>
        <v/>
      </c>
      <c r="AL184" s="443" t="str">
        <f t="shared" si="31"/>
        <v/>
      </c>
      <c r="AM184" s="443" t="str">
        <f t="shared" si="32"/>
        <v/>
      </c>
      <c r="AN184" s="443" t="str">
        <f t="shared" si="33"/>
        <v/>
      </c>
      <c r="AO184" s="443" t="str">
        <f t="shared" si="34"/>
        <v/>
      </c>
      <c r="AP184" s="443" t="str">
        <f t="shared" si="35"/>
        <v/>
      </c>
      <c r="AQ184" s="440" t="str">
        <f>IF(AH184="y",IF(MAX(BY184:BZ184)&lt;'TUITION SCHED'!$H$61,MAX(BY184:BZ184),'TUITION SCHED'!$H$61),"")</f>
        <v/>
      </c>
      <c r="AR184" s="459"/>
      <c r="AS184" s="443" t="str">
        <f>IF(SUM(AT184:$BF184)&gt;0,"",IF(B184&gt;0,$P184,""))</f>
        <v/>
      </c>
      <c r="AT184" s="443" t="str">
        <f>IF(SUM(AU184:$BF184)&gt;0,"",IF(C184&gt;0,$P184,""))</f>
        <v/>
      </c>
      <c r="AU184" s="443" t="str">
        <f>IF(SUM(AV184:$BF184)&gt;0,"",IF(D184&gt;0,$P184,""))</f>
        <v/>
      </c>
      <c r="AV184" s="443" t="str">
        <f>IF(SUM(AW184:$BF184)&gt;0,"",IF(E184&gt;0,$P184,""))</f>
        <v/>
      </c>
      <c r="AW184" s="443" t="str">
        <f>IF(SUM(AX184:$BF184)&gt;0,"",IF(F184&gt;0,$P184,""))</f>
        <v/>
      </c>
      <c r="AX184" s="443" t="str">
        <f>IF(SUM(AY184:$BF184)&gt;0,"",IF(G184&gt;0,$P184,""))</f>
        <v/>
      </c>
      <c r="AY184" s="443" t="str">
        <f>IF(SUM(AZ184:$BF184)&gt;0,"",IF(H184&gt;0,$P184,""))</f>
        <v/>
      </c>
      <c r="AZ184" s="443" t="str">
        <f>IF(SUM(BA184:$BF184)&gt;0,"",IF(I184&gt;0,$P184,""))</f>
        <v/>
      </c>
      <c r="BA184" s="443" t="str">
        <f>IF(SUM(BB184:$BF184)&gt;0,"",IF(J184&gt;0,$P184,""))</f>
        <v/>
      </c>
      <c r="BB184" s="443" t="str">
        <f>IF(SUM(BC184:$BF184)&gt;0,"",IF(K184&gt;0,$P184,""))</f>
        <v/>
      </c>
      <c r="BC184" s="443" t="str">
        <f>IF(SUM(BD184:$BF184)&gt;0,"",IF(L184&gt;0,$P184,""))</f>
        <v/>
      </c>
      <c r="BD184" s="443" t="str">
        <f>IF(SUM(BE184:$BF184)&gt;0,"",IF(M184&gt;0,$P184,""))</f>
        <v/>
      </c>
      <c r="BE184" s="443" t="str">
        <f t="shared" si="36"/>
        <v/>
      </c>
      <c r="BF184" s="440" t="str">
        <f t="shared" si="37"/>
        <v/>
      </c>
      <c r="BG184" s="124"/>
      <c r="BH184" s="507"/>
      <c r="BI184" s="145" t="str">
        <f>IF(AS184&lt;1,"",IF(AS184=1,'TUITION SCHED'!$D$16,IF(AS184=2,'TUITION SCHED'!$E$16,IF(AS184=3,'TUITION SCHED'!$F$16,IF(AS184=4,'TUITION SCHED'!$G$16,IF(AS184=5,'TUITION SCHED'!$H$16,""))))))</f>
        <v/>
      </c>
      <c r="BJ184" s="443" t="str">
        <f>IF(AT184&lt;1,"",IF(AT184=1,'TUITION SCHED'!$D$17,IF(AT184=2,'TUITION SCHED'!$E$17,IF(AT184=3,'TUITION SCHED'!$F$17,IF(AT184=4,'TUITION SCHED'!$G$17,IF(AT184=5,'TUITION SCHED'!$H$18,""))))))</f>
        <v/>
      </c>
      <c r="BK184" s="443" t="str">
        <f>IF(AU184&lt;1,"",IF(AU184=1,'TUITION SCHED'!$D$18,IF(AU184=2,'TUITION SCHED'!$E$18,IF(AU184=3,'TUITION SCHED'!$F$18,IF(AU184=4,'TUITION SCHED'!$G$18,IF(AU184=5,'TUITION SCHED'!$H$18,""))))))</f>
        <v/>
      </c>
      <c r="BL184" s="443" t="str">
        <f>IF(AV184&lt;1,"",IF(AV184=1,'TUITION SCHED'!$D$19,IF(AV184=2,'TUITION SCHED'!$E$19,IF(AV184=3,'TUITION SCHED'!$F$19,IF(AV184=4,'TUITION SCHED'!$G$19,IF(AV184=5,'TUITION SCHED'!$H$19,""))))))</f>
        <v/>
      </c>
      <c r="BM184" s="443" t="str">
        <f>IF(AW184&lt;1,"",IF(AW184=1,'TUITION SCHED'!$D$20,IF(AW184=2,'TUITION SCHED'!$E$20,IF(AW184=3,'TUITION SCHED'!$F$20,IF(AW184=4,'TUITION SCHED'!$G$20,IF(AW184=5,'TUITION SCHED'!$H$20,""))))))</f>
        <v/>
      </c>
      <c r="BN184" s="443" t="str">
        <f>IF(AX184&lt;1,"",IF(AX184=1,'TUITION SCHED'!$D$21,IF(AX184=2,'TUITION SCHED'!$E$21,IF(AX184=3,'TUITION SCHED'!$F$21,IF(AX184=4,'TUITION SCHED'!$G$21,IF(AX184=5,'TUITION SCHED'!$H$21,""))))))</f>
        <v/>
      </c>
      <c r="BO184" s="443" t="str">
        <f>IF(AY184&lt;1,"",IF(AY184=1,'TUITION SCHED'!$D$22,IF(AY184=2,'TUITION SCHED'!$E$22,IF(AY184=3,'TUITION SCHED'!$F$22,IF(AY184=4,'TUITION SCHED'!$G$22,IF(AY184=5,'TUITION SCHED'!$H$22,""))))))</f>
        <v/>
      </c>
      <c r="BP184" s="443" t="str">
        <f>IF(AZ184&lt;1,"",IF(AZ184=1,'TUITION SCHED'!$D$23,IF(AZ184=2,'TUITION SCHED'!$E$23,IF(AZ184=3,'TUITION SCHED'!$F$23,IF(AZ184=4,'TUITION SCHED'!$G$23,IF(AZ184=5,'TUITION SCHED'!$H$23,""))))))</f>
        <v/>
      </c>
      <c r="BQ184" s="443" t="str">
        <f>IF(BA184&lt;1,"",IF(BA184=1,'TUITION SCHED'!$D$24,IF(BA184=2,'TUITION SCHED'!$E$24,IF(BA184=3,'TUITION SCHED'!$F$24,IF(BA184=4,'TUITION SCHED'!$G$24,IF(BA184=5,'TUITION SCHED'!$H$24,""))))))</f>
        <v/>
      </c>
      <c r="BR184" s="443" t="str">
        <f>IF(BB184&lt;1,"",IF(BB184=1,'TUITION SCHED'!$D$25,IF(BB184=2,'TUITION SCHED'!$E$25,IF(BB184=3,'TUITION SCHED'!$F$25,IF(BB184=4,'TUITION SCHED'!$G$25,IF(BB184=5,'TUITION SCHED'!$H$25,""))))))</f>
        <v/>
      </c>
      <c r="BS184" s="443" t="str">
        <f>IF(BC184&lt;1,"",IF(BC184=1,'TUITION SCHED'!$D$26,IF(BC184=2,'TUITION SCHED'!$E$26,IF(BC184=3,'TUITION SCHED'!$F$26,IF(BC184=4,'TUITION SCHED'!$G$26,IF(BC184=5,'TUITION SCHED'!$H$26,""))))))</f>
        <v/>
      </c>
      <c r="BT184" s="443" t="str">
        <f>IF(BD184&lt;1,"",IF(BD184=1,'TUITION SCHED'!$D$27,IF(BD184=2,'TUITION SCHED'!$E$27,IF(BD184=3,'TUITION SCHED'!$F$27,IF(BD184=4,'TUITION SCHED'!$G$27,IF(BD184=5,'TUITION SCHED'!$H$27,""))))))</f>
        <v/>
      </c>
      <c r="BU184" s="443" t="str">
        <f>IF(BE184&lt;1,"",IF(BE184=1,'TUITION SCHED'!$D$28,IF(BE184=2,'TUITION SCHED'!$E$28,IF(BE184=3,'TUITION SCHED'!$F$28,IF(BE184=4,'TUITION SCHED'!$G$28,IF(BE184=5,'TUITION SCHED'!$H$28,""))))))</f>
        <v/>
      </c>
      <c r="BV184" s="440" t="str">
        <f>IF(BF184&lt;1,"",IF(BF184=1,'TUITION SCHED'!$D$29,IF(BF184=2,'TUITION SCHED'!$E$29,IF(BF184=3,'TUITION SCHED'!$F$29,IF(BF184=4,'TUITION SCHED'!$G$29,IF(BF184=5,'TUITION SCHED'!$H$29,""))))))</f>
        <v/>
      </c>
      <c r="BW184" s="124"/>
      <c r="BX184" s="507"/>
      <c r="BY184" s="145" t="str">
        <f>IF(AH184="y",IF(SUM(J184:O184)&gt;0,'TUITION SCHED'!$H$58+IF(SUM(J184:O184)&gt;1,((SUM(J184:O184)-1))*'TUITION SCHED'!$H$60)+SUM(B184:I184)*'TUITION SCHED'!$H$59,""),"")</f>
        <v/>
      </c>
      <c r="BZ184" s="443" t="str">
        <f>IF(AH184="y",IF(SUM(B184:I184)&gt;0,'TUITION SCHED'!$H$57+IF(SUM(B184:I184)&gt;1,((SUM(B184:I184)-1))*'TUITION SCHED'!$H$59),""),"")</f>
        <v/>
      </c>
      <c r="CA184" s="443" t="str">
        <f t="shared" si="38"/>
        <v/>
      </c>
    </row>
    <row r="185" spans="1:79">
      <c r="A185" s="480"/>
      <c r="B185" s="463"/>
      <c r="C185" s="463"/>
      <c r="D185" s="463"/>
      <c r="E185" s="463"/>
      <c r="F185" s="463"/>
      <c r="G185" s="463"/>
      <c r="H185" s="463"/>
      <c r="I185" s="463"/>
      <c r="J185" s="463"/>
      <c r="K185" s="463"/>
      <c r="L185" s="463"/>
      <c r="M185" s="463"/>
      <c r="N185" s="463"/>
      <c r="O185" s="463"/>
      <c r="P185" s="443">
        <f t="shared" si="26"/>
        <v>0</v>
      </c>
      <c r="Q185" s="480"/>
      <c r="R185" s="480"/>
      <c r="S185" s="456">
        <f>IF(U185&gt;0,U185,IF(Q185=1,'TUITION SCHED'!D$30,IF(Q185=2,'TUITION SCHED'!E$30,IF(Q185=3,'TUITION SCHED'!F$30,IF(Q185=4,'TUITION SCHED'!G$30,IF(Q185=5,'TUITION SCHED'!H$30,IF(R185&gt;0,R185*'TUITION SCHED'!$D$31,SUM(BI185:BV185))))))))</f>
        <v>0</v>
      </c>
      <c r="T185" s="457" t="str">
        <f t="shared" si="27"/>
        <v/>
      </c>
      <c r="U185" s="480"/>
      <c r="V185" s="480"/>
      <c r="W185" s="575" t="str">
        <f>IF(V185="y",S185*'DATA INPUT'!$B$20,"")</f>
        <v/>
      </c>
      <c r="X185" s="483"/>
      <c r="Y185" s="443" t="str">
        <f>IF(A185="","",IF(X185="y",'DATA INPUT'!$B$26,'DATA INPUT'!$B$27))</f>
        <v/>
      </c>
      <c r="Z185" s="458">
        <f>IF(Q185=0,(P185-B185*0.5)*'DATA INPUT'!$B$28,"")</f>
        <v>0</v>
      </c>
      <c r="AA185" s="480"/>
      <c r="AB185" s="480"/>
      <c r="AC185" s="480"/>
      <c r="AD185" s="480"/>
      <c r="AE185" s="443" t="str">
        <f>IF((AB185+AC185+AD185)=0,"",(AB185*'DATA INPUT'!$D$59)+(AC185*'DATA INPUT'!$D$61)+(AD185*'DATA INPUT'!$D$66))</f>
        <v/>
      </c>
      <c r="AF185" s="480"/>
      <c r="AG185" s="480"/>
      <c r="AH185" s="483"/>
      <c r="AI185" s="443" t="str">
        <f t="shared" si="28"/>
        <v/>
      </c>
      <c r="AJ185" s="443" t="str">
        <f t="shared" si="29"/>
        <v/>
      </c>
      <c r="AK185" s="443" t="str">
        <f t="shared" si="30"/>
        <v/>
      </c>
      <c r="AL185" s="443" t="str">
        <f t="shared" si="31"/>
        <v/>
      </c>
      <c r="AM185" s="443" t="str">
        <f t="shared" si="32"/>
        <v/>
      </c>
      <c r="AN185" s="443" t="str">
        <f t="shared" si="33"/>
        <v/>
      </c>
      <c r="AO185" s="443" t="str">
        <f t="shared" si="34"/>
        <v/>
      </c>
      <c r="AP185" s="443" t="str">
        <f t="shared" si="35"/>
        <v/>
      </c>
      <c r="AQ185" s="440" t="str">
        <f>IF(AH185="y",IF(MAX(BY185:BZ185)&lt;'TUITION SCHED'!$H$61,MAX(BY185:BZ185),'TUITION SCHED'!$H$61),"")</f>
        <v/>
      </c>
      <c r="AR185" s="459"/>
      <c r="AS185" s="443" t="str">
        <f>IF(SUM(AT185:$BF185)&gt;0,"",IF(B185&gt;0,$P185,""))</f>
        <v/>
      </c>
      <c r="AT185" s="443" t="str">
        <f>IF(SUM(AU185:$BF185)&gt;0,"",IF(C185&gt;0,$P185,""))</f>
        <v/>
      </c>
      <c r="AU185" s="443" t="str">
        <f>IF(SUM(AV185:$BF185)&gt;0,"",IF(D185&gt;0,$P185,""))</f>
        <v/>
      </c>
      <c r="AV185" s="443" t="str">
        <f>IF(SUM(AW185:$BF185)&gt;0,"",IF(E185&gt;0,$P185,""))</f>
        <v/>
      </c>
      <c r="AW185" s="443" t="str">
        <f>IF(SUM(AX185:$BF185)&gt;0,"",IF(F185&gt;0,$P185,""))</f>
        <v/>
      </c>
      <c r="AX185" s="443" t="str">
        <f>IF(SUM(AY185:$BF185)&gt;0,"",IF(G185&gt;0,$P185,""))</f>
        <v/>
      </c>
      <c r="AY185" s="443" t="str">
        <f>IF(SUM(AZ185:$BF185)&gt;0,"",IF(H185&gt;0,$P185,""))</f>
        <v/>
      </c>
      <c r="AZ185" s="443" t="str">
        <f>IF(SUM(BA185:$BF185)&gt;0,"",IF(I185&gt;0,$P185,""))</f>
        <v/>
      </c>
      <c r="BA185" s="443" t="str">
        <f>IF(SUM(BB185:$BF185)&gt;0,"",IF(J185&gt;0,$P185,""))</f>
        <v/>
      </c>
      <c r="BB185" s="443" t="str">
        <f>IF(SUM(BC185:$BF185)&gt;0,"",IF(K185&gt;0,$P185,""))</f>
        <v/>
      </c>
      <c r="BC185" s="443" t="str">
        <f>IF(SUM(BD185:$BF185)&gt;0,"",IF(L185&gt;0,$P185,""))</f>
        <v/>
      </c>
      <c r="BD185" s="443" t="str">
        <f>IF(SUM(BE185:$BF185)&gt;0,"",IF(M185&gt;0,$P185,""))</f>
        <v/>
      </c>
      <c r="BE185" s="443" t="str">
        <f t="shared" si="36"/>
        <v/>
      </c>
      <c r="BF185" s="440" t="str">
        <f t="shared" si="37"/>
        <v/>
      </c>
      <c r="BG185" s="124"/>
      <c r="BH185" s="507"/>
      <c r="BI185" s="145" t="str">
        <f>IF(AS185&lt;1,"",IF(AS185=1,'TUITION SCHED'!$D$16,IF(AS185=2,'TUITION SCHED'!$E$16,IF(AS185=3,'TUITION SCHED'!$F$16,IF(AS185=4,'TUITION SCHED'!$G$16,IF(AS185=5,'TUITION SCHED'!$H$16,""))))))</f>
        <v/>
      </c>
      <c r="BJ185" s="443" t="str">
        <f>IF(AT185&lt;1,"",IF(AT185=1,'TUITION SCHED'!$D$17,IF(AT185=2,'TUITION SCHED'!$E$17,IF(AT185=3,'TUITION SCHED'!$F$17,IF(AT185=4,'TUITION SCHED'!$G$17,IF(AT185=5,'TUITION SCHED'!$H$18,""))))))</f>
        <v/>
      </c>
      <c r="BK185" s="443" t="str">
        <f>IF(AU185&lt;1,"",IF(AU185=1,'TUITION SCHED'!$D$18,IF(AU185=2,'TUITION SCHED'!$E$18,IF(AU185=3,'TUITION SCHED'!$F$18,IF(AU185=4,'TUITION SCHED'!$G$18,IF(AU185=5,'TUITION SCHED'!$H$18,""))))))</f>
        <v/>
      </c>
      <c r="BL185" s="443" t="str">
        <f>IF(AV185&lt;1,"",IF(AV185=1,'TUITION SCHED'!$D$19,IF(AV185=2,'TUITION SCHED'!$E$19,IF(AV185=3,'TUITION SCHED'!$F$19,IF(AV185=4,'TUITION SCHED'!$G$19,IF(AV185=5,'TUITION SCHED'!$H$19,""))))))</f>
        <v/>
      </c>
      <c r="BM185" s="443" t="str">
        <f>IF(AW185&lt;1,"",IF(AW185=1,'TUITION SCHED'!$D$20,IF(AW185=2,'TUITION SCHED'!$E$20,IF(AW185=3,'TUITION SCHED'!$F$20,IF(AW185=4,'TUITION SCHED'!$G$20,IF(AW185=5,'TUITION SCHED'!$H$20,""))))))</f>
        <v/>
      </c>
      <c r="BN185" s="443" t="str">
        <f>IF(AX185&lt;1,"",IF(AX185=1,'TUITION SCHED'!$D$21,IF(AX185=2,'TUITION SCHED'!$E$21,IF(AX185=3,'TUITION SCHED'!$F$21,IF(AX185=4,'TUITION SCHED'!$G$21,IF(AX185=5,'TUITION SCHED'!$H$21,""))))))</f>
        <v/>
      </c>
      <c r="BO185" s="443" t="str">
        <f>IF(AY185&lt;1,"",IF(AY185=1,'TUITION SCHED'!$D$22,IF(AY185=2,'TUITION SCHED'!$E$22,IF(AY185=3,'TUITION SCHED'!$F$22,IF(AY185=4,'TUITION SCHED'!$G$22,IF(AY185=5,'TUITION SCHED'!$H$22,""))))))</f>
        <v/>
      </c>
      <c r="BP185" s="443" t="str">
        <f>IF(AZ185&lt;1,"",IF(AZ185=1,'TUITION SCHED'!$D$23,IF(AZ185=2,'TUITION SCHED'!$E$23,IF(AZ185=3,'TUITION SCHED'!$F$23,IF(AZ185=4,'TUITION SCHED'!$G$23,IF(AZ185=5,'TUITION SCHED'!$H$23,""))))))</f>
        <v/>
      </c>
      <c r="BQ185" s="443" t="str">
        <f>IF(BA185&lt;1,"",IF(BA185=1,'TUITION SCHED'!$D$24,IF(BA185=2,'TUITION SCHED'!$E$24,IF(BA185=3,'TUITION SCHED'!$F$24,IF(BA185=4,'TUITION SCHED'!$G$24,IF(BA185=5,'TUITION SCHED'!$H$24,""))))))</f>
        <v/>
      </c>
      <c r="BR185" s="443" t="str">
        <f>IF(BB185&lt;1,"",IF(BB185=1,'TUITION SCHED'!$D$25,IF(BB185=2,'TUITION SCHED'!$E$25,IF(BB185=3,'TUITION SCHED'!$F$25,IF(BB185=4,'TUITION SCHED'!$G$25,IF(BB185=5,'TUITION SCHED'!$H$25,""))))))</f>
        <v/>
      </c>
      <c r="BS185" s="443" t="str">
        <f>IF(BC185&lt;1,"",IF(BC185=1,'TUITION SCHED'!$D$26,IF(BC185=2,'TUITION SCHED'!$E$26,IF(BC185=3,'TUITION SCHED'!$F$26,IF(BC185=4,'TUITION SCHED'!$G$26,IF(BC185=5,'TUITION SCHED'!$H$26,""))))))</f>
        <v/>
      </c>
      <c r="BT185" s="443" t="str">
        <f>IF(BD185&lt;1,"",IF(BD185=1,'TUITION SCHED'!$D$27,IF(BD185=2,'TUITION SCHED'!$E$27,IF(BD185=3,'TUITION SCHED'!$F$27,IF(BD185=4,'TUITION SCHED'!$G$27,IF(BD185=5,'TUITION SCHED'!$H$27,""))))))</f>
        <v/>
      </c>
      <c r="BU185" s="443" t="str">
        <f>IF(BE185&lt;1,"",IF(BE185=1,'TUITION SCHED'!$D$28,IF(BE185=2,'TUITION SCHED'!$E$28,IF(BE185=3,'TUITION SCHED'!$F$28,IF(BE185=4,'TUITION SCHED'!$G$28,IF(BE185=5,'TUITION SCHED'!$H$28,""))))))</f>
        <v/>
      </c>
      <c r="BV185" s="440" t="str">
        <f>IF(BF185&lt;1,"",IF(BF185=1,'TUITION SCHED'!$D$29,IF(BF185=2,'TUITION SCHED'!$E$29,IF(BF185=3,'TUITION SCHED'!$F$29,IF(BF185=4,'TUITION SCHED'!$G$29,IF(BF185=5,'TUITION SCHED'!$H$29,""))))))</f>
        <v/>
      </c>
      <c r="BW185" s="124"/>
      <c r="BX185" s="507"/>
      <c r="BY185" s="145" t="str">
        <f>IF(AH185="y",IF(SUM(J185:O185)&gt;0,'TUITION SCHED'!$H$58+IF(SUM(J185:O185)&gt;1,((SUM(J185:O185)-1))*'TUITION SCHED'!$H$60)+SUM(B185:I185)*'TUITION SCHED'!$H$59,""),"")</f>
        <v/>
      </c>
      <c r="BZ185" s="443" t="str">
        <f>IF(AH185="y",IF(SUM(B185:I185)&gt;0,'TUITION SCHED'!$H$57+IF(SUM(B185:I185)&gt;1,((SUM(B185:I185)-1))*'TUITION SCHED'!$H$59),""),"")</f>
        <v/>
      </c>
      <c r="CA185" s="443" t="str">
        <f t="shared" si="38"/>
        <v/>
      </c>
    </row>
    <row r="186" spans="1:79">
      <c r="A186" s="480"/>
      <c r="B186" s="463"/>
      <c r="C186" s="463"/>
      <c r="D186" s="463"/>
      <c r="E186" s="463"/>
      <c r="F186" s="463"/>
      <c r="G186" s="463"/>
      <c r="H186" s="463"/>
      <c r="I186" s="463"/>
      <c r="J186" s="463"/>
      <c r="K186" s="463"/>
      <c r="L186" s="463"/>
      <c r="M186" s="463"/>
      <c r="N186" s="463"/>
      <c r="O186" s="463"/>
      <c r="P186" s="443">
        <f t="shared" si="26"/>
        <v>0</v>
      </c>
      <c r="Q186" s="480"/>
      <c r="R186" s="480"/>
      <c r="S186" s="456">
        <f>IF(U186&gt;0,U186,IF(Q186=1,'TUITION SCHED'!D$30,IF(Q186=2,'TUITION SCHED'!E$30,IF(Q186=3,'TUITION SCHED'!F$30,IF(Q186=4,'TUITION SCHED'!G$30,IF(Q186=5,'TUITION SCHED'!H$30,IF(R186&gt;0,R186*'TUITION SCHED'!$D$31,SUM(BI186:BV186))))))))</f>
        <v>0</v>
      </c>
      <c r="T186" s="457" t="str">
        <f t="shared" si="27"/>
        <v/>
      </c>
      <c r="U186" s="480"/>
      <c r="V186" s="480"/>
      <c r="W186" s="575" t="str">
        <f>IF(V186="y",S186*'DATA INPUT'!$B$20,"")</f>
        <v/>
      </c>
      <c r="X186" s="483"/>
      <c r="Y186" s="443" t="str">
        <f>IF(A186="","",IF(X186="y",'DATA INPUT'!$B$26,'DATA INPUT'!$B$27))</f>
        <v/>
      </c>
      <c r="Z186" s="458">
        <f>IF(Q186=0,(P186-B186*0.5)*'DATA INPUT'!$B$28,"")</f>
        <v>0</v>
      </c>
      <c r="AA186" s="480"/>
      <c r="AB186" s="480"/>
      <c r="AC186" s="480"/>
      <c r="AD186" s="480"/>
      <c r="AE186" s="443" t="str">
        <f>IF((AB186+AC186+AD186)=0,"",(AB186*'DATA INPUT'!$D$59)+(AC186*'DATA INPUT'!$D$61)+(AD186*'DATA INPUT'!$D$66))</f>
        <v/>
      </c>
      <c r="AF186" s="480"/>
      <c r="AG186" s="480"/>
      <c r="AH186" s="483"/>
      <c r="AI186" s="443" t="str">
        <f t="shared" si="28"/>
        <v/>
      </c>
      <c r="AJ186" s="443" t="str">
        <f t="shared" si="29"/>
        <v/>
      </c>
      <c r="AK186" s="443" t="str">
        <f t="shared" si="30"/>
        <v/>
      </c>
      <c r="AL186" s="443" t="str">
        <f t="shared" si="31"/>
        <v/>
      </c>
      <c r="AM186" s="443" t="str">
        <f t="shared" si="32"/>
        <v/>
      </c>
      <c r="AN186" s="443" t="str">
        <f t="shared" si="33"/>
        <v/>
      </c>
      <c r="AO186" s="443" t="str">
        <f t="shared" si="34"/>
        <v/>
      </c>
      <c r="AP186" s="443" t="str">
        <f t="shared" si="35"/>
        <v/>
      </c>
      <c r="AQ186" s="440" t="str">
        <f>IF(AH186="y",IF(MAX(BY186:BZ186)&lt;'TUITION SCHED'!$H$61,MAX(BY186:BZ186),'TUITION SCHED'!$H$61),"")</f>
        <v/>
      </c>
      <c r="AR186" s="459"/>
      <c r="AS186" s="443" t="str">
        <f>IF(SUM(AT186:$BF186)&gt;0,"",IF(B186&gt;0,$P186,""))</f>
        <v/>
      </c>
      <c r="AT186" s="443" t="str">
        <f>IF(SUM(AU186:$BF186)&gt;0,"",IF(C186&gt;0,$P186,""))</f>
        <v/>
      </c>
      <c r="AU186" s="443" t="str">
        <f>IF(SUM(AV186:$BF186)&gt;0,"",IF(D186&gt;0,$P186,""))</f>
        <v/>
      </c>
      <c r="AV186" s="443" t="str">
        <f>IF(SUM(AW186:$BF186)&gt;0,"",IF(E186&gt;0,$P186,""))</f>
        <v/>
      </c>
      <c r="AW186" s="443" t="str">
        <f>IF(SUM(AX186:$BF186)&gt;0,"",IF(F186&gt;0,$P186,""))</f>
        <v/>
      </c>
      <c r="AX186" s="443" t="str">
        <f>IF(SUM(AY186:$BF186)&gt;0,"",IF(G186&gt;0,$P186,""))</f>
        <v/>
      </c>
      <c r="AY186" s="443" t="str">
        <f>IF(SUM(AZ186:$BF186)&gt;0,"",IF(H186&gt;0,$P186,""))</f>
        <v/>
      </c>
      <c r="AZ186" s="443" t="str">
        <f>IF(SUM(BA186:$BF186)&gt;0,"",IF(I186&gt;0,$P186,""))</f>
        <v/>
      </c>
      <c r="BA186" s="443" t="str">
        <f>IF(SUM(BB186:$BF186)&gt;0,"",IF(J186&gt;0,$P186,""))</f>
        <v/>
      </c>
      <c r="BB186" s="443" t="str">
        <f>IF(SUM(BC186:$BF186)&gt;0,"",IF(K186&gt;0,$P186,""))</f>
        <v/>
      </c>
      <c r="BC186" s="443" t="str">
        <f>IF(SUM(BD186:$BF186)&gt;0,"",IF(L186&gt;0,$P186,""))</f>
        <v/>
      </c>
      <c r="BD186" s="443" t="str">
        <f>IF(SUM(BE186:$BF186)&gt;0,"",IF(M186&gt;0,$P186,""))</f>
        <v/>
      </c>
      <c r="BE186" s="443" t="str">
        <f t="shared" si="36"/>
        <v/>
      </c>
      <c r="BF186" s="440" t="str">
        <f t="shared" si="37"/>
        <v/>
      </c>
      <c r="BG186" s="124"/>
      <c r="BH186" s="507"/>
      <c r="BI186" s="145" t="str">
        <f>IF(AS186&lt;1,"",IF(AS186=1,'TUITION SCHED'!$D$16,IF(AS186=2,'TUITION SCHED'!$E$16,IF(AS186=3,'TUITION SCHED'!$F$16,IF(AS186=4,'TUITION SCHED'!$G$16,IF(AS186=5,'TUITION SCHED'!$H$16,""))))))</f>
        <v/>
      </c>
      <c r="BJ186" s="443" t="str">
        <f>IF(AT186&lt;1,"",IF(AT186=1,'TUITION SCHED'!$D$17,IF(AT186=2,'TUITION SCHED'!$E$17,IF(AT186=3,'TUITION SCHED'!$F$17,IF(AT186=4,'TUITION SCHED'!$G$17,IF(AT186=5,'TUITION SCHED'!$H$18,""))))))</f>
        <v/>
      </c>
      <c r="BK186" s="443" t="str">
        <f>IF(AU186&lt;1,"",IF(AU186=1,'TUITION SCHED'!$D$18,IF(AU186=2,'TUITION SCHED'!$E$18,IF(AU186=3,'TUITION SCHED'!$F$18,IF(AU186=4,'TUITION SCHED'!$G$18,IF(AU186=5,'TUITION SCHED'!$H$18,""))))))</f>
        <v/>
      </c>
      <c r="BL186" s="443" t="str">
        <f>IF(AV186&lt;1,"",IF(AV186=1,'TUITION SCHED'!$D$19,IF(AV186=2,'TUITION SCHED'!$E$19,IF(AV186=3,'TUITION SCHED'!$F$19,IF(AV186=4,'TUITION SCHED'!$G$19,IF(AV186=5,'TUITION SCHED'!$H$19,""))))))</f>
        <v/>
      </c>
      <c r="BM186" s="443" t="str">
        <f>IF(AW186&lt;1,"",IF(AW186=1,'TUITION SCHED'!$D$20,IF(AW186=2,'TUITION SCHED'!$E$20,IF(AW186=3,'TUITION SCHED'!$F$20,IF(AW186=4,'TUITION SCHED'!$G$20,IF(AW186=5,'TUITION SCHED'!$H$20,""))))))</f>
        <v/>
      </c>
      <c r="BN186" s="443" t="str">
        <f>IF(AX186&lt;1,"",IF(AX186=1,'TUITION SCHED'!$D$21,IF(AX186=2,'TUITION SCHED'!$E$21,IF(AX186=3,'TUITION SCHED'!$F$21,IF(AX186=4,'TUITION SCHED'!$G$21,IF(AX186=5,'TUITION SCHED'!$H$21,""))))))</f>
        <v/>
      </c>
      <c r="BO186" s="443" t="str">
        <f>IF(AY186&lt;1,"",IF(AY186=1,'TUITION SCHED'!$D$22,IF(AY186=2,'TUITION SCHED'!$E$22,IF(AY186=3,'TUITION SCHED'!$F$22,IF(AY186=4,'TUITION SCHED'!$G$22,IF(AY186=5,'TUITION SCHED'!$H$22,""))))))</f>
        <v/>
      </c>
      <c r="BP186" s="443" t="str">
        <f>IF(AZ186&lt;1,"",IF(AZ186=1,'TUITION SCHED'!$D$23,IF(AZ186=2,'TUITION SCHED'!$E$23,IF(AZ186=3,'TUITION SCHED'!$F$23,IF(AZ186=4,'TUITION SCHED'!$G$23,IF(AZ186=5,'TUITION SCHED'!$H$23,""))))))</f>
        <v/>
      </c>
      <c r="BQ186" s="443" t="str">
        <f>IF(BA186&lt;1,"",IF(BA186=1,'TUITION SCHED'!$D$24,IF(BA186=2,'TUITION SCHED'!$E$24,IF(BA186=3,'TUITION SCHED'!$F$24,IF(BA186=4,'TUITION SCHED'!$G$24,IF(BA186=5,'TUITION SCHED'!$H$24,""))))))</f>
        <v/>
      </c>
      <c r="BR186" s="443" t="str">
        <f>IF(BB186&lt;1,"",IF(BB186=1,'TUITION SCHED'!$D$25,IF(BB186=2,'TUITION SCHED'!$E$25,IF(BB186=3,'TUITION SCHED'!$F$25,IF(BB186=4,'TUITION SCHED'!$G$25,IF(BB186=5,'TUITION SCHED'!$H$25,""))))))</f>
        <v/>
      </c>
      <c r="BS186" s="443" t="str">
        <f>IF(BC186&lt;1,"",IF(BC186=1,'TUITION SCHED'!$D$26,IF(BC186=2,'TUITION SCHED'!$E$26,IF(BC186=3,'TUITION SCHED'!$F$26,IF(BC186=4,'TUITION SCHED'!$G$26,IF(BC186=5,'TUITION SCHED'!$H$26,""))))))</f>
        <v/>
      </c>
      <c r="BT186" s="443" t="str">
        <f>IF(BD186&lt;1,"",IF(BD186=1,'TUITION SCHED'!$D$27,IF(BD186=2,'TUITION SCHED'!$E$27,IF(BD186=3,'TUITION SCHED'!$F$27,IF(BD186=4,'TUITION SCHED'!$G$27,IF(BD186=5,'TUITION SCHED'!$H$27,""))))))</f>
        <v/>
      </c>
      <c r="BU186" s="443" t="str">
        <f>IF(BE186&lt;1,"",IF(BE186=1,'TUITION SCHED'!$D$28,IF(BE186=2,'TUITION SCHED'!$E$28,IF(BE186=3,'TUITION SCHED'!$F$28,IF(BE186=4,'TUITION SCHED'!$G$28,IF(BE186=5,'TUITION SCHED'!$H$28,""))))))</f>
        <v/>
      </c>
      <c r="BV186" s="440" t="str">
        <f>IF(BF186&lt;1,"",IF(BF186=1,'TUITION SCHED'!$D$29,IF(BF186=2,'TUITION SCHED'!$E$29,IF(BF186=3,'TUITION SCHED'!$F$29,IF(BF186=4,'TUITION SCHED'!$G$29,IF(BF186=5,'TUITION SCHED'!$H$29,""))))))</f>
        <v/>
      </c>
      <c r="BW186" s="124"/>
      <c r="BX186" s="507"/>
      <c r="BY186" s="145" t="str">
        <f>IF(AH186="y",IF(SUM(J186:O186)&gt;0,'TUITION SCHED'!$H$58+IF(SUM(J186:O186)&gt;1,((SUM(J186:O186)-1))*'TUITION SCHED'!$H$60)+SUM(B186:I186)*'TUITION SCHED'!$H$59,""),"")</f>
        <v/>
      </c>
      <c r="BZ186" s="443" t="str">
        <f>IF(AH186="y",IF(SUM(B186:I186)&gt;0,'TUITION SCHED'!$H$57+IF(SUM(B186:I186)&gt;1,((SUM(B186:I186)-1))*'TUITION SCHED'!$H$59),""),"")</f>
        <v/>
      </c>
      <c r="CA186" s="443" t="str">
        <f t="shared" si="38"/>
        <v/>
      </c>
    </row>
    <row r="187" spans="1:79">
      <c r="A187" s="480"/>
      <c r="B187" s="463"/>
      <c r="C187" s="463"/>
      <c r="D187" s="463"/>
      <c r="E187" s="463"/>
      <c r="F187" s="463"/>
      <c r="G187" s="463"/>
      <c r="H187" s="463"/>
      <c r="I187" s="463"/>
      <c r="J187" s="463"/>
      <c r="K187" s="463"/>
      <c r="L187" s="463"/>
      <c r="M187" s="463"/>
      <c r="N187" s="463"/>
      <c r="O187" s="463"/>
      <c r="P187" s="443">
        <f t="shared" si="26"/>
        <v>0</v>
      </c>
      <c r="Q187" s="480"/>
      <c r="R187" s="480"/>
      <c r="S187" s="456">
        <f>IF(U187&gt;0,U187,IF(Q187=1,'TUITION SCHED'!D$30,IF(Q187=2,'TUITION SCHED'!E$30,IF(Q187=3,'TUITION SCHED'!F$30,IF(Q187=4,'TUITION SCHED'!G$30,IF(Q187=5,'TUITION SCHED'!H$30,IF(R187&gt;0,R187*'TUITION SCHED'!$D$31,SUM(BI187:BV187))))))))</f>
        <v>0</v>
      </c>
      <c r="T187" s="457" t="str">
        <f t="shared" si="27"/>
        <v/>
      </c>
      <c r="U187" s="480"/>
      <c r="V187" s="480"/>
      <c r="W187" s="575" t="str">
        <f>IF(V187="y",S187*'DATA INPUT'!$B$20,"")</f>
        <v/>
      </c>
      <c r="X187" s="483"/>
      <c r="Y187" s="443" t="str">
        <f>IF(A187="","",IF(X187="y",'DATA INPUT'!$B$26,'DATA INPUT'!$B$27))</f>
        <v/>
      </c>
      <c r="Z187" s="458">
        <f>IF(Q187=0,(P187-B187*0.5)*'DATA INPUT'!$B$28,"")</f>
        <v>0</v>
      </c>
      <c r="AA187" s="480"/>
      <c r="AB187" s="480"/>
      <c r="AC187" s="480"/>
      <c r="AD187" s="480"/>
      <c r="AE187" s="443" t="str">
        <f>IF((AB187+AC187+AD187)=0,"",(AB187*'DATA INPUT'!$D$59)+(AC187*'DATA INPUT'!$D$61)+(AD187*'DATA INPUT'!$D$66))</f>
        <v/>
      </c>
      <c r="AF187" s="480"/>
      <c r="AG187" s="480"/>
      <c r="AH187" s="483"/>
      <c r="AI187" s="443" t="str">
        <f t="shared" si="28"/>
        <v/>
      </c>
      <c r="AJ187" s="443" t="str">
        <f t="shared" si="29"/>
        <v/>
      </c>
      <c r="AK187" s="443" t="str">
        <f t="shared" si="30"/>
        <v/>
      </c>
      <c r="AL187" s="443" t="str">
        <f t="shared" si="31"/>
        <v/>
      </c>
      <c r="AM187" s="443" t="str">
        <f t="shared" si="32"/>
        <v/>
      </c>
      <c r="AN187" s="443" t="str">
        <f t="shared" si="33"/>
        <v/>
      </c>
      <c r="AO187" s="443" t="str">
        <f t="shared" si="34"/>
        <v/>
      </c>
      <c r="AP187" s="443" t="str">
        <f t="shared" si="35"/>
        <v/>
      </c>
      <c r="AQ187" s="440" t="str">
        <f>IF(AH187="y",IF(MAX(BY187:BZ187)&lt;'TUITION SCHED'!$H$61,MAX(BY187:BZ187),'TUITION SCHED'!$H$61),"")</f>
        <v/>
      </c>
      <c r="AR187" s="459"/>
      <c r="AS187" s="443" t="str">
        <f>IF(SUM(AT187:$BF187)&gt;0,"",IF(B187&gt;0,$P187,""))</f>
        <v/>
      </c>
      <c r="AT187" s="443" t="str">
        <f>IF(SUM(AU187:$BF187)&gt;0,"",IF(C187&gt;0,$P187,""))</f>
        <v/>
      </c>
      <c r="AU187" s="443" t="str">
        <f>IF(SUM(AV187:$BF187)&gt;0,"",IF(D187&gt;0,$P187,""))</f>
        <v/>
      </c>
      <c r="AV187" s="443" t="str">
        <f>IF(SUM(AW187:$BF187)&gt;0,"",IF(E187&gt;0,$P187,""))</f>
        <v/>
      </c>
      <c r="AW187" s="443" t="str">
        <f>IF(SUM(AX187:$BF187)&gt;0,"",IF(F187&gt;0,$P187,""))</f>
        <v/>
      </c>
      <c r="AX187" s="443" t="str">
        <f>IF(SUM(AY187:$BF187)&gt;0,"",IF(G187&gt;0,$P187,""))</f>
        <v/>
      </c>
      <c r="AY187" s="443" t="str">
        <f>IF(SUM(AZ187:$BF187)&gt;0,"",IF(H187&gt;0,$P187,""))</f>
        <v/>
      </c>
      <c r="AZ187" s="443" t="str">
        <f>IF(SUM(BA187:$BF187)&gt;0,"",IF(I187&gt;0,$P187,""))</f>
        <v/>
      </c>
      <c r="BA187" s="443" t="str">
        <f>IF(SUM(BB187:$BF187)&gt;0,"",IF(J187&gt;0,$P187,""))</f>
        <v/>
      </c>
      <c r="BB187" s="443" t="str">
        <f>IF(SUM(BC187:$BF187)&gt;0,"",IF(K187&gt;0,$P187,""))</f>
        <v/>
      </c>
      <c r="BC187" s="443" t="str">
        <f>IF(SUM(BD187:$BF187)&gt;0,"",IF(L187&gt;0,$P187,""))</f>
        <v/>
      </c>
      <c r="BD187" s="443" t="str">
        <f>IF(SUM(BE187:$BF187)&gt;0,"",IF(M187&gt;0,$P187,""))</f>
        <v/>
      </c>
      <c r="BE187" s="443" t="str">
        <f t="shared" si="36"/>
        <v/>
      </c>
      <c r="BF187" s="440" t="str">
        <f t="shared" si="37"/>
        <v/>
      </c>
      <c r="BG187" s="124"/>
      <c r="BH187" s="507"/>
      <c r="BI187" s="145" t="str">
        <f>IF(AS187&lt;1,"",IF(AS187=1,'TUITION SCHED'!$D$16,IF(AS187=2,'TUITION SCHED'!$E$16,IF(AS187=3,'TUITION SCHED'!$F$16,IF(AS187=4,'TUITION SCHED'!$G$16,IF(AS187=5,'TUITION SCHED'!$H$16,""))))))</f>
        <v/>
      </c>
      <c r="BJ187" s="443" t="str">
        <f>IF(AT187&lt;1,"",IF(AT187=1,'TUITION SCHED'!$D$17,IF(AT187=2,'TUITION SCHED'!$E$17,IF(AT187=3,'TUITION SCHED'!$F$17,IF(AT187=4,'TUITION SCHED'!$G$17,IF(AT187=5,'TUITION SCHED'!$H$18,""))))))</f>
        <v/>
      </c>
      <c r="BK187" s="443" t="str">
        <f>IF(AU187&lt;1,"",IF(AU187=1,'TUITION SCHED'!$D$18,IF(AU187=2,'TUITION SCHED'!$E$18,IF(AU187=3,'TUITION SCHED'!$F$18,IF(AU187=4,'TUITION SCHED'!$G$18,IF(AU187=5,'TUITION SCHED'!$H$18,""))))))</f>
        <v/>
      </c>
      <c r="BL187" s="443" t="str">
        <f>IF(AV187&lt;1,"",IF(AV187=1,'TUITION SCHED'!$D$19,IF(AV187=2,'TUITION SCHED'!$E$19,IF(AV187=3,'TUITION SCHED'!$F$19,IF(AV187=4,'TUITION SCHED'!$G$19,IF(AV187=5,'TUITION SCHED'!$H$19,""))))))</f>
        <v/>
      </c>
      <c r="BM187" s="443" t="str">
        <f>IF(AW187&lt;1,"",IF(AW187=1,'TUITION SCHED'!$D$20,IF(AW187=2,'TUITION SCHED'!$E$20,IF(AW187=3,'TUITION SCHED'!$F$20,IF(AW187=4,'TUITION SCHED'!$G$20,IF(AW187=5,'TUITION SCHED'!$H$20,""))))))</f>
        <v/>
      </c>
      <c r="BN187" s="443" t="str">
        <f>IF(AX187&lt;1,"",IF(AX187=1,'TUITION SCHED'!$D$21,IF(AX187=2,'TUITION SCHED'!$E$21,IF(AX187=3,'TUITION SCHED'!$F$21,IF(AX187=4,'TUITION SCHED'!$G$21,IF(AX187=5,'TUITION SCHED'!$H$21,""))))))</f>
        <v/>
      </c>
      <c r="BO187" s="443" t="str">
        <f>IF(AY187&lt;1,"",IF(AY187=1,'TUITION SCHED'!$D$22,IF(AY187=2,'TUITION SCHED'!$E$22,IF(AY187=3,'TUITION SCHED'!$F$22,IF(AY187=4,'TUITION SCHED'!$G$22,IF(AY187=5,'TUITION SCHED'!$H$22,""))))))</f>
        <v/>
      </c>
      <c r="BP187" s="443" t="str">
        <f>IF(AZ187&lt;1,"",IF(AZ187=1,'TUITION SCHED'!$D$23,IF(AZ187=2,'TUITION SCHED'!$E$23,IF(AZ187=3,'TUITION SCHED'!$F$23,IF(AZ187=4,'TUITION SCHED'!$G$23,IF(AZ187=5,'TUITION SCHED'!$H$23,""))))))</f>
        <v/>
      </c>
      <c r="BQ187" s="443" t="str">
        <f>IF(BA187&lt;1,"",IF(BA187=1,'TUITION SCHED'!$D$24,IF(BA187=2,'TUITION SCHED'!$E$24,IF(BA187=3,'TUITION SCHED'!$F$24,IF(BA187=4,'TUITION SCHED'!$G$24,IF(BA187=5,'TUITION SCHED'!$H$24,""))))))</f>
        <v/>
      </c>
      <c r="BR187" s="443" t="str">
        <f>IF(BB187&lt;1,"",IF(BB187=1,'TUITION SCHED'!$D$25,IF(BB187=2,'TUITION SCHED'!$E$25,IF(BB187=3,'TUITION SCHED'!$F$25,IF(BB187=4,'TUITION SCHED'!$G$25,IF(BB187=5,'TUITION SCHED'!$H$25,""))))))</f>
        <v/>
      </c>
      <c r="BS187" s="443" t="str">
        <f>IF(BC187&lt;1,"",IF(BC187=1,'TUITION SCHED'!$D$26,IF(BC187=2,'TUITION SCHED'!$E$26,IF(BC187=3,'TUITION SCHED'!$F$26,IF(BC187=4,'TUITION SCHED'!$G$26,IF(BC187=5,'TUITION SCHED'!$H$26,""))))))</f>
        <v/>
      </c>
      <c r="BT187" s="443" t="str">
        <f>IF(BD187&lt;1,"",IF(BD187=1,'TUITION SCHED'!$D$27,IF(BD187=2,'TUITION SCHED'!$E$27,IF(BD187=3,'TUITION SCHED'!$F$27,IF(BD187=4,'TUITION SCHED'!$G$27,IF(BD187=5,'TUITION SCHED'!$H$27,""))))))</f>
        <v/>
      </c>
      <c r="BU187" s="443" t="str">
        <f>IF(BE187&lt;1,"",IF(BE187=1,'TUITION SCHED'!$D$28,IF(BE187=2,'TUITION SCHED'!$E$28,IF(BE187=3,'TUITION SCHED'!$F$28,IF(BE187=4,'TUITION SCHED'!$G$28,IF(BE187=5,'TUITION SCHED'!$H$28,""))))))</f>
        <v/>
      </c>
      <c r="BV187" s="440" t="str">
        <f>IF(BF187&lt;1,"",IF(BF187=1,'TUITION SCHED'!$D$29,IF(BF187=2,'TUITION SCHED'!$E$29,IF(BF187=3,'TUITION SCHED'!$F$29,IF(BF187=4,'TUITION SCHED'!$G$29,IF(BF187=5,'TUITION SCHED'!$H$29,""))))))</f>
        <v/>
      </c>
      <c r="BW187" s="124"/>
      <c r="BX187" s="507"/>
      <c r="BY187" s="145" t="str">
        <f>IF(AH187="y",IF(SUM(J187:O187)&gt;0,'TUITION SCHED'!$H$58+IF(SUM(J187:O187)&gt;1,((SUM(J187:O187)-1))*'TUITION SCHED'!$H$60)+SUM(B187:I187)*'TUITION SCHED'!$H$59,""),"")</f>
        <v/>
      </c>
      <c r="BZ187" s="443" t="str">
        <f>IF(AH187="y",IF(SUM(B187:I187)&gt;0,'TUITION SCHED'!$H$57+IF(SUM(B187:I187)&gt;1,((SUM(B187:I187)-1))*'TUITION SCHED'!$H$59),""),"")</f>
        <v/>
      </c>
      <c r="CA187" s="443" t="str">
        <f t="shared" si="38"/>
        <v/>
      </c>
    </row>
    <row r="188" spans="1:79">
      <c r="A188" s="480"/>
      <c r="B188" s="463"/>
      <c r="C188" s="463"/>
      <c r="D188" s="463"/>
      <c r="E188" s="463"/>
      <c r="F188" s="463"/>
      <c r="G188" s="463"/>
      <c r="H188" s="463"/>
      <c r="I188" s="463"/>
      <c r="J188" s="463"/>
      <c r="K188" s="463"/>
      <c r="L188" s="463"/>
      <c r="M188" s="463"/>
      <c r="N188" s="463"/>
      <c r="O188" s="463"/>
      <c r="P188" s="443">
        <f t="shared" si="26"/>
        <v>0</v>
      </c>
      <c r="Q188" s="480"/>
      <c r="R188" s="480"/>
      <c r="S188" s="456">
        <f>IF(U188&gt;0,U188,IF(Q188=1,'TUITION SCHED'!D$30,IF(Q188=2,'TUITION SCHED'!E$30,IF(Q188=3,'TUITION SCHED'!F$30,IF(Q188=4,'TUITION SCHED'!G$30,IF(Q188=5,'TUITION SCHED'!H$30,IF(R188&gt;0,R188*'TUITION SCHED'!$D$31,SUM(BI188:BV188))))))))</f>
        <v>0</v>
      </c>
      <c r="T188" s="457" t="str">
        <f t="shared" si="27"/>
        <v/>
      </c>
      <c r="U188" s="480"/>
      <c r="V188" s="480"/>
      <c r="W188" s="575" t="str">
        <f>IF(V188="y",S188*'DATA INPUT'!$B$20,"")</f>
        <v/>
      </c>
      <c r="X188" s="483"/>
      <c r="Y188" s="443" t="str">
        <f>IF(A188="","",IF(X188="y",'DATA INPUT'!$B$26,'DATA INPUT'!$B$27))</f>
        <v/>
      </c>
      <c r="Z188" s="458">
        <f>IF(Q188=0,(P188-B188*0.5)*'DATA INPUT'!$B$28,"")</f>
        <v>0</v>
      </c>
      <c r="AA188" s="480"/>
      <c r="AB188" s="480"/>
      <c r="AC188" s="480"/>
      <c r="AD188" s="480"/>
      <c r="AE188" s="443" t="str">
        <f>IF((AB188+AC188+AD188)=0,"",(AB188*'DATA INPUT'!$D$59)+(AC188*'DATA INPUT'!$D$61)+(AD188*'DATA INPUT'!$D$66))</f>
        <v/>
      </c>
      <c r="AF188" s="480"/>
      <c r="AG188" s="480"/>
      <c r="AH188" s="483"/>
      <c r="AI188" s="443" t="str">
        <f t="shared" si="28"/>
        <v/>
      </c>
      <c r="AJ188" s="443" t="str">
        <f t="shared" si="29"/>
        <v/>
      </c>
      <c r="AK188" s="443" t="str">
        <f t="shared" si="30"/>
        <v/>
      </c>
      <c r="AL188" s="443" t="str">
        <f t="shared" si="31"/>
        <v/>
      </c>
      <c r="AM188" s="443" t="str">
        <f t="shared" si="32"/>
        <v/>
      </c>
      <c r="AN188" s="443" t="str">
        <f t="shared" si="33"/>
        <v/>
      </c>
      <c r="AO188" s="443" t="str">
        <f t="shared" si="34"/>
        <v/>
      </c>
      <c r="AP188" s="443" t="str">
        <f t="shared" si="35"/>
        <v/>
      </c>
      <c r="AQ188" s="440" t="str">
        <f>IF(AH188="y",IF(MAX(BY188:BZ188)&lt;'TUITION SCHED'!$H$61,MAX(BY188:BZ188),'TUITION SCHED'!$H$61),"")</f>
        <v/>
      </c>
      <c r="AR188" s="459"/>
      <c r="AS188" s="443" t="str">
        <f>IF(SUM(AT188:$BF188)&gt;0,"",IF(B188&gt;0,$P188,""))</f>
        <v/>
      </c>
      <c r="AT188" s="443" t="str">
        <f>IF(SUM(AU188:$BF188)&gt;0,"",IF(C188&gt;0,$P188,""))</f>
        <v/>
      </c>
      <c r="AU188" s="443" t="str">
        <f>IF(SUM(AV188:$BF188)&gt;0,"",IF(D188&gt;0,$P188,""))</f>
        <v/>
      </c>
      <c r="AV188" s="443" t="str">
        <f>IF(SUM(AW188:$BF188)&gt;0,"",IF(E188&gt;0,$P188,""))</f>
        <v/>
      </c>
      <c r="AW188" s="443" t="str">
        <f>IF(SUM(AX188:$BF188)&gt;0,"",IF(F188&gt;0,$P188,""))</f>
        <v/>
      </c>
      <c r="AX188" s="443" t="str">
        <f>IF(SUM(AY188:$BF188)&gt;0,"",IF(G188&gt;0,$P188,""))</f>
        <v/>
      </c>
      <c r="AY188" s="443" t="str">
        <f>IF(SUM(AZ188:$BF188)&gt;0,"",IF(H188&gt;0,$P188,""))</f>
        <v/>
      </c>
      <c r="AZ188" s="443" t="str">
        <f>IF(SUM(BA188:$BF188)&gt;0,"",IF(I188&gt;0,$P188,""))</f>
        <v/>
      </c>
      <c r="BA188" s="443" t="str">
        <f>IF(SUM(BB188:$BF188)&gt;0,"",IF(J188&gt;0,$P188,""))</f>
        <v/>
      </c>
      <c r="BB188" s="443" t="str">
        <f>IF(SUM(BC188:$BF188)&gt;0,"",IF(K188&gt;0,$P188,""))</f>
        <v/>
      </c>
      <c r="BC188" s="443" t="str">
        <f>IF(SUM(BD188:$BF188)&gt;0,"",IF(L188&gt;0,$P188,""))</f>
        <v/>
      </c>
      <c r="BD188" s="443" t="str">
        <f>IF(SUM(BE188:$BF188)&gt;0,"",IF(M188&gt;0,$P188,""))</f>
        <v/>
      </c>
      <c r="BE188" s="443" t="str">
        <f t="shared" si="36"/>
        <v/>
      </c>
      <c r="BF188" s="440" t="str">
        <f t="shared" si="37"/>
        <v/>
      </c>
      <c r="BG188" s="124"/>
      <c r="BH188" s="507"/>
      <c r="BI188" s="145" t="str">
        <f>IF(AS188&lt;1,"",IF(AS188=1,'TUITION SCHED'!$D$16,IF(AS188=2,'TUITION SCHED'!$E$16,IF(AS188=3,'TUITION SCHED'!$F$16,IF(AS188=4,'TUITION SCHED'!$G$16,IF(AS188=5,'TUITION SCHED'!$H$16,""))))))</f>
        <v/>
      </c>
      <c r="BJ188" s="443" t="str">
        <f>IF(AT188&lt;1,"",IF(AT188=1,'TUITION SCHED'!$D$17,IF(AT188=2,'TUITION SCHED'!$E$17,IF(AT188=3,'TUITION SCHED'!$F$17,IF(AT188=4,'TUITION SCHED'!$G$17,IF(AT188=5,'TUITION SCHED'!$H$18,""))))))</f>
        <v/>
      </c>
      <c r="BK188" s="443" t="str">
        <f>IF(AU188&lt;1,"",IF(AU188=1,'TUITION SCHED'!$D$18,IF(AU188=2,'TUITION SCHED'!$E$18,IF(AU188=3,'TUITION SCHED'!$F$18,IF(AU188=4,'TUITION SCHED'!$G$18,IF(AU188=5,'TUITION SCHED'!$H$18,""))))))</f>
        <v/>
      </c>
      <c r="BL188" s="443" t="str">
        <f>IF(AV188&lt;1,"",IF(AV188=1,'TUITION SCHED'!$D$19,IF(AV188=2,'TUITION SCHED'!$E$19,IF(AV188=3,'TUITION SCHED'!$F$19,IF(AV188=4,'TUITION SCHED'!$G$19,IF(AV188=5,'TUITION SCHED'!$H$19,""))))))</f>
        <v/>
      </c>
      <c r="BM188" s="443" t="str">
        <f>IF(AW188&lt;1,"",IF(AW188=1,'TUITION SCHED'!$D$20,IF(AW188=2,'TUITION SCHED'!$E$20,IF(AW188=3,'TUITION SCHED'!$F$20,IF(AW188=4,'TUITION SCHED'!$G$20,IF(AW188=5,'TUITION SCHED'!$H$20,""))))))</f>
        <v/>
      </c>
      <c r="BN188" s="443" t="str">
        <f>IF(AX188&lt;1,"",IF(AX188=1,'TUITION SCHED'!$D$21,IF(AX188=2,'TUITION SCHED'!$E$21,IF(AX188=3,'TUITION SCHED'!$F$21,IF(AX188=4,'TUITION SCHED'!$G$21,IF(AX188=5,'TUITION SCHED'!$H$21,""))))))</f>
        <v/>
      </c>
      <c r="BO188" s="443" t="str">
        <f>IF(AY188&lt;1,"",IF(AY188=1,'TUITION SCHED'!$D$22,IF(AY188=2,'TUITION SCHED'!$E$22,IF(AY188=3,'TUITION SCHED'!$F$22,IF(AY188=4,'TUITION SCHED'!$G$22,IF(AY188=5,'TUITION SCHED'!$H$22,""))))))</f>
        <v/>
      </c>
      <c r="BP188" s="443" t="str">
        <f>IF(AZ188&lt;1,"",IF(AZ188=1,'TUITION SCHED'!$D$23,IF(AZ188=2,'TUITION SCHED'!$E$23,IF(AZ188=3,'TUITION SCHED'!$F$23,IF(AZ188=4,'TUITION SCHED'!$G$23,IF(AZ188=5,'TUITION SCHED'!$H$23,""))))))</f>
        <v/>
      </c>
      <c r="BQ188" s="443" t="str">
        <f>IF(BA188&lt;1,"",IF(BA188=1,'TUITION SCHED'!$D$24,IF(BA188=2,'TUITION SCHED'!$E$24,IF(BA188=3,'TUITION SCHED'!$F$24,IF(BA188=4,'TUITION SCHED'!$G$24,IF(BA188=5,'TUITION SCHED'!$H$24,""))))))</f>
        <v/>
      </c>
      <c r="BR188" s="443" t="str">
        <f>IF(BB188&lt;1,"",IF(BB188=1,'TUITION SCHED'!$D$25,IF(BB188=2,'TUITION SCHED'!$E$25,IF(BB188=3,'TUITION SCHED'!$F$25,IF(BB188=4,'TUITION SCHED'!$G$25,IF(BB188=5,'TUITION SCHED'!$H$25,""))))))</f>
        <v/>
      </c>
      <c r="BS188" s="443" t="str">
        <f>IF(BC188&lt;1,"",IF(BC188=1,'TUITION SCHED'!$D$26,IF(BC188=2,'TUITION SCHED'!$E$26,IF(BC188=3,'TUITION SCHED'!$F$26,IF(BC188=4,'TUITION SCHED'!$G$26,IF(BC188=5,'TUITION SCHED'!$H$26,""))))))</f>
        <v/>
      </c>
      <c r="BT188" s="443" t="str">
        <f>IF(BD188&lt;1,"",IF(BD188=1,'TUITION SCHED'!$D$27,IF(BD188=2,'TUITION SCHED'!$E$27,IF(BD188=3,'TUITION SCHED'!$F$27,IF(BD188=4,'TUITION SCHED'!$G$27,IF(BD188=5,'TUITION SCHED'!$H$27,""))))))</f>
        <v/>
      </c>
      <c r="BU188" s="443" t="str">
        <f>IF(BE188&lt;1,"",IF(BE188=1,'TUITION SCHED'!$D$28,IF(BE188=2,'TUITION SCHED'!$E$28,IF(BE188=3,'TUITION SCHED'!$F$28,IF(BE188=4,'TUITION SCHED'!$G$28,IF(BE188=5,'TUITION SCHED'!$H$28,""))))))</f>
        <v/>
      </c>
      <c r="BV188" s="440" t="str">
        <f>IF(BF188&lt;1,"",IF(BF188=1,'TUITION SCHED'!$D$29,IF(BF188=2,'TUITION SCHED'!$E$29,IF(BF188=3,'TUITION SCHED'!$F$29,IF(BF188=4,'TUITION SCHED'!$G$29,IF(BF188=5,'TUITION SCHED'!$H$29,""))))))</f>
        <v/>
      </c>
      <c r="BW188" s="124"/>
      <c r="BX188" s="507"/>
      <c r="BY188" s="145" t="str">
        <f>IF(AH188="y",IF(SUM(J188:O188)&gt;0,'TUITION SCHED'!$H$58+IF(SUM(J188:O188)&gt;1,((SUM(J188:O188)-1))*'TUITION SCHED'!$H$60)+SUM(B188:I188)*'TUITION SCHED'!$H$59,""),"")</f>
        <v/>
      </c>
      <c r="BZ188" s="443" t="str">
        <f>IF(AH188="y",IF(SUM(B188:I188)&gt;0,'TUITION SCHED'!$H$57+IF(SUM(B188:I188)&gt;1,((SUM(B188:I188)-1))*'TUITION SCHED'!$H$59),""),"")</f>
        <v/>
      </c>
      <c r="CA188" s="443" t="str">
        <f t="shared" si="38"/>
        <v/>
      </c>
    </row>
    <row r="189" spans="1:79">
      <c r="A189" s="480"/>
      <c r="B189" s="463"/>
      <c r="C189" s="463"/>
      <c r="D189" s="463"/>
      <c r="E189" s="463"/>
      <c r="F189" s="463"/>
      <c r="G189" s="463"/>
      <c r="H189" s="463"/>
      <c r="I189" s="463"/>
      <c r="J189" s="463"/>
      <c r="K189" s="463"/>
      <c r="L189" s="463"/>
      <c r="M189" s="463"/>
      <c r="N189" s="463"/>
      <c r="O189" s="463"/>
      <c r="P189" s="443">
        <f t="shared" si="26"/>
        <v>0</v>
      </c>
      <c r="Q189" s="480"/>
      <c r="R189" s="480"/>
      <c r="S189" s="456">
        <f>IF(U189&gt;0,U189,IF(Q189=1,'TUITION SCHED'!D$30,IF(Q189=2,'TUITION SCHED'!E$30,IF(Q189=3,'TUITION SCHED'!F$30,IF(Q189=4,'TUITION SCHED'!G$30,IF(Q189=5,'TUITION SCHED'!H$30,IF(R189&gt;0,R189*'TUITION SCHED'!$D$31,SUM(BI189:BV189))))))))</f>
        <v>0</v>
      </c>
      <c r="T189" s="457" t="str">
        <f t="shared" si="27"/>
        <v/>
      </c>
      <c r="U189" s="480"/>
      <c r="V189" s="480"/>
      <c r="W189" s="575" t="str">
        <f>IF(V189="y",S189*'DATA INPUT'!$B$20,"")</f>
        <v/>
      </c>
      <c r="X189" s="483"/>
      <c r="Y189" s="443" t="str">
        <f>IF(A189="","",IF(X189="y",'DATA INPUT'!$B$26,'DATA INPUT'!$B$27))</f>
        <v/>
      </c>
      <c r="Z189" s="458">
        <f>IF(Q189=0,(P189-B189*0.5)*'DATA INPUT'!$B$28,"")</f>
        <v>0</v>
      </c>
      <c r="AA189" s="480"/>
      <c r="AB189" s="480"/>
      <c r="AC189" s="480"/>
      <c r="AD189" s="480"/>
      <c r="AE189" s="443" t="str">
        <f>IF((AB189+AC189+AD189)=0,"",(AB189*'DATA INPUT'!$D$59)+(AC189*'DATA INPUT'!$D$61)+(AD189*'DATA INPUT'!$D$66))</f>
        <v/>
      </c>
      <c r="AF189" s="480"/>
      <c r="AG189" s="480"/>
      <c r="AH189" s="483"/>
      <c r="AI189" s="443" t="str">
        <f t="shared" si="28"/>
        <v/>
      </c>
      <c r="AJ189" s="443" t="str">
        <f t="shared" si="29"/>
        <v/>
      </c>
      <c r="AK189" s="443" t="str">
        <f t="shared" si="30"/>
        <v/>
      </c>
      <c r="AL189" s="443" t="str">
        <f t="shared" si="31"/>
        <v/>
      </c>
      <c r="AM189" s="443" t="str">
        <f t="shared" si="32"/>
        <v/>
      </c>
      <c r="AN189" s="443" t="str">
        <f t="shared" si="33"/>
        <v/>
      </c>
      <c r="AO189" s="443" t="str">
        <f t="shared" si="34"/>
        <v/>
      </c>
      <c r="AP189" s="443" t="str">
        <f t="shared" si="35"/>
        <v/>
      </c>
      <c r="AQ189" s="440" t="str">
        <f>IF(AH189="y",IF(MAX(BY189:BZ189)&lt;'TUITION SCHED'!$H$61,MAX(BY189:BZ189),'TUITION SCHED'!$H$61),"")</f>
        <v/>
      </c>
      <c r="AR189" s="459"/>
      <c r="AS189" s="443" t="str">
        <f>IF(SUM(AT189:$BF189)&gt;0,"",IF(B189&gt;0,$P189,""))</f>
        <v/>
      </c>
      <c r="AT189" s="443" t="str">
        <f>IF(SUM(AU189:$BF189)&gt;0,"",IF(C189&gt;0,$P189,""))</f>
        <v/>
      </c>
      <c r="AU189" s="443" t="str">
        <f>IF(SUM(AV189:$BF189)&gt;0,"",IF(D189&gt;0,$P189,""))</f>
        <v/>
      </c>
      <c r="AV189" s="443" t="str">
        <f>IF(SUM(AW189:$BF189)&gt;0,"",IF(E189&gt;0,$P189,""))</f>
        <v/>
      </c>
      <c r="AW189" s="443" t="str">
        <f>IF(SUM(AX189:$BF189)&gt;0,"",IF(F189&gt;0,$P189,""))</f>
        <v/>
      </c>
      <c r="AX189" s="443" t="str">
        <f>IF(SUM(AY189:$BF189)&gt;0,"",IF(G189&gt;0,$P189,""))</f>
        <v/>
      </c>
      <c r="AY189" s="443" t="str">
        <f>IF(SUM(AZ189:$BF189)&gt;0,"",IF(H189&gt;0,$P189,""))</f>
        <v/>
      </c>
      <c r="AZ189" s="443" t="str">
        <f>IF(SUM(BA189:$BF189)&gt;0,"",IF(I189&gt;0,$P189,""))</f>
        <v/>
      </c>
      <c r="BA189" s="443" t="str">
        <f>IF(SUM(BB189:$BF189)&gt;0,"",IF(J189&gt;0,$P189,""))</f>
        <v/>
      </c>
      <c r="BB189" s="443" t="str">
        <f>IF(SUM(BC189:$BF189)&gt;0,"",IF(K189&gt;0,$P189,""))</f>
        <v/>
      </c>
      <c r="BC189" s="443" t="str">
        <f>IF(SUM(BD189:$BF189)&gt;0,"",IF(L189&gt;0,$P189,""))</f>
        <v/>
      </c>
      <c r="BD189" s="443" t="str">
        <f>IF(SUM(BE189:$BF189)&gt;0,"",IF(M189&gt;0,$P189,""))</f>
        <v/>
      </c>
      <c r="BE189" s="443" t="str">
        <f t="shared" si="36"/>
        <v/>
      </c>
      <c r="BF189" s="440" t="str">
        <f t="shared" si="37"/>
        <v/>
      </c>
      <c r="BG189" s="124"/>
      <c r="BH189" s="507"/>
      <c r="BI189" s="145" t="str">
        <f>IF(AS189&lt;1,"",IF(AS189=1,'TUITION SCHED'!$D$16,IF(AS189=2,'TUITION SCHED'!$E$16,IF(AS189=3,'TUITION SCHED'!$F$16,IF(AS189=4,'TUITION SCHED'!$G$16,IF(AS189=5,'TUITION SCHED'!$H$16,""))))))</f>
        <v/>
      </c>
      <c r="BJ189" s="443" t="str">
        <f>IF(AT189&lt;1,"",IF(AT189=1,'TUITION SCHED'!$D$17,IF(AT189=2,'TUITION SCHED'!$E$17,IF(AT189=3,'TUITION SCHED'!$F$17,IF(AT189=4,'TUITION SCHED'!$G$17,IF(AT189=5,'TUITION SCHED'!$H$18,""))))))</f>
        <v/>
      </c>
      <c r="BK189" s="443" t="str">
        <f>IF(AU189&lt;1,"",IF(AU189=1,'TUITION SCHED'!$D$18,IF(AU189=2,'TUITION SCHED'!$E$18,IF(AU189=3,'TUITION SCHED'!$F$18,IF(AU189=4,'TUITION SCHED'!$G$18,IF(AU189=5,'TUITION SCHED'!$H$18,""))))))</f>
        <v/>
      </c>
      <c r="BL189" s="443" t="str">
        <f>IF(AV189&lt;1,"",IF(AV189=1,'TUITION SCHED'!$D$19,IF(AV189=2,'TUITION SCHED'!$E$19,IF(AV189=3,'TUITION SCHED'!$F$19,IF(AV189=4,'TUITION SCHED'!$G$19,IF(AV189=5,'TUITION SCHED'!$H$19,""))))))</f>
        <v/>
      </c>
      <c r="BM189" s="443" t="str">
        <f>IF(AW189&lt;1,"",IF(AW189=1,'TUITION SCHED'!$D$20,IF(AW189=2,'TUITION SCHED'!$E$20,IF(AW189=3,'TUITION SCHED'!$F$20,IF(AW189=4,'TUITION SCHED'!$G$20,IF(AW189=5,'TUITION SCHED'!$H$20,""))))))</f>
        <v/>
      </c>
      <c r="BN189" s="443" t="str">
        <f>IF(AX189&lt;1,"",IF(AX189=1,'TUITION SCHED'!$D$21,IF(AX189=2,'TUITION SCHED'!$E$21,IF(AX189=3,'TUITION SCHED'!$F$21,IF(AX189=4,'TUITION SCHED'!$G$21,IF(AX189=5,'TUITION SCHED'!$H$21,""))))))</f>
        <v/>
      </c>
      <c r="BO189" s="443" t="str">
        <f>IF(AY189&lt;1,"",IF(AY189=1,'TUITION SCHED'!$D$22,IF(AY189=2,'TUITION SCHED'!$E$22,IF(AY189=3,'TUITION SCHED'!$F$22,IF(AY189=4,'TUITION SCHED'!$G$22,IF(AY189=5,'TUITION SCHED'!$H$22,""))))))</f>
        <v/>
      </c>
      <c r="BP189" s="443" t="str">
        <f>IF(AZ189&lt;1,"",IF(AZ189=1,'TUITION SCHED'!$D$23,IF(AZ189=2,'TUITION SCHED'!$E$23,IF(AZ189=3,'TUITION SCHED'!$F$23,IF(AZ189=4,'TUITION SCHED'!$G$23,IF(AZ189=5,'TUITION SCHED'!$H$23,""))))))</f>
        <v/>
      </c>
      <c r="BQ189" s="443" t="str">
        <f>IF(BA189&lt;1,"",IF(BA189=1,'TUITION SCHED'!$D$24,IF(BA189=2,'TUITION SCHED'!$E$24,IF(BA189=3,'TUITION SCHED'!$F$24,IF(BA189=4,'TUITION SCHED'!$G$24,IF(BA189=5,'TUITION SCHED'!$H$24,""))))))</f>
        <v/>
      </c>
      <c r="BR189" s="443" t="str">
        <f>IF(BB189&lt;1,"",IF(BB189=1,'TUITION SCHED'!$D$25,IF(BB189=2,'TUITION SCHED'!$E$25,IF(BB189=3,'TUITION SCHED'!$F$25,IF(BB189=4,'TUITION SCHED'!$G$25,IF(BB189=5,'TUITION SCHED'!$H$25,""))))))</f>
        <v/>
      </c>
      <c r="BS189" s="443" t="str">
        <f>IF(BC189&lt;1,"",IF(BC189=1,'TUITION SCHED'!$D$26,IF(BC189=2,'TUITION SCHED'!$E$26,IF(BC189=3,'TUITION SCHED'!$F$26,IF(BC189=4,'TUITION SCHED'!$G$26,IF(BC189=5,'TUITION SCHED'!$H$26,""))))))</f>
        <v/>
      </c>
      <c r="BT189" s="443" t="str">
        <f>IF(BD189&lt;1,"",IF(BD189=1,'TUITION SCHED'!$D$27,IF(BD189=2,'TUITION SCHED'!$E$27,IF(BD189=3,'TUITION SCHED'!$F$27,IF(BD189=4,'TUITION SCHED'!$G$27,IF(BD189=5,'TUITION SCHED'!$H$27,""))))))</f>
        <v/>
      </c>
      <c r="BU189" s="443" t="str">
        <f>IF(BE189&lt;1,"",IF(BE189=1,'TUITION SCHED'!$D$28,IF(BE189=2,'TUITION SCHED'!$E$28,IF(BE189=3,'TUITION SCHED'!$F$28,IF(BE189=4,'TUITION SCHED'!$G$28,IF(BE189=5,'TUITION SCHED'!$H$28,""))))))</f>
        <v/>
      </c>
      <c r="BV189" s="440" t="str">
        <f>IF(BF189&lt;1,"",IF(BF189=1,'TUITION SCHED'!$D$29,IF(BF189=2,'TUITION SCHED'!$E$29,IF(BF189=3,'TUITION SCHED'!$F$29,IF(BF189=4,'TUITION SCHED'!$G$29,IF(BF189=5,'TUITION SCHED'!$H$29,""))))))</f>
        <v/>
      </c>
      <c r="BW189" s="124"/>
      <c r="BX189" s="507"/>
      <c r="BY189" s="145" t="str">
        <f>IF(AH189="y",IF(SUM(J189:O189)&gt;0,'TUITION SCHED'!$H$58+IF(SUM(J189:O189)&gt;1,((SUM(J189:O189)-1))*'TUITION SCHED'!$H$60)+SUM(B189:I189)*'TUITION SCHED'!$H$59,""),"")</f>
        <v/>
      </c>
      <c r="BZ189" s="443" t="str">
        <f>IF(AH189="y",IF(SUM(B189:I189)&gt;0,'TUITION SCHED'!$H$57+IF(SUM(B189:I189)&gt;1,((SUM(B189:I189)-1))*'TUITION SCHED'!$H$59),""),"")</f>
        <v/>
      </c>
      <c r="CA189" s="443" t="str">
        <f t="shared" si="38"/>
        <v/>
      </c>
    </row>
    <row r="190" spans="1:79">
      <c r="A190" s="480"/>
      <c r="B190" s="463"/>
      <c r="C190" s="463"/>
      <c r="D190" s="463"/>
      <c r="E190" s="463"/>
      <c r="F190" s="463"/>
      <c r="G190" s="463"/>
      <c r="H190" s="463"/>
      <c r="I190" s="463"/>
      <c r="J190" s="463"/>
      <c r="K190" s="463"/>
      <c r="L190" s="463"/>
      <c r="M190" s="463"/>
      <c r="N190" s="463"/>
      <c r="O190" s="463"/>
      <c r="P190" s="443">
        <f t="shared" si="26"/>
        <v>0</v>
      </c>
      <c r="Q190" s="480"/>
      <c r="R190" s="480"/>
      <c r="S190" s="456">
        <f>IF(U190&gt;0,U190,IF(Q190=1,'TUITION SCHED'!D$30,IF(Q190=2,'TUITION SCHED'!E$30,IF(Q190=3,'TUITION SCHED'!F$30,IF(Q190=4,'TUITION SCHED'!G$30,IF(Q190=5,'TUITION SCHED'!H$30,IF(R190&gt;0,R190*'TUITION SCHED'!$D$31,SUM(BI190:BV190))))))))</f>
        <v>0</v>
      </c>
      <c r="T190" s="457" t="str">
        <f t="shared" si="27"/>
        <v/>
      </c>
      <c r="U190" s="480"/>
      <c r="V190" s="480"/>
      <c r="W190" s="575" t="str">
        <f>IF(V190="y",S190*'DATA INPUT'!$B$20,"")</f>
        <v/>
      </c>
      <c r="X190" s="483"/>
      <c r="Y190" s="443" t="str">
        <f>IF(A190="","",IF(X190="y",'DATA INPUT'!$B$26,'DATA INPUT'!$B$27))</f>
        <v/>
      </c>
      <c r="Z190" s="458">
        <f>IF(Q190=0,(P190-B190*0.5)*'DATA INPUT'!$B$28,"")</f>
        <v>0</v>
      </c>
      <c r="AA190" s="480"/>
      <c r="AB190" s="480"/>
      <c r="AC190" s="480"/>
      <c r="AD190" s="480"/>
      <c r="AE190" s="443" t="str">
        <f>IF((AB190+AC190+AD190)=0,"",(AB190*'DATA INPUT'!$D$59)+(AC190*'DATA INPUT'!$D$61)+(AD190*'DATA INPUT'!$D$66))</f>
        <v/>
      </c>
      <c r="AF190" s="480"/>
      <c r="AG190" s="480"/>
      <c r="AH190" s="483"/>
      <c r="AI190" s="443" t="str">
        <f t="shared" si="28"/>
        <v/>
      </c>
      <c r="AJ190" s="443" t="str">
        <f t="shared" si="29"/>
        <v/>
      </c>
      <c r="AK190" s="443" t="str">
        <f t="shared" si="30"/>
        <v/>
      </c>
      <c r="AL190" s="443" t="str">
        <f t="shared" si="31"/>
        <v/>
      </c>
      <c r="AM190" s="443" t="str">
        <f t="shared" si="32"/>
        <v/>
      </c>
      <c r="AN190" s="443" t="str">
        <f t="shared" si="33"/>
        <v/>
      </c>
      <c r="AO190" s="443" t="str">
        <f t="shared" si="34"/>
        <v/>
      </c>
      <c r="AP190" s="443" t="str">
        <f t="shared" si="35"/>
        <v/>
      </c>
      <c r="AQ190" s="440" t="str">
        <f>IF(AH190="y",IF(MAX(BY190:BZ190)&lt;'TUITION SCHED'!$H$61,MAX(BY190:BZ190),'TUITION SCHED'!$H$61),"")</f>
        <v/>
      </c>
      <c r="AR190" s="459"/>
      <c r="AS190" s="443" t="str">
        <f>IF(SUM(AT190:$BF190)&gt;0,"",IF(B190&gt;0,$P190,""))</f>
        <v/>
      </c>
      <c r="AT190" s="443" t="str">
        <f>IF(SUM(AU190:$BF190)&gt;0,"",IF(C190&gt;0,$P190,""))</f>
        <v/>
      </c>
      <c r="AU190" s="443" t="str">
        <f>IF(SUM(AV190:$BF190)&gt;0,"",IF(D190&gt;0,$P190,""))</f>
        <v/>
      </c>
      <c r="AV190" s="443" t="str">
        <f>IF(SUM(AW190:$BF190)&gt;0,"",IF(E190&gt;0,$P190,""))</f>
        <v/>
      </c>
      <c r="AW190" s="443" t="str">
        <f>IF(SUM(AX190:$BF190)&gt;0,"",IF(F190&gt;0,$P190,""))</f>
        <v/>
      </c>
      <c r="AX190" s="443" t="str">
        <f>IF(SUM(AY190:$BF190)&gt;0,"",IF(G190&gt;0,$P190,""))</f>
        <v/>
      </c>
      <c r="AY190" s="443" t="str">
        <f>IF(SUM(AZ190:$BF190)&gt;0,"",IF(H190&gt;0,$P190,""))</f>
        <v/>
      </c>
      <c r="AZ190" s="443" t="str">
        <f>IF(SUM(BA190:$BF190)&gt;0,"",IF(I190&gt;0,$P190,""))</f>
        <v/>
      </c>
      <c r="BA190" s="443" t="str">
        <f>IF(SUM(BB190:$BF190)&gt;0,"",IF(J190&gt;0,$P190,""))</f>
        <v/>
      </c>
      <c r="BB190" s="443" t="str">
        <f>IF(SUM(BC190:$BF190)&gt;0,"",IF(K190&gt;0,$P190,""))</f>
        <v/>
      </c>
      <c r="BC190" s="443" t="str">
        <f>IF(SUM(BD190:$BF190)&gt;0,"",IF(L190&gt;0,$P190,""))</f>
        <v/>
      </c>
      <c r="BD190" s="443" t="str">
        <f>IF(SUM(BE190:$BF190)&gt;0,"",IF(M190&gt;0,$P190,""))</f>
        <v/>
      </c>
      <c r="BE190" s="443" t="str">
        <f t="shared" si="36"/>
        <v/>
      </c>
      <c r="BF190" s="440" t="str">
        <f t="shared" si="37"/>
        <v/>
      </c>
      <c r="BG190" s="124"/>
      <c r="BH190" s="507"/>
      <c r="BI190" s="145" t="str">
        <f>IF(AS190&lt;1,"",IF(AS190=1,'TUITION SCHED'!$D$16,IF(AS190=2,'TUITION SCHED'!$E$16,IF(AS190=3,'TUITION SCHED'!$F$16,IF(AS190=4,'TUITION SCHED'!$G$16,IF(AS190=5,'TUITION SCHED'!$H$16,""))))))</f>
        <v/>
      </c>
      <c r="BJ190" s="443" t="str">
        <f>IF(AT190&lt;1,"",IF(AT190=1,'TUITION SCHED'!$D$17,IF(AT190=2,'TUITION SCHED'!$E$17,IF(AT190=3,'TUITION SCHED'!$F$17,IF(AT190=4,'TUITION SCHED'!$G$17,IF(AT190=5,'TUITION SCHED'!$H$18,""))))))</f>
        <v/>
      </c>
      <c r="BK190" s="443" t="str">
        <f>IF(AU190&lt;1,"",IF(AU190=1,'TUITION SCHED'!$D$18,IF(AU190=2,'TUITION SCHED'!$E$18,IF(AU190=3,'TUITION SCHED'!$F$18,IF(AU190=4,'TUITION SCHED'!$G$18,IF(AU190=5,'TUITION SCHED'!$H$18,""))))))</f>
        <v/>
      </c>
      <c r="BL190" s="443" t="str">
        <f>IF(AV190&lt;1,"",IF(AV190=1,'TUITION SCHED'!$D$19,IF(AV190=2,'TUITION SCHED'!$E$19,IF(AV190=3,'TUITION SCHED'!$F$19,IF(AV190=4,'TUITION SCHED'!$G$19,IF(AV190=5,'TUITION SCHED'!$H$19,""))))))</f>
        <v/>
      </c>
      <c r="BM190" s="443" t="str">
        <f>IF(AW190&lt;1,"",IF(AW190=1,'TUITION SCHED'!$D$20,IF(AW190=2,'TUITION SCHED'!$E$20,IF(AW190=3,'TUITION SCHED'!$F$20,IF(AW190=4,'TUITION SCHED'!$G$20,IF(AW190=5,'TUITION SCHED'!$H$20,""))))))</f>
        <v/>
      </c>
      <c r="BN190" s="443" t="str">
        <f>IF(AX190&lt;1,"",IF(AX190=1,'TUITION SCHED'!$D$21,IF(AX190=2,'TUITION SCHED'!$E$21,IF(AX190=3,'TUITION SCHED'!$F$21,IF(AX190=4,'TUITION SCHED'!$G$21,IF(AX190=5,'TUITION SCHED'!$H$21,""))))))</f>
        <v/>
      </c>
      <c r="BO190" s="443" t="str">
        <f>IF(AY190&lt;1,"",IF(AY190=1,'TUITION SCHED'!$D$22,IF(AY190=2,'TUITION SCHED'!$E$22,IF(AY190=3,'TUITION SCHED'!$F$22,IF(AY190=4,'TUITION SCHED'!$G$22,IF(AY190=5,'TUITION SCHED'!$H$22,""))))))</f>
        <v/>
      </c>
      <c r="BP190" s="443" t="str">
        <f>IF(AZ190&lt;1,"",IF(AZ190=1,'TUITION SCHED'!$D$23,IF(AZ190=2,'TUITION SCHED'!$E$23,IF(AZ190=3,'TUITION SCHED'!$F$23,IF(AZ190=4,'TUITION SCHED'!$G$23,IF(AZ190=5,'TUITION SCHED'!$H$23,""))))))</f>
        <v/>
      </c>
      <c r="BQ190" s="443" t="str">
        <f>IF(BA190&lt;1,"",IF(BA190=1,'TUITION SCHED'!$D$24,IF(BA190=2,'TUITION SCHED'!$E$24,IF(BA190=3,'TUITION SCHED'!$F$24,IF(BA190=4,'TUITION SCHED'!$G$24,IF(BA190=5,'TUITION SCHED'!$H$24,""))))))</f>
        <v/>
      </c>
      <c r="BR190" s="443" t="str">
        <f>IF(BB190&lt;1,"",IF(BB190=1,'TUITION SCHED'!$D$25,IF(BB190=2,'TUITION SCHED'!$E$25,IF(BB190=3,'TUITION SCHED'!$F$25,IF(BB190=4,'TUITION SCHED'!$G$25,IF(BB190=5,'TUITION SCHED'!$H$25,""))))))</f>
        <v/>
      </c>
      <c r="BS190" s="443" t="str">
        <f>IF(BC190&lt;1,"",IF(BC190=1,'TUITION SCHED'!$D$26,IF(BC190=2,'TUITION SCHED'!$E$26,IF(BC190=3,'TUITION SCHED'!$F$26,IF(BC190=4,'TUITION SCHED'!$G$26,IF(BC190=5,'TUITION SCHED'!$H$26,""))))))</f>
        <v/>
      </c>
      <c r="BT190" s="443" t="str">
        <f>IF(BD190&lt;1,"",IF(BD190=1,'TUITION SCHED'!$D$27,IF(BD190=2,'TUITION SCHED'!$E$27,IF(BD190=3,'TUITION SCHED'!$F$27,IF(BD190=4,'TUITION SCHED'!$G$27,IF(BD190=5,'TUITION SCHED'!$H$27,""))))))</f>
        <v/>
      </c>
      <c r="BU190" s="443" t="str">
        <f>IF(BE190&lt;1,"",IF(BE190=1,'TUITION SCHED'!$D$28,IF(BE190=2,'TUITION SCHED'!$E$28,IF(BE190=3,'TUITION SCHED'!$F$28,IF(BE190=4,'TUITION SCHED'!$G$28,IF(BE190=5,'TUITION SCHED'!$H$28,""))))))</f>
        <v/>
      </c>
      <c r="BV190" s="440" t="str">
        <f>IF(BF190&lt;1,"",IF(BF190=1,'TUITION SCHED'!$D$29,IF(BF190=2,'TUITION SCHED'!$E$29,IF(BF190=3,'TUITION SCHED'!$F$29,IF(BF190=4,'TUITION SCHED'!$G$29,IF(BF190=5,'TUITION SCHED'!$H$29,""))))))</f>
        <v/>
      </c>
      <c r="BW190" s="124"/>
      <c r="BX190" s="507"/>
      <c r="BY190" s="145" t="str">
        <f>IF(AH190="y",IF(SUM(J190:O190)&gt;0,'TUITION SCHED'!$H$58+IF(SUM(J190:O190)&gt;1,((SUM(J190:O190)-1))*'TUITION SCHED'!$H$60)+SUM(B190:I190)*'TUITION SCHED'!$H$59,""),"")</f>
        <v/>
      </c>
      <c r="BZ190" s="443" t="str">
        <f>IF(AH190="y",IF(SUM(B190:I190)&gt;0,'TUITION SCHED'!$H$57+IF(SUM(B190:I190)&gt;1,((SUM(B190:I190)-1))*'TUITION SCHED'!$H$59),""),"")</f>
        <v/>
      </c>
      <c r="CA190" s="443" t="str">
        <f t="shared" si="38"/>
        <v/>
      </c>
    </row>
    <row r="191" spans="1:79">
      <c r="A191" s="480"/>
      <c r="B191" s="463"/>
      <c r="C191" s="463"/>
      <c r="D191" s="463"/>
      <c r="E191" s="463"/>
      <c r="F191" s="463"/>
      <c r="G191" s="463"/>
      <c r="H191" s="463"/>
      <c r="I191" s="463"/>
      <c r="J191" s="463"/>
      <c r="K191" s="463"/>
      <c r="L191" s="463"/>
      <c r="M191" s="463"/>
      <c r="N191" s="463"/>
      <c r="O191" s="463"/>
      <c r="P191" s="443">
        <f t="shared" si="26"/>
        <v>0</v>
      </c>
      <c r="Q191" s="480"/>
      <c r="R191" s="480"/>
      <c r="S191" s="456">
        <f>IF(U191&gt;0,U191,IF(Q191=1,'TUITION SCHED'!D$30,IF(Q191=2,'TUITION SCHED'!E$30,IF(Q191=3,'TUITION SCHED'!F$30,IF(Q191=4,'TUITION SCHED'!G$30,IF(Q191=5,'TUITION SCHED'!H$30,IF(R191&gt;0,R191*'TUITION SCHED'!$D$31,SUM(BI191:BV191))))))))</f>
        <v>0</v>
      </c>
      <c r="T191" s="457" t="str">
        <f t="shared" si="27"/>
        <v/>
      </c>
      <c r="U191" s="480"/>
      <c r="V191" s="480"/>
      <c r="W191" s="575" t="str">
        <f>IF(V191="y",S191*'DATA INPUT'!$B$20,"")</f>
        <v/>
      </c>
      <c r="X191" s="483"/>
      <c r="Y191" s="443" t="str">
        <f>IF(A191="","",IF(X191="y",'DATA INPUT'!$B$26,'DATA INPUT'!$B$27))</f>
        <v/>
      </c>
      <c r="Z191" s="458">
        <f>IF(Q191=0,(P191-B191*0.5)*'DATA INPUT'!$B$28,"")</f>
        <v>0</v>
      </c>
      <c r="AA191" s="480"/>
      <c r="AB191" s="480"/>
      <c r="AC191" s="480"/>
      <c r="AD191" s="480"/>
      <c r="AE191" s="443" t="str">
        <f>IF((AB191+AC191+AD191)=0,"",(AB191*'DATA INPUT'!$D$59)+(AC191*'DATA INPUT'!$D$61)+(AD191*'DATA INPUT'!$D$66))</f>
        <v/>
      </c>
      <c r="AF191" s="480"/>
      <c r="AG191" s="480"/>
      <c r="AH191" s="483"/>
      <c r="AI191" s="443" t="str">
        <f t="shared" si="28"/>
        <v/>
      </c>
      <c r="AJ191" s="443" t="str">
        <f t="shared" si="29"/>
        <v/>
      </c>
      <c r="AK191" s="443" t="str">
        <f t="shared" si="30"/>
        <v/>
      </c>
      <c r="AL191" s="443" t="str">
        <f t="shared" si="31"/>
        <v/>
      </c>
      <c r="AM191" s="443" t="str">
        <f t="shared" si="32"/>
        <v/>
      </c>
      <c r="AN191" s="443" t="str">
        <f t="shared" si="33"/>
        <v/>
      </c>
      <c r="AO191" s="443" t="str">
        <f t="shared" si="34"/>
        <v/>
      </c>
      <c r="AP191" s="443" t="str">
        <f t="shared" si="35"/>
        <v/>
      </c>
      <c r="AQ191" s="440" t="str">
        <f>IF(AH191="y",IF(MAX(BY191:BZ191)&lt;'TUITION SCHED'!$H$61,MAX(BY191:BZ191),'TUITION SCHED'!$H$61),"")</f>
        <v/>
      </c>
      <c r="AR191" s="459"/>
      <c r="AS191" s="443" t="str">
        <f>IF(SUM(AT191:$BF191)&gt;0,"",IF(B191&gt;0,$P191,""))</f>
        <v/>
      </c>
      <c r="AT191" s="443" t="str">
        <f>IF(SUM(AU191:$BF191)&gt;0,"",IF(C191&gt;0,$P191,""))</f>
        <v/>
      </c>
      <c r="AU191" s="443" t="str">
        <f>IF(SUM(AV191:$BF191)&gt;0,"",IF(D191&gt;0,$P191,""))</f>
        <v/>
      </c>
      <c r="AV191" s="443" t="str">
        <f>IF(SUM(AW191:$BF191)&gt;0,"",IF(E191&gt;0,$P191,""))</f>
        <v/>
      </c>
      <c r="AW191" s="443" t="str">
        <f>IF(SUM(AX191:$BF191)&gt;0,"",IF(F191&gt;0,$P191,""))</f>
        <v/>
      </c>
      <c r="AX191" s="443" t="str">
        <f>IF(SUM(AY191:$BF191)&gt;0,"",IF(G191&gt;0,$P191,""))</f>
        <v/>
      </c>
      <c r="AY191" s="443" t="str">
        <f>IF(SUM(AZ191:$BF191)&gt;0,"",IF(H191&gt;0,$P191,""))</f>
        <v/>
      </c>
      <c r="AZ191" s="443" t="str">
        <f>IF(SUM(BA191:$BF191)&gt;0,"",IF(I191&gt;0,$P191,""))</f>
        <v/>
      </c>
      <c r="BA191" s="443" t="str">
        <f>IF(SUM(BB191:$BF191)&gt;0,"",IF(J191&gt;0,$P191,""))</f>
        <v/>
      </c>
      <c r="BB191" s="443" t="str">
        <f>IF(SUM(BC191:$BF191)&gt;0,"",IF(K191&gt;0,$P191,""))</f>
        <v/>
      </c>
      <c r="BC191" s="443" t="str">
        <f>IF(SUM(BD191:$BF191)&gt;0,"",IF(L191&gt;0,$P191,""))</f>
        <v/>
      </c>
      <c r="BD191" s="443" t="str">
        <f>IF(SUM(BE191:$BF191)&gt;0,"",IF(M191&gt;0,$P191,""))</f>
        <v/>
      </c>
      <c r="BE191" s="443" t="str">
        <f t="shared" si="36"/>
        <v/>
      </c>
      <c r="BF191" s="440" t="str">
        <f t="shared" si="37"/>
        <v/>
      </c>
      <c r="BG191" s="124"/>
      <c r="BH191" s="507"/>
      <c r="BI191" s="145" t="str">
        <f>IF(AS191&lt;1,"",IF(AS191=1,'TUITION SCHED'!$D$16,IF(AS191=2,'TUITION SCHED'!$E$16,IF(AS191=3,'TUITION SCHED'!$F$16,IF(AS191=4,'TUITION SCHED'!$G$16,IF(AS191=5,'TUITION SCHED'!$H$16,""))))))</f>
        <v/>
      </c>
      <c r="BJ191" s="443" t="str">
        <f>IF(AT191&lt;1,"",IF(AT191=1,'TUITION SCHED'!$D$17,IF(AT191=2,'TUITION SCHED'!$E$17,IF(AT191=3,'TUITION SCHED'!$F$17,IF(AT191=4,'TUITION SCHED'!$G$17,IF(AT191=5,'TUITION SCHED'!$H$18,""))))))</f>
        <v/>
      </c>
      <c r="BK191" s="443" t="str">
        <f>IF(AU191&lt;1,"",IF(AU191=1,'TUITION SCHED'!$D$18,IF(AU191=2,'TUITION SCHED'!$E$18,IF(AU191=3,'TUITION SCHED'!$F$18,IF(AU191=4,'TUITION SCHED'!$G$18,IF(AU191=5,'TUITION SCHED'!$H$18,""))))))</f>
        <v/>
      </c>
      <c r="BL191" s="443" t="str">
        <f>IF(AV191&lt;1,"",IF(AV191=1,'TUITION SCHED'!$D$19,IF(AV191=2,'TUITION SCHED'!$E$19,IF(AV191=3,'TUITION SCHED'!$F$19,IF(AV191=4,'TUITION SCHED'!$G$19,IF(AV191=5,'TUITION SCHED'!$H$19,""))))))</f>
        <v/>
      </c>
      <c r="BM191" s="443" t="str">
        <f>IF(AW191&lt;1,"",IF(AW191=1,'TUITION SCHED'!$D$20,IF(AW191=2,'TUITION SCHED'!$E$20,IF(AW191=3,'TUITION SCHED'!$F$20,IF(AW191=4,'TUITION SCHED'!$G$20,IF(AW191=5,'TUITION SCHED'!$H$20,""))))))</f>
        <v/>
      </c>
      <c r="BN191" s="443" t="str">
        <f>IF(AX191&lt;1,"",IF(AX191=1,'TUITION SCHED'!$D$21,IF(AX191=2,'TUITION SCHED'!$E$21,IF(AX191=3,'TUITION SCHED'!$F$21,IF(AX191=4,'TUITION SCHED'!$G$21,IF(AX191=5,'TUITION SCHED'!$H$21,""))))))</f>
        <v/>
      </c>
      <c r="BO191" s="443" t="str">
        <f>IF(AY191&lt;1,"",IF(AY191=1,'TUITION SCHED'!$D$22,IF(AY191=2,'TUITION SCHED'!$E$22,IF(AY191=3,'TUITION SCHED'!$F$22,IF(AY191=4,'TUITION SCHED'!$G$22,IF(AY191=5,'TUITION SCHED'!$H$22,""))))))</f>
        <v/>
      </c>
      <c r="BP191" s="443" t="str">
        <f>IF(AZ191&lt;1,"",IF(AZ191=1,'TUITION SCHED'!$D$23,IF(AZ191=2,'TUITION SCHED'!$E$23,IF(AZ191=3,'TUITION SCHED'!$F$23,IF(AZ191=4,'TUITION SCHED'!$G$23,IF(AZ191=5,'TUITION SCHED'!$H$23,""))))))</f>
        <v/>
      </c>
      <c r="BQ191" s="443" t="str">
        <f>IF(BA191&lt;1,"",IF(BA191=1,'TUITION SCHED'!$D$24,IF(BA191=2,'TUITION SCHED'!$E$24,IF(BA191=3,'TUITION SCHED'!$F$24,IF(BA191=4,'TUITION SCHED'!$G$24,IF(BA191=5,'TUITION SCHED'!$H$24,""))))))</f>
        <v/>
      </c>
      <c r="BR191" s="443" t="str">
        <f>IF(BB191&lt;1,"",IF(BB191=1,'TUITION SCHED'!$D$25,IF(BB191=2,'TUITION SCHED'!$E$25,IF(BB191=3,'TUITION SCHED'!$F$25,IF(BB191=4,'TUITION SCHED'!$G$25,IF(BB191=5,'TUITION SCHED'!$H$25,""))))))</f>
        <v/>
      </c>
      <c r="BS191" s="443" t="str">
        <f>IF(BC191&lt;1,"",IF(BC191=1,'TUITION SCHED'!$D$26,IF(BC191=2,'TUITION SCHED'!$E$26,IF(BC191=3,'TUITION SCHED'!$F$26,IF(BC191=4,'TUITION SCHED'!$G$26,IF(BC191=5,'TUITION SCHED'!$H$26,""))))))</f>
        <v/>
      </c>
      <c r="BT191" s="443" t="str">
        <f>IF(BD191&lt;1,"",IF(BD191=1,'TUITION SCHED'!$D$27,IF(BD191=2,'TUITION SCHED'!$E$27,IF(BD191=3,'TUITION SCHED'!$F$27,IF(BD191=4,'TUITION SCHED'!$G$27,IF(BD191=5,'TUITION SCHED'!$H$27,""))))))</f>
        <v/>
      </c>
      <c r="BU191" s="443" t="str">
        <f>IF(BE191&lt;1,"",IF(BE191=1,'TUITION SCHED'!$D$28,IF(BE191=2,'TUITION SCHED'!$E$28,IF(BE191=3,'TUITION SCHED'!$F$28,IF(BE191=4,'TUITION SCHED'!$G$28,IF(BE191=5,'TUITION SCHED'!$H$28,""))))))</f>
        <v/>
      </c>
      <c r="BV191" s="440" t="str">
        <f>IF(BF191&lt;1,"",IF(BF191=1,'TUITION SCHED'!$D$29,IF(BF191=2,'TUITION SCHED'!$E$29,IF(BF191=3,'TUITION SCHED'!$F$29,IF(BF191=4,'TUITION SCHED'!$G$29,IF(BF191=5,'TUITION SCHED'!$H$29,""))))))</f>
        <v/>
      </c>
      <c r="BW191" s="124"/>
      <c r="BX191" s="507"/>
      <c r="BY191" s="145" t="str">
        <f>IF(AH191="y",IF(SUM(J191:O191)&gt;0,'TUITION SCHED'!$H$58+IF(SUM(J191:O191)&gt;1,((SUM(J191:O191)-1))*'TUITION SCHED'!$H$60)+SUM(B191:I191)*'TUITION SCHED'!$H$59,""),"")</f>
        <v/>
      </c>
      <c r="BZ191" s="443" t="str">
        <f>IF(AH191="y",IF(SUM(B191:I191)&gt;0,'TUITION SCHED'!$H$57+IF(SUM(B191:I191)&gt;1,((SUM(B191:I191)-1))*'TUITION SCHED'!$H$59),""),"")</f>
        <v/>
      </c>
      <c r="CA191" s="443" t="str">
        <f t="shared" si="38"/>
        <v/>
      </c>
    </row>
    <row r="192" spans="1:79">
      <c r="A192" s="480"/>
      <c r="B192" s="463"/>
      <c r="C192" s="463"/>
      <c r="D192" s="463"/>
      <c r="E192" s="463"/>
      <c r="F192" s="463"/>
      <c r="G192" s="463"/>
      <c r="H192" s="463"/>
      <c r="I192" s="463"/>
      <c r="J192" s="463"/>
      <c r="K192" s="463"/>
      <c r="L192" s="463"/>
      <c r="M192" s="463"/>
      <c r="N192" s="463"/>
      <c r="O192" s="463"/>
      <c r="P192" s="443">
        <f t="shared" si="26"/>
        <v>0</v>
      </c>
      <c r="Q192" s="480"/>
      <c r="R192" s="480"/>
      <c r="S192" s="456">
        <f>IF(U192&gt;0,U192,IF(Q192=1,'TUITION SCHED'!D$30,IF(Q192=2,'TUITION SCHED'!E$30,IF(Q192=3,'TUITION SCHED'!F$30,IF(Q192=4,'TUITION SCHED'!G$30,IF(Q192=5,'TUITION SCHED'!H$30,IF(R192&gt;0,R192*'TUITION SCHED'!$D$31,SUM(BI192:BV192))))))))</f>
        <v>0</v>
      </c>
      <c r="T192" s="457" t="str">
        <f t="shared" si="27"/>
        <v/>
      </c>
      <c r="U192" s="480"/>
      <c r="V192" s="480"/>
      <c r="W192" s="575" t="str">
        <f>IF(V192="y",S192*'DATA INPUT'!$B$20,"")</f>
        <v/>
      </c>
      <c r="X192" s="483"/>
      <c r="Y192" s="443" t="str">
        <f>IF(A192="","",IF(X192="y",'DATA INPUT'!$B$26,'DATA INPUT'!$B$27))</f>
        <v/>
      </c>
      <c r="Z192" s="458">
        <f>IF(Q192=0,(P192-B192*0.5)*'DATA INPUT'!$B$28,"")</f>
        <v>0</v>
      </c>
      <c r="AA192" s="480"/>
      <c r="AB192" s="480"/>
      <c r="AC192" s="480"/>
      <c r="AD192" s="480"/>
      <c r="AE192" s="443" t="str">
        <f>IF((AB192+AC192+AD192)=0,"",(AB192*'DATA INPUT'!$D$59)+(AC192*'DATA INPUT'!$D$61)+(AD192*'DATA INPUT'!$D$66))</f>
        <v/>
      </c>
      <c r="AF192" s="480"/>
      <c r="AG192" s="480"/>
      <c r="AH192" s="483"/>
      <c r="AI192" s="443" t="str">
        <f t="shared" si="28"/>
        <v/>
      </c>
      <c r="AJ192" s="443" t="str">
        <f t="shared" si="29"/>
        <v/>
      </c>
      <c r="AK192" s="443" t="str">
        <f t="shared" si="30"/>
        <v/>
      </c>
      <c r="AL192" s="443" t="str">
        <f t="shared" si="31"/>
        <v/>
      </c>
      <c r="AM192" s="443" t="str">
        <f t="shared" si="32"/>
        <v/>
      </c>
      <c r="AN192" s="443" t="str">
        <f t="shared" si="33"/>
        <v/>
      </c>
      <c r="AO192" s="443" t="str">
        <f t="shared" si="34"/>
        <v/>
      </c>
      <c r="AP192" s="443" t="str">
        <f t="shared" si="35"/>
        <v/>
      </c>
      <c r="AQ192" s="440" t="str">
        <f>IF(AH192="y",IF(MAX(BY192:BZ192)&lt;'TUITION SCHED'!$H$61,MAX(BY192:BZ192),'TUITION SCHED'!$H$61),"")</f>
        <v/>
      </c>
      <c r="AR192" s="459"/>
      <c r="AS192" s="443" t="str">
        <f>IF(SUM(AT192:$BF192)&gt;0,"",IF(B192&gt;0,$P192,""))</f>
        <v/>
      </c>
      <c r="AT192" s="443" t="str">
        <f>IF(SUM(AU192:$BF192)&gt;0,"",IF(C192&gt;0,$P192,""))</f>
        <v/>
      </c>
      <c r="AU192" s="443" t="str">
        <f>IF(SUM(AV192:$BF192)&gt;0,"",IF(D192&gt;0,$P192,""))</f>
        <v/>
      </c>
      <c r="AV192" s="443" t="str">
        <f>IF(SUM(AW192:$BF192)&gt;0,"",IF(E192&gt;0,$P192,""))</f>
        <v/>
      </c>
      <c r="AW192" s="443" t="str">
        <f>IF(SUM(AX192:$BF192)&gt;0,"",IF(F192&gt;0,$P192,""))</f>
        <v/>
      </c>
      <c r="AX192" s="443" t="str">
        <f>IF(SUM(AY192:$BF192)&gt;0,"",IF(G192&gt;0,$P192,""))</f>
        <v/>
      </c>
      <c r="AY192" s="443" t="str">
        <f>IF(SUM(AZ192:$BF192)&gt;0,"",IF(H192&gt;0,$P192,""))</f>
        <v/>
      </c>
      <c r="AZ192" s="443" t="str">
        <f>IF(SUM(BA192:$BF192)&gt;0,"",IF(I192&gt;0,$P192,""))</f>
        <v/>
      </c>
      <c r="BA192" s="443" t="str">
        <f>IF(SUM(BB192:$BF192)&gt;0,"",IF(J192&gt;0,$P192,""))</f>
        <v/>
      </c>
      <c r="BB192" s="443" t="str">
        <f>IF(SUM(BC192:$BF192)&gt;0,"",IF(K192&gt;0,$P192,""))</f>
        <v/>
      </c>
      <c r="BC192" s="443" t="str">
        <f>IF(SUM(BD192:$BF192)&gt;0,"",IF(L192&gt;0,$P192,""))</f>
        <v/>
      </c>
      <c r="BD192" s="443" t="str">
        <f>IF(SUM(BE192:$BF192)&gt;0,"",IF(M192&gt;0,$P192,""))</f>
        <v/>
      </c>
      <c r="BE192" s="443" t="str">
        <f t="shared" si="36"/>
        <v/>
      </c>
      <c r="BF192" s="440" t="str">
        <f t="shared" si="37"/>
        <v/>
      </c>
      <c r="BG192" s="124"/>
      <c r="BH192" s="507"/>
      <c r="BI192" s="145" t="str">
        <f>IF(AS192&lt;1,"",IF(AS192=1,'TUITION SCHED'!$D$16,IF(AS192=2,'TUITION SCHED'!$E$16,IF(AS192=3,'TUITION SCHED'!$F$16,IF(AS192=4,'TUITION SCHED'!$G$16,IF(AS192=5,'TUITION SCHED'!$H$16,""))))))</f>
        <v/>
      </c>
      <c r="BJ192" s="443" t="str">
        <f>IF(AT192&lt;1,"",IF(AT192=1,'TUITION SCHED'!$D$17,IF(AT192=2,'TUITION SCHED'!$E$17,IF(AT192=3,'TUITION SCHED'!$F$17,IF(AT192=4,'TUITION SCHED'!$G$17,IF(AT192=5,'TUITION SCHED'!$H$18,""))))))</f>
        <v/>
      </c>
      <c r="BK192" s="443" t="str">
        <f>IF(AU192&lt;1,"",IF(AU192=1,'TUITION SCHED'!$D$18,IF(AU192=2,'TUITION SCHED'!$E$18,IF(AU192=3,'TUITION SCHED'!$F$18,IF(AU192=4,'TUITION SCHED'!$G$18,IF(AU192=5,'TUITION SCHED'!$H$18,""))))))</f>
        <v/>
      </c>
      <c r="BL192" s="443" t="str">
        <f>IF(AV192&lt;1,"",IF(AV192=1,'TUITION SCHED'!$D$19,IF(AV192=2,'TUITION SCHED'!$E$19,IF(AV192=3,'TUITION SCHED'!$F$19,IF(AV192=4,'TUITION SCHED'!$G$19,IF(AV192=5,'TUITION SCHED'!$H$19,""))))))</f>
        <v/>
      </c>
      <c r="BM192" s="443" t="str">
        <f>IF(AW192&lt;1,"",IF(AW192=1,'TUITION SCHED'!$D$20,IF(AW192=2,'TUITION SCHED'!$E$20,IF(AW192=3,'TUITION SCHED'!$F$20,IF(AW192=4,'TUITION SCHED'!$G$20,IF(AW192=5,'TUITION SCHED'!$H$20,""))))))</f>
        <v/>
      </c>
      <c r="BN192" s="443" t="str">
        <f>IF(AX192&lt;1,"",IF(AX192=1,'TUITION SCHED'!$D$21,IF(AX192=2,'TUITION SCHED'!$E$21,IF(AX192=3,'TUITION SCHED'!$F$21,IF(AX192=4,'TUITION SCHED'!$G$21,IF(AX192=5,'TUITION SCHED'!$H$21,""))))))</f>
        <v/>
      </c>
      <c r="BO192" s="443" t="str">
        <f>IF(AY192&lt;1,"",IF(AY192=1,'TUITION SCHED'!$D$22,IF(AY192=2,'TUITION SCHED'!$E$22,IF(AY192=3,'TUITION SCHED'!$F$22,IF(AY192=4,'TUITION SCHED'!$G$22,IF(AY192=5,'TUITION SCHED'!$H$22,""))))))</f>
        <v/>
      </c>
      <c r="BP192" s="443" t="str">
        <f>IF(AZ192&lt;1,"",IF(AZ192=1,'TUITION SCHED'!$D$23,IF(AZ192=2,'TUITION SCHED'!$E$23,IF(AZ192=3,'TUITION SCHED'!$F$23,IF(AZ192=4,'TUITION SCHED'!$G$23,IF(AZ192=5,'TUITION SCHED'!$H$23,""))))))</f>
        <v/>
      </c>
      <c r="BQ192" s="443" t="str">
        <f>IF(BA192&lt;1,"",IF(BA192=1,'TUITION SCHED'!$D$24,IF(BA192=2,'TUITION SCHED'!$E$24,IF(BA192=3,'TUITION SCHED'!$F$24,IF(BA192=4,'TUITION SCHED'!$G$24,IF(BA192=5,'TUITION SCHED'!$H$24,""))))))</f>
        <v/>
      </c>
      <c r="BR192" s="443" t="str">
        <f>IF(BB192&lt;1,"",IF(BB192=1,'TUITION SCHED'!$D$25,IF(BB192=2,'TUITION SCHED'!$E$25,IF(BB192=3,'TUITION SCHED'!$F$25,IF(BB192=4,'TUITION SCHED'!$G$25,IF(BB192=5,'TUITION SCHED'!$H$25,""))))))</f>
        <v/>
      </c>
      <c r="BS192" s="443" t="str">
        <f>IF(BC192&lt;1,"",IF(BC192=1,'TUITION SCHED'!$D$26,IF(BC192=2,'TUITION SCHED'!$E$26,IF(BC192=3,'TUITION SCHED'!$F$26,IF(BC192=4,'TUITION SCHED'!$G$26,IF(BC192=5,'TUITION SCHED'!$H$26,""))))))</f>
        <v/>
      </c>
      <c r="BT192" s="443" t="str">
        <f>IF(BD192&lt;1,"",IF(BD192=1,'TUITION SCHED'!$D$27,IF(BD192=2,'TUITION SCHED'!$E$27,IF(BD192=3,'TUITION SCHED'!$F$27,IF(BD192=4,'TUITION SCHED'!$G$27,IF(BD192=5,'TUITION SCHED'!$H$27,""))))))</f>
        <v/>
      </c>
      <c r="BU192" s="443" t="str">
        <f>IF(BE192&lt;1,"",IF(BE192=1,'TUITION SCHED'!$D$28,IF(BE192=2,'TUITION SCHED'!$E$28,IF(BE192=3,'TUITION SCHED'!$F$28,IF(BE192=4,'TUITION SCHED'!$G$28,IF(BE192=5,'TUITION SCHED'!$H$28,""))))))</f>
        <v/>
      </c>
      <c r="BV192" s="440" t="str">
        <f>IF(BF192&lt;1,"",IF(BF192=1,'TUITION SCHED'!$D$29,IF(BF192=2,'TUITION SCHED'!$E$29,IF(BF192=3,'TUITION SCHED'!$F$29,IF(BF192=4,'TUITION SCHED'!$G$29,IF(BF192=5,'TUITION SCHED'!$H$29,""))))))</f>
        <v/>
      </c>
      <c r="BW192" s="124"/>
      <c r="BX192" s="507"/>
      <c r="BY192" s="145" t="str">
        <f>IF(AH192="y",IF(SUM(J192:O192)&gt;0,'TUITION SCHED'!$H$58+IF(SUM(J192:O192)&gt;1,((SUM(J192:O192)-1))*'TUITION SCHED'!$H$60)+SUM(B192:I192)*'TUITION SCHED'!$H$59,""),"")</f>
        <v/>
      </c>
      <c r="BZ192" s="443" t="str">
        <f>IF(AH192="y",IF(SUM(B192:I192)&gt;0,'TUITION SCHED'!$H$57+IF(SUM(B192:I192)&gt;1,((SUM(B192:I192)-1))*'TUITION SCHED'!$H$59),""),"")</f>
        <v/>
      </c>
      <c r="CA192" s="443" t="str">
        <f t="shared" si="38"/>
        <v/>
      </c>
    </row>
    <row r="193" spans="1:79">
      <c r="A193" s="480"/>
      <c r="B193" s="463"/>
      <c r="C193" s="463"/>
      <c r="D193" s="463"/>
      <c r="E193" s="463"/>
      <c r="F193" s="463"/>
      <c r="G193" s="463"/>
      <c r="H193" s="463"/>
      <c r="I193" s="463"/>
      <c r="J193" s="463"/>
      <c r="K193" s="463"/>
      <c r="L193" s="463"/>
      <c r="M193" s="463"/>
      <c r="N193" s="463"/>
      <c r="O193" s="463"/>
      <c r="P193" s="443">
        <f t="shared" si="26"/>
        <v>0</v>
      </c>
      <c r="Q193" s="480"/>
      <c r="R193" s="480"/>
      <c r="S193" s="456">
        <f>IF(U193&gt;0,U193,IF(Q193=1,'TUITION SCHED'!D$30,IF(Q193=2,'TUITION SCHED'!E$30,IF(Q193=3,'TUITION SCHED'!F$30,IF(Q193=4,'TUITION SCHED'!G$30,IF(Q193=5,'TUITION SCHED'!H$30,IF(R193&gt;0,R193*'TUITION SCHED'!$D$31,SUM(BI193:BV193))))))))</f>
        <v>0</v>
      </c>
      <c r="T193" s="457" t="str">
        <f t="shared" si="27"/>
        <v/>
      </c>
      <c r="U193" s="480"/>
      <c r="V193" s="480"/>
      <c r="W193" s="575" t="str">
        <f>IF(V193="y",S193*'DATA INPUT'!$B$20,"")</f>
        <v/>
      </c>
      <c r="X193" s="483"/>
      <c r="Y193" s="443" t="str">
        <f>IF(A193="","",IF(X193="y",'DATA INPUT'!$B$26,'DATA INPUT'!$B$27))</f>
        <v/>
      </c>
      <c r="Z193" s="458">
        <f>IF(Q193=0,(P193-B193*0.5)*'DATA INPUT'!$B$28,"")</f>
        <v>0</v>
      </c>
      <c r="AA193" s="480"/>
      <c r="AB193" s="480"/>
      <c r="AC193" s="480"/>
      <c r="AD193" s="480"/>
      <c r="AE193" s="443" t="str">
        <f>IF((AB193+AC193+AD193)=0,"",(AB193*'DATA INPUT'!$D$59)+(AC193*'DATA INPUT'!$D$61)+(AD193*'DATA INPUT'!$D$66))</f>
        <v/>
      </c>
      <c r="AF193" s="480"/>
      <c r="AG193" s="480"/>
      <c r="AH193" s="483"/>
      <c r="AI193" s="443" t="str">
        <f t="shared" si="28"/>
        <v/>
      </c>
      <c r="AJ193" s="443" t="str">
        <f t="shared" si="29"/>
        <v/>
      </c>
      <c r="AK193" s="443" t="str">
        <f t="shared" si="30"/>
        <v/>
      </c>
      <c r="AL193" s="443" t="str">
        <f t="shared" si="31"/>
        <v/>
      </c>
      <c r="AM193" s="443" t="str">
        <f t="shared" si="32"/>
        <v/>
      </c>
      <c r="AN193" s="443" t="str">
        <f t="shared" si="33"/>
        <v/>
      </c>
      <c r="AO193" s="443" t="str">
        <f t="shared" si="34"/>
        <v/>
      </c>
      <c r="AP193" s="443" t="str">
        <f t="shared" si="35"/>
        <v/>
      </c>
      <c r="AQ193" s="440" t="str">
        <f>IF(AH193="y",IF(MAX(BY193:BZ193)&lt;'TUITION SCHED'!$H$61,MAX(BY193:BZ193),'TUITION SCHED'!$H$61),"")</f>
        <v/>
      </c>
      <c r="AR193" s="459"/>
      <c r="AS193" s="443" t="str">
        <f>IF(SUM(AT193:$BF193)&gt;0,"",IF(B193&gt;0,$P193,""))</f>
        <v/>
      </c>
      <c r="AT193" s="443" t="str">
        <f>IF(SUM(AU193:$BF193)&gt;0,"",IF(C193&gt;0,$P193,""))</f>
        <v/>
      </c>
      <c r="AU193" s="443" t="str">
        <f>IF(SUM(AV193:$BF193)&gt;0,"",IF(D193&gt;0,$P193,""))</f>
        <v/>
      </c>
      <c r="AV193" s="443" t="str">
        <f>IF(SUM(AW193:$BF193)&gt;0,"",IF(E193&gt;0,$P193,""))</f>
        <v/>
      </c>
      <c r="AW193" s="443" t="str">
        <f>IF(SUM(AX193:$BF193)&gt;0,"",IF(F193&gt;0,$P193,""))</f>
        <v/>
      </c>
      <c r="AX193" s="443" t="str">
        <f>IF(SUM(AY193:$BF193)&gt;0,"",IF(G193&gt;0,$P193,""))</f>
        <v/>
      </c>
      <c r="AY193" s="443" t="str">
        <f>IF(SUM(AZ193:$BF193)&gt;0,"",IF(H193&gt;0,$P193,""))</f>
        <v/>
      </c>
      <c r="AZ193" s="443" t="str">
        <f>IF(SUM(BA193:$BF193)&gt;0,"",IF(I193&gt;0,$P193,""))</f>
        <v/>
      </c>
      <c r="BA193" s="443" t="str">
        <f>IF(SUM(BB193:$BF193)&gt;0,"",IF(J193&gt;0,$P193,""))</f>
        <v/>
      </c>
      <c r="BB193" s="443" t="str">
        <f>IF(SUM(BC193:$BF193)&gt;0,"",IF(K193&gt;0,$P193,""))</f>
        <v/>
      </c>
      <c r="BC193" s="443" t="str">
        <f>IF(SUM(BD193:$BF193)&gt;0,"",IF(L193&gt;0,$P193,""))</f>
        <v/>
      </c>
      <c r="BD193" s="443" t="str">
        <f>IF(SUM(BE193:$BF193)&gt;0,"",IF(M193&gt;0,$P193,""))</f>
        <v/>
      </c>
      <c r="BE193" s="443" t="str">
        <f t="shared" si="36"/>
        <v/>
      </c>
      <c r="BF193" s="440" t="str">
        <f t="shared" si="37"/>
        <v/>
      </c>
      <c r="BG193" s="124"/>
      <c r="BH193" s="507"/>
      <c r="BI193" s="145" t="str">
        <f>IF(AS193&lt;1,"",IF(AS193=1,'TUITION SCHED'!$D$16,IF(AS193=2,'TUITION SCHED'!$E$16,IF(AS193=3,'TUITION SCHED'!$F$16,IF(AS193=4,'TUITION SCHED'!$G$16,IF(AS193=5,'TUITION SCHED'!$H$16,""))))))</f>
        <v/>
      </c>
      <c r="BJ193" s="443" t="str">
        <f>IF(AT193&lt;1,"",IF(AT193=1,'TUITION SCHED'!$D$17,IF(AT193=2,'TUITION SCHED'!$E$17,IF(AT193=3,'TUITION SCHED'!$F$17,IF(AT193=4,'TUITION SCHED'!$G$17,IF(AT193=5,'TUITION SCHED'!$H$18,""))))))</f>
        <v/>
      </c>
      <c r="BK193" s="443" t="str">
        <f>IF(AU193&lt;1,"",IF(AU193=1,'TUITION SCHED'!$D$18,IF(AU193=2,'TUITION SCHED'!$E$18,IF(AU193=3,'TUITION SCHED'!$F$18,IF(AU193=4,'TUITION SCHED'!$G$18,IF(AU193=5,'TUITION SCHED'!$H$18,""))))))</f>
        <v/>
      </c>
      <c r="BL193" s="443" t="str">
        <f>IF(AV193&lt;1,"",IF(AV193=1,'TUITION SCHED'!$D$19,IF(AV193=2,'TUITION SCHED'!$E$19,IF(AV193=3,'TUITION SCHED'!$F$19,IF(AV193=4,'TUITION SCHED'!$G$19,IF(AV193=5,'TUITION SCHED'!$H$19,""))))))</f>
        <v/>
      </c>
      <c r="BM193" s="443" t="str">
        <f>IF(AW193&lt;1,"",IF(AW193=1,'TUITION SCHED'!$D$20,IF(AW193=2,'TUITION SCHED'!$E$20,IF(AW193=3,'TUITION SCHED'!$F$20,IF(AW193=4,'TUITION SCHED'!$G$20,IF(AW193=5,'TUITION SCHED'!$H$20,""))))))</f>
        <v/>
      </c>
      <c r="BN193" s="443" t="str">
        <f>IF(AX193&lt;1,"",IF(AX193=1,'TUITION SCHED'!$D$21,IF(AX193=2,'TUITION SCHED'!$E$21,IF(AX193=3,'TUITION SCHED'!$F$21,IF(AX193=4,'TUITION SCHED'!$G$21,IF(AX193=5,'TUITION SCHED'!$H$21,""))))))</f>
        <v/>
      </c>
      <c r="BO193" s="443" t="str">
        <f>IF(AY193&lt;1,"",IF(AY193=1,'TUITION SCHED'!$D$22,IF(AY193=2,'TUITION SCHED'!$E$22,IF(AY193=3,'TUITION SCHED'!$F$22,IF(AY193=4,'TUITION SCHED'!$G$22,IF(AY193=5,'TUITION SCHED'!$H$22,""))))))</f>
        <v/>
      </c>
      <c r="BP193" s="443" t="str">
        <f>IF(AZ193&lt;1,"",IF(AZ193=1,'TUITION SCHED'!$D$23,IF(AZ193=2,'TUITION SCHED'!$E$23,IF(AZ193=3,'TUITION SCHED'!$F$23,IF(AZ193=4,'TUITION SCHED'!$G$23,IF(AZ193=5,'TUITION SCHED'!$H$23,""))))))</f>
        <v/>
      </c>
      <c r="BQ193" s="443" t="str">
        <f>IF(BA193&lt;1,"",IF(BA193=1,'TUITION SCHED'!$D$24,IF(BA193=2,'TUITION SCHED'!$E$24,IF(BA193=3,'TUITION SCHED'!$F$24,IF(BA193=4,'TUITION SCHED'!$G$24,IF(BA193=5,'TUITION SCHED'!$H$24,""))))))</f>
        <v/>
      </c>
      <c r="BR193" s="443" t="str">
        <f>IF(BB193&lt;1,"",IF(BB193=1,'TUITION SCHED'!$D$25,IF(BB193=2,'TUITION SCHED'!$E$25,IF(BB193=3,'TUITION SCHED'!$F$25,IF(BB193=4,'TUITION SCHED'!$G$25,IF(BB193=5,'TUITION SCHED'!$H$25,""))))))</f>
        <v/>
      </c>
      <c r="BS193" s="443" t="str">
        <f>IF(BC193&lt;1,"",IF(BC193=1,'TUITION SCHED'!$D$26,IF(BC193=2,'TUITION SCHED'!$E$26,IF(BC193=3,'TUITION SCHED'!$F$26,IF(BC193=4,'TUITION SCHED'!$G$26,IF(BC193=5,'TUITION SCHED'!$H$26,""))))))</f>
        <v/>
      </c>
      <c r="BT193" s="443" t="str">
        <f>IF(BD193&lt;1,"",IF(BD193=1,'TUITION SCHED'!$D$27,IF(BD193=2,'TUITION SCHED'!$E$27,IF(BD193=3,'TUITION SCHED'!$F$27,IF(BD193=4,'TUITION SCHED'!$G$27,IF(BD193=5,'TUITION SCHED'!$H$27,""))))))</f>
        <v/>
      </c>
      <c r="BU193" s="443" t="str">
        <f>IF(BE193&lt;1,"",IF(BE193=1,'TUITION SCHED'!$D$28,IF(BE193=2,'TUITION SCHED'!$E$28,IF(BE193=3,'TUITION SCHED'!$F$28,IF(BE193=4,'TUITION SCHED'!$G$28,IF(BE193=5,'TUITION SCHED'!$H$28,""))))))</f>
        <v/>
      </c>
      <c r="BV193" s="440" t="str">
        <f>IF(BF193&lt;1,"",IF(BF193=1,'TUITION SCHED'!$D$29,IF(BF193=2,'TUITION SCHED'!$E$29,IF(BF193=3,'TUITION SCHED'!$F$29,IF(BF193=4,'TUITION SCHED'!$G$29,IF(BF193=5,'TUITION SCHED'!$H$29,""))))))</f>
        <v/>
      </c>
      <c r="BW193" s="124"/>
      <c r="BX193" s="507"/>
      <c r="BY193" s="145" t="str">
        <f>IF(AH193="y",IF(SUM(J193:O193)&gt;0,'TUITION SCHED'!$H$58+IF(SUM(J193:O193)&gt;1,((SUM(J193:O193)-1))*'TUITION SCHED'!$H$60)+SUM(B193:I193)*'TUITION SCHED'!$H$59,""),"")</f>
        <v/>
      </c>
      <c r="BZ193" s="443" t="str">
        <f>IF(AH193="y",IF(SUM(B193:I193)&gt;0,'TUITION SCHED'!$H$57+IF(SUM(B193:I193)&gt;1,((SUM(B193:I193)-1))*'TUITION SCHED'!$H$59),""),"")</f>
        <v/>
      </c>
      <c r="CA193" s="443" t="str">
        <f t="shared" si="38"/>
        <v/>
      </c>
    </row>
    <row r="194" spans="1:79">
      <c r="A194" s="480"/>
      <c r="B194" s="463"/>
      <c r="C194" s="463"/>
      <c r="D194" s="463"/>
      <c r="E194" s="463"/>
      <c r="F194" s="463"/>
      <c r="G194" s="463"/>
      <c r="H194" s="463"/>
      <c r="I194" s="463"/>
      <c r="J194" s="463"/>
      <c r="K194" s="463"/>
      <c r="L194" s="463"/>
      <c r="M194" s="463"/>
      <c r="N194" s="463"/>
      <c r="O194" s="463"/>
      <c r="P194" s="443">
        <f t="shared" si="26"/>
        <v>0</v>
      </c>
      <c r="Q194" s="480"/>
      <c r="R194" s="480"/>
      <c r="S194" s="456">
        <f>IF(U194&gt;0,U194,IF(Q194=1,'TUITION SCHED'!D$30,IF(Q194=2,'TUITION SCHED'!E$30,IF(Q194=3,'TUITION SCHED'!F$30,IF(Q194=4,'TUITION SCHED'!G$30,IF(Q194=5,'TUITION SCHED'!H$30,IF(R194&gt;0,R194*'TUITION SCHED'!$D$31,SUM(BI194:BV194))))))))</f>
        <v>0</v>
      </c>
      <c r="T194" s="457" t="str">
        <f t="shared" si="27"/>
        <v/>
      </c>
      <c r="U194" s="480"/>
      <c r="V194" s="480"/>
      <c r="W194" s="575" t="str">
        <f>IF(V194="y",S194*'DATA INPUT'!$B$20,"")</f>
        <v/>
      </c>
      <c r="X194" s="483"/>
      <c r="Y194" s="443" t="str">
        <f>IF(A194="","",IF(X194="y",'DATA INPUT'!$B$26,'DATA INPUT'!$B$27))</f>
        <v/>
      </c>
      <c r="Z194" s="458">
        <f>IF(Q194=0,(P194-B194*0.5)*'DATA INPUT'!$B$28,"")</f>
        <v>0</v>
      </c>
      <c r="AA194" s="480"/>
      <c r="AB194" s="480"/>
      <c r="AC194" s="480"/>
      <c r="AD194" s="480"/>
      <c r="AE194" s="443" t="str">
        <f>IF((AB194+AC194+AD194)=0,"",(AB194*'DATA INPUT'!$D$59)+(AC194*'DATA INPUT'!$D$61)+(AD194*'DATA INPUT'!$D$66))</f>
        <v/>
      </c>
      <c r="AF194" s="480"/>
      <c r="AG194" s="480"/>
      <c r="AH194" s="483"/>
      <c r="AI194" s="443" t="str">
        <f t="shared" si="28"/>
        <v/>
      </c>
      <c r="AJ194" s="443" t="str">
        <f t="shared" si="29"/>
        <v/>
      </c>
      <c r="AK194" s="443" t="str">
        <f t="shared" si="30"/>
        <v/>
      </c>
      <c r="AL194" s="443" t="str">
        <f t="shared" si="31"/>
        <v/>
      </c>
      <c r="AM194" s="443" t="str">
        <f t="shared" si="32"/>
        <v/>
      </c>
      <c r="AN194" s="443" t="str">
        <f t="shared" si="33"/>
        <v/>
      </c>
      <c r="AO194" s="443" t="str">
        <f t="shared" si="34"/>
        <v/>
      </c>
      <c r="AP194" s="443" t="str">
        <f t="shared" si="35"/>
        <v/>
      </c>
      <c r="AQ194" s="440" t="str">
        <f>IF(AH194="y",IF(MAX(BY194:BZ194)&lt;'TUITION SCHED'!$H$61,MAX(BY194:BZ194),'TUITION SCHED'!$H$61),"")</f>
        <v/>
      </c>
      <c r="AR194" s="459"/>
      <c r="AS194" s="443" t="str">
        <f>IF(SUM(AT194:$BF194)&gt;0,"",IF(B194&gt;0,$P194,""))</f>
        <v/>
      </c>
      <c r="AT194" s="443" t="str">
        <f>IF(SUM(AU194:$BF194)&gt;0,"",IF(C194&gt;0,$P194,""))</f>
        <v/>
      </c>
      <c r="AU194" s="443" t="str">
        <f>IF(SUM(AV194:$BF194)&gt;0,"",IF(D194&gt;0,$P194,""))</f>
        <v/>
      </c>
      <c r="AV194" s="443" t="str">
        <f>IF(SUM(AW194:$BF194)&gt;0,"",IF(E194&gt;0,$P194,""))</f>
        <v/>
      </c>
      <c r="AW194" s="443" t="str">
        <f>IF(SUM(AX194:$BF194)&gt;0,"",IF(F194&gt;0,$P194,""))</f>
        <v/>
      </c>
      <c r="AX194" s="443" t="str">
        <f>IF(SUM(AY194:$BF194)&gt;0,"",IF(G194&gt;0,$P194,""))</f>
        <v/>
      </c>
      <c r="AY194" s="443" t="str">
        <f>IF(SUM(AZ194:$BF194)&gt;0,"",IF(H194&gt;0,$P194,""))</f>
        <v/>
      </c>
      <c r="AZ194" s="443" t="str">
        <f>IF(SUM(BA194:$BF194)&gt;0,"",IF(I194&gt;0,$P194,""))</f>
        <v/>
      </c>
      <c r="BA194" s="443" t="str">
        <f>IF(SUM(BB194:$BF194)&gt;0,"",IF(J194&gt;0,$P194,""))</f>
        <v/>
      </c>
      <c r="BB194" s="443" t="str">
        <f>IF(SUM(BC194:$BF194)&gt;0,"",IF(K194&gt;0,$P194,""))</f>
        <v/>
      </c>
      <c r="BC194" s="443" t="str">
        <f>IF(SUM(BD194:$BF194)&gt;0,"",IF(L194&gt;0,$P194,""))</f>
        <v/>
      </c>
      <c r="BD194" s="443" t="str">
        <f>IF(SUM(BE194:$BF194)&gt;0,"",IF(M194&gt;0,$P194,""))</f>
        <v/>
      </c>
      <c r="BE194" s="443" t="str">
        <f t="shared" si="36"/>
        <v/>
      </c>
      <c r="BF194" s="440" t="str">
        <f t="shared" si="37"/>
        <v/>
      </c>
      <c r="BG194" s="124"/>
      <c r="BH194" s="507"/>
      <c r="BI194" s="145" t="str">
        <f>IF(AS194&lt;1,"",IF(AS194=1,'TUITION SCHED'!$D$16,IF(AS194=2,'TUITION SCHED'!$E$16,IF(AS194=3,'TUITION SCHED'!$F$16,IF(AS194=4,'TUITION SCHED'!$G$16,IF(AS194=5,'TUITION SCHED'!$H$16,""))))))</f>
        <v/>
      </c>
      <c r="BJ194" s="443" t="str">
        <f>IF(AT194&lt;1,"",IF(AT194=1,'TUITION SCHED'!$D$17,IF(AT194=2,'TUITION SCHED'!$E$17,IF(AT194=3,'TUITION SCHED'!$F$17,IF(AT194=4,'TUITION SCHED'!$G$17,IF(AT194=5,'TUITION SCHED'!$H$18,""))))))</f>
        <v/>
      </c>
      <c r="BK194" s="443" t="str">
        <f>IF(AU194&lt;1,"",IF(AU194=1,'TUITION SCHED'!$D$18,IF(AU194=2,'TUITION SCHED'!$E$18,IF(AU194=3,'TUITION SCHED'!$F$18,IF(AU194=4,'TUITION SCHED'!$G$18,IF(AU194=5,'TUITION SCHED'!$H$18,""))))))</f>
        <v/>
      </c>
      <c r="BL194" s="443" t="str">
        <f>IF(AV194&lt;1,"",IF(AV194=1,'TUITION SCHED'!$D$19,IF(AV194=2,'TUITION SCHED'!$E$19,IF(AV194=3,'TUITION SCHED'!$F$19,IF(AV194=4,'TUITION SCHED'!$G$19,IF(AV194=5,'TUITION SCHED'!$H$19,""))))))</f>
        <v/>
      </c>
      <c r="BM194" s="443" t="str">
        <f>IF(AW194&lt;1,"",IF(AW194=1,'TUITION SCHED'!$D$20,IF(AW194=2,'TUITION SCHED'!$E$20,IF(AW194=3,'TUITION SCHED'!$F$20,IF(AW194=4,'TUITION SCHED'!$G$20,IF(AW194=5,'TUITION SCHED'!$H$20,""))))))</f>
        <v/>
      </c>
      <c r="BN194" s="443" t="str">
        <f>IF(AX194&lt;1,"",IF(AX194=1,'TUITION SCHED'!$D$21,IF(AX194=2,'TUITION SCHED'!$E$21,IF(AX194=3,'TUITION SCHED'!$F$21,IF(AX194=4,'TUITION SCHED'!$G$21,IF(AX194=5,'TUITION SCHED'!$H$21,""))))))</f>
        <v/>
      </c>
      <c r="BO194" s="443" t="str">
        <f>IF(AY194&lt;1,"",IF(AY194=1,'TUITION SCHED'!$D$22,IF(AY194=2,'TUITION SCHED'!$E$22,IF(AY194=3,'TUITION SCHED'!$F$22,IF(AY194=4,'TUITION SCHED'!$G$22,IF(AY194=5,'TUITION SCHED'!$H$22,""))))))</f>
        <v/>
      </c>
      <c r="BP194" s="443" t="str">
        <f>IF(AZ194&lt;1,"",IF(AZ194=1,'TUITION SCHED'!$D$23,IF(AZ194=2,'TUITION SCHED'!$E$23,IF(AZ194=3,'TUITION SCHED'!$F$23,IF(AZ194=4,'TUITION SCHED'!$G$23,IF(AZ194=5,'TUITION SCHED'!$H$23,""))))))</f>
        <v/>
      </c>
      <c r="BQ194" s="443" t="str">
        <f>IF(BA194&lt;1,"",IF(BA194=1,'TUITION SCHED'!$D$24,IF(BA194=2,'TUITION SCHED'!$E$24,IF(BA194=3,'TUITION SCHED'!$F$24,IF(BA194=4,'TUITION SCHED'!$G$24,IF(BA194=5,'TUITION SCHED'!$H$24,""))))))</f>
        <v/>
      </c>
      <c r="BR194" s="443" t="str">
        <f>IF(BB194&lt;1,"",IF(BB194=1,'TUITION SCHED'!$D$25,IF(BB194=2,'TUITION SCHED'!$E$25,IF(BB194=3,'TUITION SCHED'!$F$25,IF(BB194=4,'TUITION SCHED'!$G$25,IF(BB194=5,'TUITION SCHED'!$H$25,""))))))</f>
        <v/>
      </c>
      <c r="BS194" s="443" t="str">
        <f>IF(BC194&lt;1,"",IF(BC194=1,'TUITION SCHED'!$D$26,IF(BC194=2,'TUITION SCHED'!$E$26,IF(BC194=3,'TUITION SCHED'!$F$26,IF(BC194=4,'TUITION SCHED'!$G$26,IF(BC194=5,'TUITION SCHED'!$H$26,""))))))</f>
        <v/>
      </c>
      <c r="BT194" s="443" t="str">
        <f>IF(BD194&lt;1,"",IF(BD194=1,'TUITION SCHED'!$D$27,IF(BD194=2,'TUITION SCHED'!$E$27,IF(BD194=3,'TUITION SCHED'!$F$27,IF(BD194=4,'TUITION SCHED'!$G$27,IF(BD194=5,'TUITION SCHED'!$H$27,""))))))</f>
        <v/>
      </c>
      <c r="BU194" s="443" t="str">
        <f>IF(BE194&lt;1,"",IF(BE194=1,'TUITION SCHED'!$D$28,IF(BE194=2,'TUITION SCHED'!$E$28,IF(BE194=3,'TUITION SCHED'!$F$28,IF(BE194=4,'TUITION SCHED'!$G$28,IF(BE194=5,'TUITION SCHED'!$H$28,""))))))</f>
        <v/>
      </c>
      <c r="BV194" s="440" t="str">
        <f>IF(BF194&lt;1,"",IF(BF194=1,'TUITION SCHED'!$D$29,IF(BF194=2,'TUITION SCHED'!$E$29,IF(BF194=3,'TUITION SCHED'!$F$29,IF(BF194=4,'TUITION SCHED'!$G$29,IF(BF194=5,'TUITION SCHED'!$H$29,""))))))</f>
        <v/>
      </c>
      <c r="BW194" s="124"/>
      <c r="BX194" s="507"/>
      <c r="BY194" s="145" t="str">
        <f>IF(AH194="y",IF(SUM(J194:O194)&gt;0,'TUITION SCHED'!$H$58+IF(SUM(J194:O194)&gt;1,((SUM(J194:O194)-1))*'TUITION SCHED'!$H$60)+SUM(B194:I194)*'TUITION SCHED'!$H$59,""),"")</f>
        <v/>
      </c>
      <c r="BZ194" s="443" t="str">
        <f>IF(AH194="y",IF(SUM(B194:I194)&gt;0,'TUITION SCHED'!$H$57+IF(SUM(B194:I194)&gt;1,((SUM(B194:I194)-1))*'TUITION SCHED'!$H$59),""),"")</f>
        <v/>
      </c>
      <c r="CA194" s="443" t="str">
        <f t="shared" si="38"/>
        <v/>
      </c>
    </row>
    <row r="195" spans="1:79">
      <c r="A195" s="480"/>
      <c r="B195" s="463"/>
      <c r="C195" s="463"/>
      <c r="D195" s="463"/>
      <c r="E195" s="463"/>
      <c r="F195" s="463"/>
      <c r="G195" s="463"/>
      <c r="H195" s="463"/>
      <c r="I195" s="463"/>
      <c r="J195" s="463"/>
      <c r="K195" s="463"/>
      <c r="L195" s="463"/>
      <c r="M195" s="463"/>
      <c r="N195" s="463"/>
      <c r="O195" s="463"/>
      <c r="P195" s="443">
        <f t="shared" si="26"/>
        <v>0</v>
      </c>
      <c r="Q195" s="480"/>
      <c r="R195" s="480"/>
      <c r="S195" s="456">
        <f>IF(U195&gt;0,U195,IF(Q195=1,'TUITION SCHED'!D$30,IF(Q195=2,'TUITION SCHED'!E$30,IF(Q195=3,'TUITION SCHED'!F$30,IF(Q195=4,'TUITION SCHED'!G$30,IF(Q195=5,'TUITION SCHED'!H$30,IF(R195&gt;0,R195*'TUITION SCHED'!$D$31,SUM(BI195:BV195))))))))</f>
        <v>0</v>
      </c>
      <c r="T195" s="457" t="str">
        <f t="shared" si="27"/>
        <v/>
      </c>
      <c r="U195" s="480"/>
      <c r="V195" s="480"/>
      <c r="W195" s="575" t="str">
        <f>IF(V195="y",S195*'DATA INPUT'!$B$20,"")</f>
        <v/>
      </c>
      <c r="X195" s="483"/>
      <c r="Y195" s="443" t="str">
        <f>IF(A195="","",IF(X195="y",'DATA INPUT'!$B$26,'DATA INPUT'!$B$27))</f>
        <v/>
      </c>
      <c r="Z195" s="458">
        <f>IF(Q195=0,(P195-B195*0.5)*'DATA INPUT'!$B$28,"")</f>
        <v>0</v>
      </c>
      <c r="AA195" s="480"/>
      <c r="AB195" s="480"/>
      <c r="AC195" s="480"/>
      <c r="AD195" s="480"/>
      <c r="AE195" s="443" t="str">
        <f>IF((AB195+AC195+AD195)=0,"",(AB195*'DATA INPUT'!$D$59)+(AC195*'DATA INPUT'!$D$61)+(AD195*'DATA INPUT'!$D$66))</f>
        <v/>
      </c>
      <c r="AF195" s="480"/>
      <c r="AG195" s="480"/>
      <c r="AH195" s="483"/>
      <c r="AI195" s="443" t="str">
        <f t="shared" si="28"/>
        <v/>
      </c>
      <c r="AJ195" s="443" t="str">
        <f t="shared" si="29"/>
        <v/>
      </c>
      <c r="AK195" s="443" t="str">
        <f t="shared" si="30"/>
        <v/>
      </c>
      <c r="AL195" s="443" t="str">
        <f t="shared" si="31"/>
        <v/>
      </c>
      <c r="AM195" s="443" t="str">
        <f t="shared" si="32"/>
        <v/>
      </c>
      <c r="AN195" s="443" t="str">
        <f t="shared" si="33"/>
        <v/>
      </c>
      <c r="AO195" s="443" t="str">
        <f t="shared" si="34"/>
        <v/>
      </c>
      <c r="AP195" s="443" t="str">
        <f t="shared" si="35"/>
        <v/>
      </c>
      <c r="AQ195" s="440" t="str">
        <f>IF(AH195="y",IF(MAX(BY195:BZ195)&lt;'TUITION SCHED'!$H$61,MAX(BY195:BZ195),'TUITION SCHED'!$H$61),"")</f>
        <v/>
      </c>
      <c r="AR195" s="459"/>
      <c r="AS195" s="443" t="str">
        <f>IF(SUM(AT195:$BF195)&gt;0,"",IF(B195&gt;0,$P195,""))</f>
        <v/>
      </c>
      <c r="AT195" s="443" t="str">
        <f>IF(SUM(AU195:$BF195)&gt;0,"",IF(C195&gt;0,$P195,""))</f>
        <v/>
      </c>
      <c r="AU195" s="443" t="str">
        <f>IF(SUM(AV195:$BF195)&gt;0,"",IF(D195&gt;0,$P195,""))</f>
        <v/>
      </c>
      <c r="AV195" s="443" t="str">
        <f>IF(SUM(AW195:$BF195)&gt;0,"",IF(E195&gt;0,$P195,""))</f>
        <v/>
      </c>
      <c r="AW195" s="443" t="str">
        <f>IF(SUM(AX195:$BF195)&gt;0,"",IF(F195&gt;0,$P195,""))</f>
        <v/>
      </c>
      <c r="AX195" s="443" t="str">
        <f>IF(SUM(AY195:$BF195)&gt;0,"",IF(G195&gt;0,$P195,""))</f>
        <v/>
      </c>
      <c r="AY195" s="443" t="str">
        <f>IF(SUM(AZ195:$BF195)&gt;0,"",IF(H195&gt;0,$P195,""))</f>
        <v/>
      </c>
      <c r="AZ195" s="443" t="str">
        <f>IF(SUM(BA195:$BF195)&gt;0,"",IF(I195&gt;0,$P195,""))</f>
        <v/>
      </c>
      <c r="BA195" s="443" t="str">
        <f>IF(SUM(BB195:$BF195)&gt;0,"",IF(J195&gt;0,$P195,""))</f>
        <v/>
      </c>
      <c r="BB195" s="443" t="str">
        <f>IF(SUM(BC195:$BF195)&gt;0,"",IF(K195&gt;0,$P195,""))</f>
        <v/>
      </c>
      <c r="BC195" s="443" t="str">
        <f>IF(SUM(BD195:$BF195)&gt;0,"",IF(L195&gt;0,$P195,""))</f>
        <v/>
      </c>
      <c r="BD195" s="443" t="str">
        <f>IF(SUM(BE195:$BF195)&gt;0,"",IF(M195&gt;0,$P195,""))</f>
        <v/>
      </c>
      <c r="BE195" s="443" t="str">
        <f t="shared" si="36"/>
        <v/>
      </c>
      <c r="BF195" s="440" t="str">
        <f t="shared" si="37"/>
        <v/>
      </c>
      <c r="BG195" s="124"/>
      <c r="BH195" s="507"/>
      <c r="BI195" s="145" t="str">
        <f>IF(AS195&lt;1,"",IF(AS195=1,'TUITION SCHED'!$D$16,IF(AS195=2,'TUITION SCHED'!$E$16,IF(AS195=3,'TUITION SCHED'!$F$16,IF(AS195=4,'TUITION SCHED'!$G$16,IF(AS195=5,'TUITION SCHED'!$H$16,""))))))</f>
        <v/>
      </c>
      <c r="BJ195" s="443" t="str">
        <f>IF(AT195&lt;1,"",IF(AT195=1,'TUITION SCHED'!$D$17,IF(AT195=2,'TUITION SCHED'!$E$17,IF(AT195=3,'TUITION SCHED'!$F$17,IF(AT195=4,'TUITION SCHED'!$G$17,IF(AT195=5,'TUITION SCHED'!$H$18,""))))))</f>
        <v/>
      </c>
      <c r="BK195" s="443" t="str">
        <f>IF(AU195&lt;1,"",IF(AU195=1,'TUITION SCHED'!$D$18,IF(AU195=2,'TUITION SCHED'!$E$18,IF(AU195=3,'TUITION SCHED'!$F$18,IF(AU195=4,'TUITION SCHED'!$G$18,IF(AU195=5,'TUITION SCHED'!$H$18,""))))))</f>
        <v/>
      </c>
      <c r="BL195" s="443" t="str">
        <f>IF(AV195&lt;1,"",IF(AV195=1,'TUITION SCHED'!$D$19,IF(AV195=2,'TUITION SCHED'!$E$19,IF(AV195=3,'TUITION SCHED'!$F$19,IF(AV195=4,'TUITION SCHED'!$G$19,IF(AV195=5,'TUITION SCHED'!$H$19,""))))))</f>
        <v/>
      </c>
      <c r="BM195" s="443" t="str">
        <f>IF(AW195&lt;1,"",IF(AW195=1,'TUITION SCHED'!$D$20,IF(AW195=2,'TUITION SCHED'!$E$20,IF(AW195=3,'TUITION SCHED'!$F$20,IF(AW195=4,'TUITION SCHED'!$G$20,IF(AW195=5,'TUITION SCHED'!$H$20,""))))))</f>
        <v/>
      </c>
      <c r="BN195" s="443" t="str">
        <f>IF(AX195&lt;1,"",IF(AX195=1,'TUITION SCHED'!$D$21,IF(AX195=2,'TUITION SCHED'!$E$21,IF(AX195=3,'TUITION SCHED'!$F$21,IF(AX195=4,'TUITION SCHED'!$G$21,IF(AX195=5,'TUITION SCHED'!$H$21,""))))))</f>
        <v/>
      </c>
      <c r="BO195" s="443" t="str">
        <f>IF(AY195&lt;1,"",IF(AY195=1,'TUITION SCHED'!$D$22,IF(AY195=2,'TUITION SCHED'!$E$22,IF(AY195=3,'TUITION SCHED'!$F$22,IF(AY195=4,'TUITION SCHED'!$G$22,IF(AY195=5,'TUITION SCHED'!$H$22,""))))))</f>
        <v/>
      </c>
      <c r="BP195" s="443" t="str">
        <f>IF(AZ195&lt;1,"",IF(AZ195=1,'TUITION SCHED'!$D$23,IF(AZ195=2,'TUITION SCHED'!$E$23,IF(AZ195=3,'TUITION SCHED'!$F$23,IF(AZ195=4,'TUITION SCHED'!$G$23,IF(AZ195=5,'TUITION SCHED'!$H$23,""))))))</f>
        <v/>
      </c>
      <c r="BQ195" s="443" t="str">
        <f>IF(BA195&lt;1,"",IF(BA195=1,'TUITION SCHED'!$D$24,IF(BA195=2,'TUITION SCHED'!$E$24,IF(BA195=3,'TUITION SCHED'!$F$24,IF(BA195=4,'TUITION SCHED'!$G$24,IF(BA195=5,'TUITION SCHED'!$H$24,""))))))</f>
        <v/>
      </c>
      <c r="BR195" s="443" t="str">
        <f>IF(BB195&lt;1,"",IF(BB195=1,'TUITION SCHED'!$D$25,IF(BB195=2,'TUITION SCHED'!$E$25,IF(BB195=3,'TUITION SCHED'!$F$25,IF(BB195=4,'TUITION SCHED'!$G$25,IF(BB195=5,'TUITION SCHED'!$H$25,""))))))</f>
        <v/>
      </c>
      <c r="BS195" s="443" t="str">
        <f>IF(BC195&lt;1,"",IF(BC195=1,'TUITION SCHED'!$D$26,IF(BC195=2,'TUITION SCHED'!$E$26,IF(BC195=3,'TUITION SCHED'!$F$26,IF(BC195=4,'TUITION SCHED'!$G$26,IF(BC195=5,'TUITION SCHED'!$H$26,""))))))</f>
        <v/>
      </c>
      <c r="BT195" s="443" t="str">
        <f>IF(BD195&lt;1,"",IF(BD195=1,'TUITION SCHED'!$D$27,IF(BD195=2,'TUITION SCHED'!$E$27,IF(BD195=3,'TUITION SCHED'!$F$27,IF(BD195=4,'TUITION SCHED'!$G$27,IF(BD195=5,'TUITION SCHED'!$H$27,""))))))</f>
        <v/>
      </c>
      <c r="BU195" s="443" t="str">
        <f>IF(BE195&lt;1,"",IF(BE195=1,'TUITION SCHED'!$D$28,IF(BE195=2,'TUITION SCHED'!$E$28,IF(BE195=3,'TUITION SCHED'!$F$28,IF(BE195=4,'TUITION SCHED'!$G$28,IF(BE195=5,'TUITION SCHED'!$H$28,""))))))</f>
        <v/>
      </c>
      <c r="BV195" s="440" t="str">
        <f>IF(BF195&lt;1,"",IF(BF195=1,'TUITION SCHED'!$D$29,IF(BF195=2,'TUITION SCHED'!$E$29,IF(BF195=3,'TUITION SCHED'!$F$29,IF(BF195=4,'TUITION SCHED'!$G$29,IF(BF195=5,'TUITION SCHED'!$H$29,""))))))</f>
        <v/>
      </c>
      <c r="BW195" s="124"/>
      <c r="BX195" s="507"/>
      <c r="BY195" s="145" t="str">
        <f>IF(AH195="y",IF(SUM(J195:O195)&gt;0,'TUITION SCHED'!$H$58+IF(SUM(J195:O195)&gt;1,((SUM(J195:O195)-1))*'TUITION SCHED'!$H$60)+SUM(B195:I195)*'TUITION SCHED'!$H$59,""),"")</f>
        <v/>
      </c>
      <c r="BZ195" s="443" t="str">
        <f>IF(AH195="y",IF(SUM(B195:I195)&gt;0,'TUITION SCHED'!$H$57+IF(SUM(B195:I195)&gt;1,((SUM(B195:I195)-1))*'TUITION SCHED'!$H$59),""),"")</f>
        <v/>
      </c>
      <c r="CA195" s="443" t="str">
        <f t="shared" si="38"/>
        <v/>
      </c>
    </row>
    <row r="196" spans="1:79">
      <c r="A196" s="480"/>
      <c r="B196" s="463"/>
      <c r="C196" s="463"/>
      <c r="D196" s="463"/>
      <c r="E196" s="463"/>
      <c r="F196" s="463"/>
      <c r="G196" s="463"/>
      <c r="H196" s="463"/>
      <c r="I196" s="463"/>
      <c r="J196" s="463"/>
      <c r="K196" s="463"/>
      <c r="L196" s="463"/>
      <c r="M196" s="463"/>
      <c r="N196" s="463"/>
      <c r="O196" s="463"/>
      <c r="P196" s="443">
        <f t="shared" si="26"/>
        <v>0</v>
      </c>
      <c r="Q196" s="480"/>
      <c r="R196" s="480"/>
      <c r="S196" s="456">
        <f>IF(U196&gt;0,U196,IF(Q196=1,'TUITION SCHED'!D$30,IF(Q196=2,'TUITION SCHED'!E$30,IF(Q196=3,'TUITION SCHED'!F$30,IF(Q196=4,'TUITION SCHED'!G$30,IF(Q196=5,'TUITION SCHED'!H$30,IF(R196&gt;0,R196*'TUITION SCHED'!$D$31,SUM(BI196:BV196))))))))</f>
        <v>0</v>
      </c>
      <c r="T196" s="457" t="str">
        <f t="shared" si="27"/>
        <v/>
      </c>
      <c r="U196" s="480"/>
      <c r="V196" s="480"/>
      <c r="W196" s="575" t="str">
        <f>IF(V196="y",S196*'DATA INPUT'!$B$20,"")</f>
        <v/>
      </c>
      <c r="X196" s="483"/>
      <c r="Y196" s="443" t="str">
        <f>IF(A196="","",IF(X196="y",'DATA INPUT'!$B$26,'DATA INPUT'!$B$27))</f>
        <v/>
      </c>
      <c r="Z196" s="458">
        <f>IF(Q196=0,(P196-B196*0.5)*'DATA INPUT'!$B$28,"")</f>
        <v>0</v>
      </c>
      <c r="AA196" s="480"/>
      <c r="AB196" s="480"/>
      <c r="AC196" s="480"/>
      <c r="AD196" s="480"/>
      <c r="AE196" s="443" t="str">
        <f>IF((AB196+AC196+AD196)=0,"",(AB196*'DATA INPUT'!$D$59)+(AC196*'DATA INPUT'!$D$61)+(AD196*'DATA INPUT'!$D$66))</f>
        <v/>
      </c>
      <c r="AF196" s="480"/>
      <c r="AG196" s="480"/>
      <c r="AH196" s="483"/>
      <c r="AI196" s="443" t="str">
        <f t="shared" ref="AI196:AI259" si="39">IF(AH196="y",SUM(D196:H196),"")</f>
        <v/>
      </c>
      <c r="AJ196" s="443" t="str">
        <f t="shared" ref="AJ196:AJ259" si="40">IF(AH196="y",SUM(D196:H196),"")</f>
        <v/>
      </c>
      <c r="AK196" s="443" t="str">
        <f t="shared" ref="AK196:AK259" si="41">IF(AH196="y",SUM(D196:H196),"")</f>
        <v/>
      </c>
      <c r="AL196" s="443" t="str">
        <f t="shared" ref="AL196:AL259" si="42">IF(AH196="y",SUM(I196:O196),"")</f>
        <v/>
      </c>
      <c r="AM196" s="443" t="str">
        <f t="shared" ref="AM196:AM259" si="43">IF(AH196="y",SUM(I196:O196),"")</f>
        <v/>
      </c>
      <c r="AN196" s="443" t="str">
        <f t="shared" ref="AN196:AN259" si="44">IF(AH196="y",SUM(I196:O196),"")</f>
        <v/>
      </c>
      <c r="AO196" s="443" t="str">
        <f t="shared" ref="AO196:AO259" si="45">IF(AH196="y",SUM(D196:O196),"")</f>
        <v/>
      </c>
      <c r="AP196" s="443" t="str">
        <f t="shared" ref="AP196:AP259" si="46">IF(AH196="y",SUM(D196:O196),"")</f>
        <v/>
      </c>
      <c r="AQ196" s="440" t="str">
        <f>IF(AH196="y",IF(MAX(BY196:BZ196)&lt;'TUITION SCHED'!$H$61,MAX(BY196:BZ196),'TUITION SCHED'!$H$61),"")</f>
        <v/>
      </c>
      <c r="AR196" s="459"/>
      <c r="AS196" s="443" t="str">
        <f>IF(SUM(AT196:$BF196)&gt;0,"",IF(B196&gt;0,$P196,""))</f>
        <v/>
      </c>
      <c r="AT196" s="443" t="str">
        <f>IF(SUM(AU196:$BF196)&gt;0,"",IF(C196&gt;0,$P196,""))</f>
        <v/>
      </c>
      <c r="AU196" s="443" t="str">
        <f>IF(SUM(AV196:$BF196)&gt;0,"",IF(D196&gt;0,$P196,""))</f>
        <v/>
      </c>
      <c r="AV196" s="443" t="str">
        <f>IF(SUM(AW196:$BF196)&gt;0,"",IF(E196&gt;0,$P196,""))</f>
        <v/>
      </c>
      <c r="AW196" s="443" t="str">
        <f>IF(SUM(AX196:$BF196)&gt;0,"",IF(F196&gt;0,$P196,""))</f>
        <v/>
      </c>
      <c r="AX196" s="443" t="str">
        <f>IF(SUM(AY196:$BF196)&gt;0,"",IF(G196&gt;0,$P196,""))</f>
        <v/>
      </c>
      <c r="AY196" s="443" t="str">
        <f>IF(SUM(AZ196:$BF196)&gt;0,"",IF(H196&gt;0,$P196,""))</f>
        <v/>
      </c>
      <c r="AZ196" s="443" t="str">
        <f>IF(SUM(BA196:$BF196)&gt;0,"",IF(I196&gt;0,$P196,""))</f>
        <v/>
      </c>
      <c r="BA196" s="443" t="str">
        <f>IF(SUM(BB196:$BF196)&gt;0,"",IF(J196&gt;0,$P196,""))</f>
        <v/>
      </c>
      <c r="BB196" s="443" t="str">
        <f>IF(SUM(BC196:$BF196)&gt;0,"",IF(K196&gt;0,$P196,""))</f>
        <v/>
      </c>
      <c r="BC196" s="443" t="str">
        <f>IF(SUM(BD196:$BF196)&gt;0,"",IF(L196&gt;0,$P196,""))</f>
        <v/>
      </c>
      <c r="BD196" s="443" t="str">
        <f>IF(SUM(BE196:$BF196)&gt;0,"",IF(M196&gt;0,$P196,""))</f>
        <v/>
      </c>
      <c r="BE196" s="443" t="str">
        <f t="shared" si="36"/>
        <v/>
      </c>
      <c r="BF196" s="440" t="str">
        <f t="shared" si="37"/>
        <v/>
      </c>
      <c r="BG196" s="124"/>
      <c r="BH196" s="507"/>
      <c r="BI196" s="145" t="str">
        <f>IF(AS196&lt;1,"",IF(AS196=1,'TUITION SCHED'!$D$16,IF(AS196=2,'TUITION SCHED'!$E$16,IF(AS196=3,'TUITION SCHED'!$F$16,IF(AS196=4,'TUITION SCHED'!$G$16,IF(AS196=5,'TUITION SCHED'!$H$16,""))))))</f>
        <v/>
      </c>
      <c r="BJ196" s="443" t="str">
        <f>IF(AT196&lt;1,"",IF(AT196=1,'TUITION SCHED'!$D$17,IF(AT196=2,'TUITION SCHED'!$E$17,IF(AT196=3,'TUITION SCHED'!$F$17,IF(AT196=4,'TUITION SCHED'!$G$17,IF(AT196=5,'TUITION SCHED'!$H$18,""))))))</f>
        <v/>
      </c>
      <c r="BK196" s="443" t="str">
        <f>IF(AU196&lt;1,"",IF(AU196=1,'TUITION SCHED'!$D$18,IF(AU196=2,'TUITION SCHED'!$E$18,IF(AU196=3,'TUITION SCHED'!$F$18,IF(AU196=4,'TUITION SCHED'!$G$18,IF(AU196=5,'TUITION SCHED'!$H$18,""))))))</f>
        <v/>
      </c>
      <c r="BL196" s="443" t="str">
        <f>IF(AV196&lt;1,"",IF(AV196=1,'TUITION SCHED'!$D$19,IF(AV196=2,'TUITION SCHED'!$E$19,IF(AV196=3,'TUITION SCHED'!$F$19,IF(AV196=4,'TUITION SCHED'!$G$19,IF(AV196=5,'TUITION SCHED'!$H$19,""))))))</f>
        <v/>
      </c>
      <c r="BM196" s="443" t="str">
        <f>IF(AW196&lt;1,"",IF(AW196=1,'TUITION SCHED'!$D$20,IF(AW196=2,'TUITION SCHED'!$E$20,IF(AW196=3,'TUITION SCHED'!$F$20,IF(AW196=4,'TUITION SCHED'!$G$20,IF(AW196=5,'TUITION SCHED'!$H$20,""))))))</f>
        <v/>
      </c>
      <c r="BN196" s="443" t="str">
        <f>IF(AX196&lt;1,"",IF(AX196=1,'TUITION SCHED'!$D$21,IF(AX196=2,'TUITION SCHED'!$E$21,IF(AX196=3,'TUITION SCHED'!$F$21,IF(AX196=4,'TUITION SCHED'!$G$21,IF(AX196=5,'TUITION SCHED'!$H$21,""))))))</f>
        <v/>
      </c>
      <c r="BO196" s="443" t="str">
        <f>IF(AY196&lt;1,"",IF(AY196=1,'TUITION SCHED'!$D$22,IF(AY196=2,'TUITION SCHED'!$E$22,IF(AY196=3,'TUITION SCHED'!$F$22,IF(AY196=4,'TUITION SCHED'!$G$22,IF(AY196=5,'TUITION SCHED'!$H$22,""))))))</f>
        <v/>
      </c>
      <c r="BP196" s="443" t="str">
        <f>IF(AZ196&lt;1,"",IF(AZ196=1,'TUITION SCHED'!$D$23,IF(AZ196=2,'TUITION SCHED'!$E$23,IF(AZ196=3,'TUITION SCHED'!$F$23,IF(AZ196=4,'TUITION SCHED'!$G$23,IF(AZ196=5,'TUITION SCHED'!$H$23,""))))))</f>
        <v/>
      </c>
      <c r="BQ196" s="443" t="str">
        <f>IF(BA196&lt;1,"",IF(BA196=1,'TUITION SCHED'!$D$24,IF(BA196=2,'TUITION SCHED'!$E$24,IF(BA196=3,'TUITION SCHED'!$F$24,IF(BA196=4,'TUITION SCHED'!$G$24,IF(BA196=5,'TUITION SCHED'!$H$24,""))))))</f>
        <v/>
      </c>
      <c r="BR196" s="443" t="str">
        <f>IF(BB196&lt;1,"",IF(BB196=1,'TUITION SCHED'!$D$25,IF(BB196=2,'TUITION SCHED'!$E$25,IF(BB196=3,'TUITION SCHED'!$F$25,IF(BB196=4,'TUITION SCHED'!$G$25,IF(BB196=5,'TUITION SCHED'!$H$25,""))))))</f>
        <v/>
      </c>
      <c r="BS196" s="443" t="str">
        <f>IF(BC196&lt;1,"",IF(BC196=1,'TUITION SCHED'!$D$26,IF(BC196=2,'TUITION SCHED'!$E$26,IF(BC196=3,'TUITION SCHED'!$F$26,IF(BC196=4,'TUITION SCHED'!$G$26,IF(BC196=5,'TUITION SCHED'!$H$26,""))))))</f>
        <v/>
      </c>
      <c r="BT196" s="443" t="str">
        <f>IF(BD196&lt;1,"",IF(BD196=1,'TUITION SCHED'!$D$27,IF(BD196=2,'TUITION SCHED'!$E$27,IF(BD196=3,'TUITION SCHED'!$F$27,IF(BD196=4,'TUITION SCHED'!$G$27,IF(BD196=5,'TUITION SCHED'!$H$27,""))))))</f>
        <v/>
      </c>
      <c r="BU196" s="443" t="str">
        <f>IF(BE196&lt;1,"",IF(BE196=1,'TUITION SCHED'!$D$28,IF(BE196=2,'TUITION SCHED'!$E$28,IF(BE196=3,'TUITION SCHED'!$F$28,IF(BE196=4,'TUITION SCHED'!$G$28,IF(BE196=5,'TUITION SCHED'!$H$28,""))))))</f>
        <v/>
      </c>
      <c r="BV196" s="440" t="str">
        <f>IF(BF196&lt;1,"",IF(BF196=1,'TUITION SCHED'!$D$29,IF(BF196=2,'TUITION SCHED'!$E$29,IF(BF196=3,'TUITION SCHED'!$F$29,IF(BF196=4,'TUITION SCHED'!$G$29,IF(BF196=5,'TUITION SCHED'!$H$29,""))))))</f>
        <v/>
      </c>
      <c r="BW196" s="124"/>
      <c r="BX196" s="507"/>
      <c r="BY196" s="145" t="str">
        <f>IF(AH196="y",IF(SUM(J196:O196)&gt;0,'TUITION SCHED'!$H$58+IF(SUM(J196:O196)&gt;1,((SUM(J196:O196)-1))*'TUITION SCHED'!$H$60)+SUM(B196:I196)*'TUITION SCHED'!$H$59,""),"")</f>
        <v/>
      </c>
      <c r="BZ196" s="443" t="str">
        <f>IF(AH196="y",IF(SUM(B196:I196)&gt;0,'TUITION SCHED'!$H$57+IF(SUM(B196:I196)&gt;1,((SUM(B196:I196)-1))*'TUITION SCHED'!$H$59),""),"")</f>
        <v/>
      </c>
      <c r="CA196" s="443" t="str">
        <f t="shared" si="38"/>
        <v/>
      </c>
    </row>
    <row r="197" spans="1:79">
      <c r="A197" s="480"/>
      <c r="B197" s="463"/>
      <c r="C197" s="463"/>
      <c r="D197" s="463"/>
      <c r="E197" s="463"/>
      <c r="F197" s="463"/>
      <c r="G197" s="463"/>
      <c r="H197" s="463"/>
      <c r="I197" s="463"/>
      <c r="J197" s="463"/>
      <c r="K197" s="463"/>
      <c r="L197" s="463"/>
      <c r="M197" s="463"/>
      <c r="N197" s="463"/>
      <c r="O197" s="463"/>
      <c r="P197" s="443">
        <f t="shared" si="26"/>
        <v>0</v>
      </c>
      <c r="Q197" s="480"/>
      <c r="R197" s="480"/>
      <c r="S197" s="456">
        <f>IF(U197&gt;0,U197,IF(Q197=1,'TUITION SCHED'!D$30,IF(Q197=2,'TUITION SCHED'!E$30,IF(Q197=3,'TUITION SCHED'!F$30,IF(Q197=4,'TUITION SCHED'!G$30,IF(Q197=5,'TUITION SCHED'!H$30,IF(R197&gt;0,R197*'TUITION SCHED'!$D$31,SUM(BI197:BV197))))))))</f>
        <v>0</v>
      </c>
      <c r="T197" s="457" t="str">
        <f t="shared" si="27"/>
        <v/>
      </c>
      <c r="U197" s="480"/>
      <c r="V197" s="480"/>
      <c r="W197" s="575" t="str">
        <f>IF(V197="y",S197*'DATA INPUT'!$B$20,"")</f>
        <v/>
      </c>
      <c r="X197" s="483"/>
      <c r="Y197" s="443" t="str">
        <f>IF(A197="","",IF(X197="y",'DATA INPUT'!$B$26,'DATA INPUT'!$B$27))</f>
        <v/>
      </c>
      <c r="Z197" s="458">
        <f>IF(Q197=0,(P197-B197*0.5)*'DATA INPUT'!$B$28,"")</f>
        <v>0</v>
      </c>
      <c r="AA197" s="480"/>
      <c r="AB197" s="480"/>
      <c r="AC197" s="480"/>
      <c r="AD197" s="480"/>
      <c r="AE197" s="443" t="str">
        <f>IF((AB197+AC197+AD197)=0,"",(AB197*'DATA INPUT'!$D$59)+(AC197*'DATA INPUT'!$D$61)+(AD197*'DATA INPUT'!$D$66))</f>
        <v/>
      </c>
      <c r="AF197" s="480"/>
      <c r="AG197" s="480"/>
      <c r="AH197" s="483"/>
      <c r="AI197" s="443" t="str">
        <f t="shared" si="39"/>
        <v/>
      </c>
      <c r="AJ197" s="443" t="str">
        <f t="shared" si="40"/>
        <v/>
      </c>
      <c r="AK197" s="443" t="str">
        <f t="shared" si="41"/>
        <v/>
      </c>
      <c r="AL197" s="443" t="str">
        <f t="shared" si="42"/>
        <v/>
      </c>
      <c r="AM197" s="443" t="str">
        <f t="shared" si="43"/>
        <v/>
      </c>
      <c r="AN197" s="443" t="str">
        <f t="shared" si="44"/>
        <v/>
      </c>
      <c r="AO197" s="443" t="str">
        <f t="shared" si="45"/>
        <v/>
      </c>
      <c r="AP197" s="443" t="str">
        <f t="shared" si="46"/>
        <v/>
      </c>
      <c r="AQ197" s="440" t="str">
        <f>IF(AH197="y",IF(MAX(BY197:BZ197)&lt;'TUITION SCHED'!$H$61,MAX(BY197:BZ197),'TUITION SCHED'!$H$61),"")</f>
        <v/>
      </c>
      <c r="AR197" s="459"/>
      <c r="AS197" s="443" t="str">
        <f>IF(SUM(AT197:$BF197)&gt;0,"",IF(B197&gt;0,$P197,""))</f>
        <v/>
      </c>
      <c r="AT197" s="443" t="str">
        <f>IF(SUM(AU197:$BF197)&gt;0,"",IF(C197&gt;0,$P197,""))</f>
        <v/>
      </c>
      <c r="AU197" s="443" t="str">
        <f>IF(SUM(AV197:$BF197)&gt;0,"",IF(D197&gt;0,$P197,""))</f>
        <v/>
      </c>
      <c r="AV197" s="443" t="str">
        <f>IF(SUM(AW197:$BF197)&gt;0,"",IF(E197&gt;0,$P197,""))</f>
        <v/>
      </c>
      <c r="AW197" s="443" t="str">
        <f>IF(SUM(AX197:$BF197)&gt;0,"",IF(F197&gt;0,$P197,""))</f>
        <v/>
      </c>
      <c r="AX197" s="443" t="str">
        <f>IF(SUM(AY197:$BF197)&gt;0,"",IF(G197&gt;0,$P197,""))</f>
        <v/>
      </c>
      <c r="AY197" s="443" t="str">
        <f>IF(SUM(AZ197:$BF197)&gt;0,"",IF(H197&gt;0,$P197,""))</f>
        <v/>
      </c>
      <c r="AZ197" s="443" t="str">
        <f>IF(SUM(BA197:$BF197)&gt;0,"",IF(I197&gt;0,$P197,""))</f>
        <v/>
      </c>
      <c r="BA197" s="443" t="str">
        <f>IF(SUM(BB197:$BF197)&gt;0,"",IF(J197&gt;0,$P197,""))</f>
        <v/>
      </c>
      <c r="BB197" s="443" t="str">
        <f>IF(SUM(BC197:$BF197)&gt;0,"",IF(K197&gt;0,$P197,""))</f>
        <v/>
      </c>
      <c r="BC197" s="443" t="str">
        <f>IF(SUM(BD197:$BF197)&gt;0,"",IF(L197&gt;0,$P197,""))</f>
        <v/>
      </c>
      <c r="BD197" s="443" t="str">
        <f>IF(SUM(BE197:$BF197)&gt;0,"",IF(M197&gt;0,$P197,""))</f>
        <v/>
      </c>
      <c r="BE197" s="443" t="str">
        <f t="shared" si="36"/>
        <v/>
      </c>
      <c r="BF197" s="440" t="str">
        <f t="shared" si="37"/>
        <v/>
      </c>
      <c r="BG197" s="124"/>
      <c r="BH197" s="507"/>
      <c r="BI197" s="145" t="str">
        <f>IF(AS197&lt;1,"",IF(AS197=1,'TUITION SCHED'!$D$16,IF(AS197=2,'TUITION SCHED'!$E$16,IF(AS197=3,'TUITION SCHED'!$F$16,IF(AS197=4,'TUITION SCHED'!$G$16,IF(AS197=5,'TUITION SCHED'!$H$16,""))))))</f>
        <v/>
      </c>
      <c r="BJ197" s="443" t="str">
        <f>IF(AT197&lt;1,"",IF(AT197=1,'TUITION SCHED'!$D$17,IF(AT197=2,'TUITION SCHED'!$E$17,IF(AT197=3,'TUITION SCHED'!$F$17,IF(AT197=4,'TUITION SCHED'!$G$17,IF(AT197=5,'TUITION SCHED'!$H$18,""))))))</f>
        <v/>
      </c>
      <c r="BK197" s="443" t="str">
        <f>IF(AU197&lt;1,"",IF(AU197=1,'TUITION SCHED'!$D$18,IF(AU197=2,'TUITION SCHED'!$E$18,IF(AU197=3,'TUITION SCHED'!$F$18,IF(AU197=4,'TUITION SCHED'!$G$18,IF(AU197=5,'TUITION SCHED'!$H$18,""))))))</f>
        <v/>
      </c>
      <c r="BL197" s="443" t="str">
        <f>IF(AV197&lt;1,"",IF(AV197=1,'TUITION SCHED'!$D$19,IF(AV197=2,'TUITION SCHED'!$E$19,IF(AV197=3,'TUITION SCHED'!$F$19,IF(AV197=4,'TUITION SCHED'!$G$19,IF(AV197=5,'TUITION SCHED'!$H$19,""))))))</f>
        <v/>
      </c>
      <c r="BM197" s="443" t="str">
        <f>IF(AW197&lt;1,"",IF(AW197=1,'TUITION SCHED'!$D$20,IF(AW197=2,'TUITION SCHED'!$E$20,IF(AW197=3,'TUITION SCHED'!$F$20,IF(AW197=4,'TUITION SCHED'!$G$20,IF(AW197=5,'TUITION SCHED'!$H$20,""))))))</f>
        <v/>
      </c>
      <c r="BN197" s="443" t="str">
        <f>IF(AX197&lt;1,"",IF(AX197=1,'TUITION SCHED'!$D$21,IF(AX197=2,'TUITION SCHED'!$E$21,IF(AX197=3,'TUITION SCHED'!$F$21,IF(AX197=4,'TUITION SCHED'!$G$21,IF(AX197=5,'TUITION SCHED'!$H$21,""))))))</f>
        <v/>
      </c>
      <c r="BO197" s="443" t="str">
        <f>IF(AY197&lt;1,"",IF(AY197=1,'TUITION SCHED'!$D$22,IF(AY197=2,'TUITION SCHED'!$E$22,IF(AY197=3,'TUITION SCHED'!$F$22,IF(AY197=4,'TUITION SCHED'!$G$22,IF(AY197=5,'TUITION SCHED'!$H$22,""))))))</f>
        <v/>
      </c>
      <c r="BP197" s="443" t="str">
        <f>IF(AZ197&lt;1,"",IF(AZ197=1,'TUITION SCHED'!$D$23,IF(AZ197=2,'TUITION SCHED'!$E$23,IF(AZ197=3,'TUITION SCHED'!$F$23,IF(AZ197=4,'TUITION SCHED'!$G$23,IF(AZ197=5,'TUITION SCHED'!$H$23,""))))))</f>
        <v/>
      </c>
      <c r="BQ197" s="443" t="str">
        <f>IF(BA197&lt;1,"",IF(BA197=1,'TUITION SCHED'!$D$24,IF(BA197=2,'TUITION SCHED'!$E$24,IF(BA197=3,'TUITION SCHED'!$F$24,IF(BA197=4,'TUITION SCHED'!$G$24,IF(BA197=5,'TUITION SCHED'!$H$24,""))))))</f>
        <v/>
      </c>
      <c r="BR197" s="443" t="str">
        <f>IF(BB197&lt;1,"",IF(BB197=1,'TUITION SCHED'!$D$25,IF(BB197=2,'TUITION SCHED'!$E$25,IF(BB197=3,'TUITION SCHED'!$F$25,IF(BB197=4,'TUITION SCHED'!$G$25,IF(BB197=5,'TUITION SCHED'!$H$25,""))))))</f>
        <v/>
      </c>
      <c r="BS197" s="443" t="str">
        <f>IF(BC197&lt;1,"",IF(BC197=1,'TUITION SCHED'!$D$26,IF(BC197=2,'TUITION SCHED'!$E$26,IF(BC197=3,'TUITION SCHED'!$F$26,IF(BC197=4,'TUITION SCHED'!$G$26,IF(BC197=5,'TUITION SCHED'!$H$26,""))))))</f>
        <v/>
      </c>
      <c r="BT197" s="443" t="str">
        <f>IF(BD197&lt;1,"",IF(BD197=1,'TUITION SCHED'!$D$27,IF(BD197=2,'TUITION SCHED'!$E$27,IF(BD197=3,'TUITION SCHED'!$F$27,IF(BD197=4,'TUITION SCHED'!$G$27,IF(BD197=5,'TUITION SCHED'!$H$27,""))))))</f>
        <v/>
      </c>
      <c r="BU197" s="443" t="str">
        <f>IF(BE197&lt;1,"",IF(BE197=1,'TUITION SCHED'!$D$28,IF(BE197=2,'TUITION SCHED'!$E$28,IF(BE197=3,'TUITION SCHED'!$F$28,IF(BE197=4,'TUITION SCHED'!$G$28,IF(BE197=5,'TUITION SCHED'!$H$28,""))))))</f>
        <v/>
      </c>
      <c r="BV197" s="440" t="str">
        <f>IF(BF197&lt;1,"",IF(BF197=1,'TUITION SCHED'!$D$29,IF(BF197=2,'TUITION SCHED'!$E$29,IF(BF197=3,'TUITION SCHED'!$F$29,IF(BF197=4,'TUITION SCHED'!$G$29,IF(BF197=5,'TUITION SCHED'!$H$29,""))))))</f>
        <v/>
      </c>
      <c r="BW197" s="124"/>
      <c r="BX197" s="507"/>
      <c r="BY197" s="145" t="str">
        <f>IF(AH197="y",IF(SUM(J197:O197)&gt;0,'TUITION SCHED'!$H$58+IF(SUM(J197:O197)&gt;1,((SUM(J197:O197)-1))*'TUITION SCHED'!$H$60)+SUM(B197:I197)*'TUITION SCHED'!$H$59,""),"")</f>
        <v/>
      </c>
      <c r="BZ197" s="443" t="str">
        <f>IF(AH197="y",IF(SUM(B197:I197)&gt;0,'TUITION SCHED'!$H$57+IF(SUM(B197:I197)&gt;1,((SUM(B197:I197)-1))*'TUITION SCHED'!$H$59),""),"")</f>
        <v/>
      </c>
      <c r="CA197" s="443" t="str">
        <f t="shared" si="38"/>
        <v/>
      </c>
    </row>
    <row r="198" spans="1:79">
      <c r="A198" s="480"/>
      <c r="B198" s="463"/>
      <c r="C198" s="463"/>
      <c r="D198" s="463"/>
      <c r="E198" s="463"/>
      <c r="F198" s="463"/>
      <c r="G198" s="463"/>
      <c r="H198" s="463"/>
      <c r="I198" s="463"/>
      <c r="J198" s="463"/>
      <c r="K198" s="463"/>
      <c r="L198" s="463"/>
      <c r="M198" s="463"/>
      <c r="N198" s="463"/>
      <c r="O198" s="463"/>
      <c r="P198" s="443">
        <f t="shared" si="26"/>
        <v>0</v>
      </c>
      <c r="Q198" s="480"/>
      <c r="R198" s="480"/>
      <c r="S198" s="456">
        <f>IF(U198&gt;0,U198,IF(Q198=1,'TUITION SCHED'!D$30,IF(Q198=2,'TUITION SCHED'!E$30,IF(Q198=3,'TUITION SCHED'!F$30,IF(Q198=4,'TUITION SCHED'!G$30,IF(Q198=5,'TUITION SCHED'!H$30,IF(R198&gt;0,R198*'TUITION SCHED'!$D$31,SUM(BI198:BV198))))))))</f>
        <v>0</v>
      </c>
      <c r="T198" s="457" t="str">
        <f t="shared" si="27"/>
        <v/>
      </c>
      <c r="U198" s="480"/>
      <c r="V198" s="480"/>
      <c r="W198" s="575" t="str">
        <f>IF(V198="y",S198*'DATA INPUT'!$B$20,"")</f>
        <v/>
      </c>
      <c r="X198" s="483"/>
      <c r="Y198" s="443" t="str">
        <f>IF(A198="","",IF(X198="y",'DATA INPUT'!$B$26,'DATA INPUT'!$B$27))</f>
        <v/>
      </c>
      <c r="Z198" s="458">
        <f>IF(Q198=0,(P198-B198*0.5)*'DATA INPUT'!$B$28,"")</f>
        <v>0</v>
      </c>
      <c r="AA198" s="480"/>
      <c r="AB198" s="480"/>
      <c r="AC198" s="480"/>
      <c r="AD198" s="480"/>
      <c r="AE198" s="443" t="str">
        <f>IF((AB198+AC198+AD198)=0,"",(AB198*'DATA INPUT'!$D$59)+(AC198*'DATA INPUT'!$D$61)+(AD198*'DATA INPUT'!$D$66))</f>
        <v/>
      </c>
      <c r="AF198" s="480"/>
      <c r="AG198" s="480"/>
      <c r="AH198" s="483"/>
      <c r="AI198" s="443" t="str">
        <f t="shared" si="39"/>
        <v/>
      </c>
      <c r="AJ198" s="443" t="str">
        <f t="shared" si="40"/>
        <v/>
      </c>
      <c r="AK198" s="443" t="str">
        <f t="shared" si="41"/>
        <v/>
      </c>
      <c r="AL198" s="443" t="str">
        <f t="shared" si="42"/>
        <v/>
      </c>
      <c r="AM198" s="443" t="str">
        <f t="shared" si="43"/>
        <v/>
      </c>
      <c r="AN198" s="443" t="str">
        <f t="shared" si="44"/>
        <v/>
      </c>
      <c r="AO198" s="443" t="str">
        <f t="shared" si="45"/>
        <v/>
      </c>
      <c r="AP198" s="443" t="str">
        <f t="shared" si="46"/>
        <v/>
      </c>
      <c r="AQ198" s="440" t="str">
        <f>IF(AH198="y",IF(MAX(BY198:BZ198)&lt;'TUITION SCHED'!$H$61,MAX(BY198:BZ198),'TUITION SCHED'!$H$61),"")</f>
        <v/>
      </c>
      <c r="AR198" s="459"/>
      <c r="AS198" s="443" t="str">
        <f>IF(SUM(AT198:$BF198)&gt;0,"",IF(B198&gt;0,$P198,""))</f>
        <v/>
      </c>
      <c r="AT198" s="443" t="str">
        <f>IF(SUM(AU198:$BF198)&gt;0,"",IF(C198&gt;0,$P198,""))</f>
        <v/>
      </c>
      <c r="AU198" s="443" t="str">
        <f>IF(SUM(AV198:$BF198)&gt;0,"",IF(D198&gt;0,$P198,""))</f>
        <v/>
      </c>
      <c r="AV198" s="443" t="str">
        <f>IF(SUM(AW198:$BF198)&gt;0,"",IF(E198&gt;0,$P198,""))</f>
        <v/>
      </c>
      <c r="AW198" s="443" t="str">
        <f>IF(SUM(AX198:$BF198)&gt;0,"",IF(F198&gt;0,$P198,""))</f>
        <v/>
      </c>
      <c r="AX198" s="443" t="str">
        <f>IF(SUM(AY198:$BF198)&gt;0,"",IF(G198&gt;0,$P198,""))</f>
        <v/>
      </c>
      <c r="AY198" s="443" t="str">
        <f>IF(SUM(AZ198:$BF198)&gt;0,"",IF(H198&gt;0,$P198,""))</f>
        <v/>
      </c>
      <c r="AZ198" s="443" t="str">
        <f>IF(SUM(BA198:$BF198)&gt;0,"",IF(I198&gt;0,$P198,""))</f>
        <v/>
      </c>
      <c r="BA198" s="443" t="str">
        <f>IF(SUM(BB198:$BF198)&gt;0,"",IF(J198&gt;0,$P198,""))</f>
        <v/>
      </c>
      <c r="BB198" s="443" t="str">
        <f>IF(SUM(BC198:$BF198)&gt;0,"",IF(K198&gt;0,$P198,""))</f>
        <v/>
      </c>
      <c r="BC198" s="443" t="str">
        <f>IF(SUM(BD198:$BF198)&gt;0,"",IF(L198&gt;0,$P198,""))</f>
        <v/>
      </c>
      <c r="BD198" s="443" t="str">
        <f>IF(SUM(BE198:$BF198)&gt;0,"",IF(M198&gt;0,$P198,""))</f>
        <v/>
      </c>
      <c r="BE198" s="443" t="str">
        <f t="shared" si="36"/>
        <v/>
      </c>
      <c r="BF198" s="440" t="str">
        <f t="shared" si="37"/>
        <v/>
      </c>
      <c r="BG198" s="124"/>
      <c r="BH198" s="507"/>
      <c r="BI198" s="145" t="str">
        <f>IF(AS198&lt;1,"",IF(AS198=1,'TUITION SCHED'!$D$16,IF(AS198=2,'TUITION SCHED'!$E$16,IF(AS198=3,'TUITION SCHED'!$F$16,IF(AS198=4,'TUITION SCHED'!$G$16,IF(AS198=5,'TUITION SCHED'!$H$16,""))))))</f>
        <v/>
      </c>
      <c r="BJ198" s="443" t="str">
        <f>IF(AT198&lt;1,"",IF(AT198=1,'TUITION SCHED'!$D$17,IF(AT198=2,'TUITION SCHED'!$E$17,IF(AT198=3,'TUITION SCHED'!$F$17,IF(AT198=4,'TUITION SCHED'!$G$17,IF(AT198=5,'TUITION SCHED'!$H$18,""))))))</f>
        <v/>
      </c>
      <c r="BK198" s="443" t="str">
        <f>IF(AU198&lt;1,"",IF(AU198=1,'TUITION SCHED'!$D$18,IF(AU198=2,'TUITION SCHED'!$E$18,IF(AU198=3,'TUITION SCHED'!$F$18,IF(AU198=4,'TUITION SCHED'!$G$18,IF(AU198=5,'TUITION SCHED'!$H$18,""))))))</f>
        <v/>
      </c>
      <c r="BL198" s="443" t="str">
        <f>IF(AV198&lt;1,"",IF(AV198=1,'TUITION SCHED'!$D$19,IF(AV198=2,'TUITION SCHED'!$E$19,IF(AV198=3,'TUITION SCHED'!$F$19,IF(AV198=4,'TUITION SCHED'!$G$19,IF(AV198=5,'TUITION SCHED'!$H$19,""))))))</f>
        <v/>
      </c>
      <c r="BM198" s="443" t="str">
        <f>IF(AW198&lt;1,"",IF(AW198=1,'TUITION SCHED'!$D$20,IF(AW198=2,'TUITION SCHED'!$E$20,IF(AW198=3,'TUITION SCHED'!$F$20,IF(AW198=4,'TUITION SCHED'!$G$20,IF(AW198=5,'TUITION SCHED'!$H$20,""))))))</f>
        <v/>
      </c>
      <c r="BN198" s="443" t="str">
        <f>IF(AX198&lt;1,"",IF(AX198=1,'TUITION SCHED'!$D$21,IF(AX198=2,'TUITION SCHED'!$E$21,IF(AX198=3,'TUITION SCHED'!$F$21,IF(AX198=4,'TUITION SCHED'!$G$21,IF(AX198=5,'TUITION SCHED'!$H$21,""))))))</f>
        <v/>
      </c>
      <c r="BO198" s="443" t="str">
        <f>IF(AY198&lt;1,"",IF(AY198=1,'TUITION SCHED'!$D$22,IF(AY198=2,'TUITION SCHED'!$E$22,IF(AY198=3,'TUITION SCHED'!$F$22,IF(AY198=4,'TUITION SCHED'!$G$22,IF(AY198=5,'TUITION SCHED'!$H$22,""))))))</f>
        <v/>
      </c>
      <c r="BP198" s="443" t="str">
        <f>IF(AZ198&lt;1,"",IF(AZ198=1,'TUITION SCHED'!$D$23,IF(AZ198=2,'TUITION SCHED'!$E$23,IF(AZ198=3,'TUITION SCHED'!$F$23,IF(AZ198=4,'TUITION SCHED'!$G$23,IF(AZ198=5,'TUITION SCHED'!$H$23,""))))))</f>
        <v/>
      </c>
      <c r="BQ198" s="443" t="str">
        <f>IF(BA198&lt;1,"",IF(BA198=1,'TUITION SCHED'!$D$24,IF(BA198=2,'TUITION SCHED'!$E$24,IF(BA198=3,'TUITION SCHED'!$F$24,IF(BA198=4,'TUITION SCHED'!$G$24,IF(BA198=5,'TUITION SCHED'!$H$24,""))))))</f>
        <v/>
      </c>
      <c r="BR198" s="443" t="str">
        <f>IF(BB198&lt;1,"",IF(BB198=1,'TUITION SCHED'!$D$25,IF(BB198=2,'TUITION SCHED'!$E$25,IF(BB198=3,'TUITION SCHED'!$F$25,IF(BB198=4,'TUITION SCHED'!$G$25,IF(BB198=5,'TUITION SCHED'!$H$25,""))))))</f>
        <v/>
      </c>
      <c r="BS198" s="443" t="str">
        <f>IF(BC198&lt;1,"",IF(BC198=1,'TUITION SCHED'!$D$26,IF(BC198=2,'TUITION SCHED'!$E$26,IF(BC198=3,'TUITION SCHED'!$F$26,IF(BC198=4,'TUITION SCHED'!$G$26,IF(BC198=5,'TUITION SCHED'!$H$26,""))))))</f>
        <v/>
      </c>
      <c r="BT198" s="443" t="str">
        <f>IF(BD198&lt;1,"",IF(BD198=1,'TUITION SCHED'!$D$27,IF(BD198=2,'TUITION SCHED'!$E$27,IF(BD198=3,'TUITION SCHED'!$F$27,IF(BD198=4,'TUITION SCHED'!$G$27,IF(BD198=5,'TUITION SCHED'!$H$27,""))))))</f>
        <v/>
      </c>
      <c r="BU198" s="443" t="str">
        <f>IF(BE198&lt;1,"",IF(BE198=1,'TUITION SCHED'!$D$28,IF(BE198=2,'TUITION SCHED'!$E$28,IF(BE198=3,'TUITION SCHED'!$F$28,IF(BE198=4,'TUITION SCHED'!$G$28,IF(BE198=5,'TUITION SCHED'!$H$28,""))))))</f>
        <v/>
      </c>
      <c r="BV198" s="440" t="str">
        <f>IF(BF198&lt;1,"",IF(BF198=1,'TUITION SCHED'!$D$29,IF(BF198=2,'TUITION SCHED'!$E$29,IF(BF198=3,'TUITION SCHED'!$F$29,IF(BF198=4,'TUITION SCHED'!$G$29,IF(BF198=5,'TUITION SCHED'!$H$29,""))))))</f>
        <v/>
      </c>
      <c r="BW198" s="124"/>
      <c r="BX198" s="507"/>
      <c r="BY198" s="145" t="str">
        <f>IF(AH198="y",IF(SUM(J198:O198)&gt;0,'TUITION SCHED'!$H$58+IF(SUM(J198:O198)&gt;1,((SUM(J198:O198)-1))*'TUITION SCHED'!$H$60)+SUM(B198:I198)*'TUITION SCHED'!$H$59,""),"")</f>
        <v/>
      </c>
      <c r="BZ198" s="443" t="str">
        <f>IF(AH198="y",IF(SUM(B198:I198)&gt;0,'TUITION SCHED'!$H$57+IF(SUM(B198:I198)&gt;1,((SUM(B198:I198)-1))*'TUITION SCHED'!$H$59),""),"")</f>
        <v/>
      </c>
      <c r="CA198" s="443" t="str">
        <f t="shared" si="38"/>
        <v/>
      </c>
    </row>
    <row r="199" spans="1:79">
      <c r="A199" s="480"/>
      <c r="B199" s="463"/>
      <c r="C199" s="463"/>
      <c r="D199" s="463"/>
      <c r="E199" s="463"/>
      <c r="F199" s="463"/>
      <c r="G199" s="463"/>
      <c r="H199" s="463"/>
      <c r="I199" s="463"/>
      <c r="J199" s="463"/>
      <c r="K199" s="463"/>
      <c r="L199" s="463"/>
      <c r="M199" s="463"/>
      <c r="N199" s="463"/>
      <c r="O199" s="463"/>
      <c r="P199" s="443">
        <f t="shared" si="26"/>
        <v>0</v>
      </c>
      <c r="Q199" s="480"/>
      <c r="R199" s="480"/>
      <c r="S199" s="456">
        <f>IF(U199&gt;0,U199,IF(Q199=1,'TUITION SCHED'!D$30,IF(Q199=2,'TUITION SCHED'!E$30,IF(Q199=3,'TUITION SCHED'!F$30,IF(Q199=4,'TUITION SCHED'!G$30,IF(Q199=5,'TUITION SCHED'!H$30,IF(R199&gt;0,R199*'TUITION SCHED'!$D$31,SUM(BI199:BV199))))))))</f>
        <v>0</v>
      </c>
      <c r="T199" s="457" t="str">
        <f t="shared" si="27"/>
        <v/>
      </c>
      <c r="U199" s="480"/>
      <c r="V199" s="480"/>
      <c r="W199" s="575" t="str">
        <f>IF(V199="y",S199*'DATA INPUT'!$B$20,"")</f>
        <v/>
      </c>
      <c r="X199" s="483"/>
      <c r="Y199" s="443" t="str">
        <f>IF(A199="","",IF(X199="y",'DATA INPUT'!$B$26,'DATA INPUT'!$B$27))</f>
        <v/>
      </c>
      <c r="Z199" s="458">
        <f>IF(Q199=0,(P199-B199*0.5)*'DATA INPUT'!$B$28,"")</f>
        <v>0</v>
      </c>
      <c r="AA199" s="480"/>
      <c r="AB199" s="480"/>
      <c r="AC199" s="480"/>
      <c r="AD199" s="480"/>
      <c r="AE199" s="443" t="str">
        <f>IF((AB199+AC199+AD199)=0,"",(AB199*'DATA INPUT'!$D$59)+(AC199*'DATA INPUT'!$D$61)+(AD199*'DATA INPUT'!$D$66))</f>
        <v/>
      </c>
      <c r="AF199" s="480"/>
      <c r="AG199" s="480"/>
      <c r="AH199" s="483"/>
      <c r="AI199" s="443" t="str">
        <f t="shared" si="39"/>
        <v/>
      </c>
      <c r="AJ199" s="443" t="str">
        <f t="shared" si="40"/>
        <v/>
      </c>
      <c r="AK199" s="443" t="str">
        <f t="shared" si="41"/>
        <v/>
      </c>
      <c r="AL199" s="443" t="str">
        <f t="shared" si="42"/>
        <v/>
      </c>
      <c r="AM199" s="443" t="str">
        <f t="shared" si="43"/>
        <v/>
      </c>
      <c r="AN199" s="443" t="str">
        <f t="shared" si="44"/>
        <v/>
      </c>
      <c r="AO199" s="443" t="str">
        <f t="shared" si="45"/>
        <v/>
      </c>
      <c r="AP199" s="443" t="str">
        <f t="shared" si="46"/>
        <v/>
      </c>
      <c r="AQ199" s="440" t="str">
        <f>IF(AH199="y",IF(MAX(BY199:BZ199)&lt;'TUITION SCHED'!$H$61,MAX(BY199:BZ199),'TUITION SCHED'!$H$61),"")</f>
        <v/>
      </c>
      <c r="AR199" s="459"/>
      <c r="AS199" s="443" t="str">
        <f>IF(SUM(AT199:$BF199)&gt;0,"",IF(B199&gt;0,$P199,""))</f>
        <v/>
      </c>
      <c r="AT199" s="443" t="str">
        <f>IF(SUM(AU199:$BF199)&gt;0,"",IF(C199&gt;0,$P199,""))</f>
        <v/>
      </c>
      <c r="AU199" s="443" t="str">
        <f>IF(SUM(AV199:$BF199)&gt;0,"",IF(D199&gt;0,$P199,""))</f>
        <v/>
      </c>
      <c r="AV199" s="443" t="str">
        <f>IF(SUM(AW199:$BF199)&gt;0,"",IF(E199&gt;0,$P199,""))</f>
        <v/>
      </c>
      <c r="AW199" s="443" t="str">
        <f>IF(SUM(AX199:$BF199)&gt;0,"",IF(F199&gt;0,$P199,""))</f>
        <v/>
      </c>
      <c r="AX199" s="443" t="str">
        <f>IF(SUM(AY199:$BF199)&gt;0,"",IF(G199&gt;0,$P199,""))</f>
        <v/>
      </c>
      <c r="AY199" s="443" t="str">
        <f>IF(SUM(AZ199:$BF199)&gt;0,"",IF(H199&gt;0,$P199,""))</f>
        <v/>
      </c>
      <c r="AZ199" s="443" t="str">
        <f>IF(SUM(BA199:$BF199)&gt;0,"",IF(I199&gt;0,$P199,""))</f>
        <v/>
      </c>
      <c r="BA199" s="443" t="str">
        <f>IF(SUM(BB199:$BF199)&gt;0,"",IF(J199&gt;0,$P199,""))</f>
        <v/>
      </c>
      <c r="BB199" s="443" t="str">
        <f>IF(SUM(BC199:$BF199)&gt;0,"",IF(K199&gt;0,$P199,""))</f>
        <v/>
      </c>
      <c r="BC199" s="443" t="str">
        <f>IF(SUM(BD199:$BF199)&gt;0,"",IF(L199&gt;0,$P199,""))</f>
        <v/>
      </c>
      <c r="BD199" s="443" t="str">
        <f>IF(SUM(BE199:$BF199)&gt;0,"",IF(M199&gt;0,$P199,""))</f>
        <v/>
      </c>
      <c r="BE199" s="443" t="str">
        <f t="shared" si="36"/>
        <v/>
      </c>
      <c r="BF199" s="440" t="str">
        <f t="shared" si="37"/>
        <v/>
      </c>
      <c r="BG199" s="124"/>
      <c r="BH199" s="507"/>
      <c r="BI199" s="145" t="str">
        <f>IF(AS199&lt;1,"",IF(AS199=1,'TUITION SCHED'!$D$16,IF(AS199=2,'TUITION SCHED'!$E$16,IF(AS199=3,'TUITION SCHED'!$F$16,IF(AS199=4,'TUITION SCHED'!$G$16,IF(AS199=5,'TUITION SCHED'!$H$16,""))))))</f>
        <v/>
      </c>
      <c r="BJ199" s="443" t="str">
        <f>IF(AT199&lt;1,"",IF(AT199=1,'TUITION SCHED'!$D$17,IF(AT199=2,'TUITION SCHED'!$E$17,IF(AT199=3,'TUITION SCHED'!$F$17,IF(AT199=4,'TUITION SCHED'!$G$17,IF(AT199=5,'TUITION SCHED'!$H$18,""))))))</f>
        <v/>
      </c>
      <c r="BK199" s="443" t="str">
        <f>IF(AU199&lt;1,"",IF(AU199=1,'TUITION SCHED'!$D$18,IF(AU199=2,'TUITION SCHED'!$E$18,IF(AU199=3,'TUITION SCHED'!$F$18,IF(AU199=4,'TUITION SCHED'!$G$18,IF(AU199=5,'TUITION SCHED'!$H$18,""))))))</f>
        <v/>
      </c>
      <c r="BL199" s="443" t="str">
        <f>IF(AV199&lt;1,"",IF(AV199=1,'TUITION SCHED'!$D$19,IF(AV199=2,'TUITION SCHED'!$E$19,IF(AV199=3,'TUITION SCHED'!$F$19,IF(AV199=4,'TUITION SCHED'!$G$19,IF(AV199=5,'TUITION SCHED'!$H$19,""))))))</f>
        <v/>
      </c>
      <c r="BM199" s="443" t="str">
        <f>IF(AW199&lt;1,"",IF(AW199=1,'TUITION SCHED'!$D$20,IF(AW199=2,'TUITION SCHED'!$E$20,IF(AW199=3,'TUITION SCHED'!$F$20,IF(AW199=4,'TUITION SCHED'!$G$20,IF(AW199=5,'TUITION SCHED'!$H$20,""))))))</f>
        <v/>
      </c>
      <c r="BN199" s="443" t="str">
        <f>IF(AX199&lt;1,"",IF(AX199=1,'TUITION SCHED'!$D$21,IF(AX199=2,'TUITION SCHED'!$E$21,IF(AX199=3,'TUITION SCHED'!$F$21,IF(AX199=4,'TUITION SCHED'!$G$21,IF(AX199=5,'TUITION SCHED'!$H$21,""))))))</f>
        <v/>
      </c>
      <c r="BO199" s="443" t="str">
        <f>IF(AY199&lt;1,"",IF(AY199=1,'TUITION SCHED'!$D$22,IF(AY199=2,'TUITION SCHED'!$E$22,IF(AY199=3,'TUITION SCHED'!$F$22,IF(AY199=4,'TUITION SCHED'!$G$22,IF(AY199=5,'TUITION SCHED'!$H$22,""))))))</f>
        <v/>
      </c>
      <c r="BP199" s="443" t="str">
        <f>IF(AZ199&lt;1,"",IF(AZ199=1,'TUITION SCHED'!$D$23,IF(AZ199=2,'TUITION SCHED'!$E$23,IF(AZ199=3,'TUITION SCHED'!$F$23,IF(AZ199=4,'TUITION SCHED'!$G$23,IF(AZ199=5,'TUITION SCHED'!$H$23,""))))))</f>
        <v/>
      </c>
      <c r="BQ199" s="443" t="str">
        <f>IF(BA199&lt;1,"",IF(BA199=1,'TUITION SCHED'!$D$24,IF(BA199=2,'TUITION SCHED'!$E$24,IF(BA199=3,'TUITION SCHED'!$F$24,IF(BA199=4,'TUITION SCHED'!$G$24,IF(BA199=5,'TUITION SCHED'!$H$24,""))))))</f>
        <v/>
      </c>
      <c r="BR199" s="443" t="str">
        <f>IF(BB199&lt;1,"",IF(BB199=1,'TUITION SCHED'!$D$25,IF(BB199=2,'TUITION SCHED'!$E$25,IF(BB199=3,'TUITION SCHED'!$F$25,IF(BB199=4,'TUITION SCHED'!$G$25,IF(BB199=5,'TUITION SCHED'!$H$25,""))))))</f>
        <v/>
      </c>
      <c r="BS199" s="443" t="str">
        <f>IF(BC199&lt;1,"",IF(BC199=1,'TUITION SCHED'!$D$26,IF(BC199=2,'TUITION SCHED'!$E$26,IF(BC199=3,'TUITION SCHED'!$F$26,IF(BC199=4,'TUITION SCHED'!$G$26,IF(BC199=5,'TUITION SCHED'!$H$26,""))))))</f>
        <v/>
      </c>
      <c r="BT199" s="443" t="str">
        <f>IF(BD199&lt;1,"",IF(BD199=1,'TUITION SCHED'!$D$27,IF(BD199=2,'TUITION SCHED'!$E$27,IF(BD199=3,'TUITION SCHED'!$F$27,IF(BD199=4,'TUITION SCHED'!$G$27,IF(BD199=5,'TUITION SCHED'!$H$27,""))))))</f>
        <v/>
      </c>
      <c r="BU199" s="443" t="str">
        <f>IF(BE199&lt;1,"",IF(BE199=1,'TUITION SCHED'!$D$28,IF(BE199=2,'TUITION SCHED'!$E$28,IF(BE199=3,'TUITION SCHED'!$F$28,IF(BE199=4,'TUITION SCHED'!$G$28,IF(BE199=5,'TUITION SCHED'!$H$28,""))))))</f>
        <v/>
      </c>
      <c r="BV199" s="440" t="str">
        <f>IF(BF199&lt;1,"",IF(BF199=1,'TUITION SCHED'!$D$29,IF(BF199=2,'TUITION SCHED'!$E$29,IF(BF199=3,'TUITION SCHED'!$F$29,IF(BF199=4,'TUITION SCHED'!$G$29,IF(BF199=5,'TUITION SCHED'!$H$29,""))))))</f>
        <v/>
      </c>
      <c r="BW199" s="124"/>
      <c r="BX199" s="507"/>
      <c r="BY199" s="145" t="str">
        <f>IF(AH199="y",IF(SUM(J199:O199)&gt;0,'TUITION SCHED'!$H$58+IF(SUM(J199:O199)&gt;1,((SUM(J199:O199)-1))*'TUITION SCHED'!$H$60)+SUM(B199:I199)*'TUITION SCHED'!$H$59,""),"")</f>
        <v/>
      </c>
      <c r="BZ199" s="443" t="str">
        <f>IF(AH199="y",IF(SUM(B199:I199)&gt;0,'TUITION SCHED'!$H$57+IF(SUM(B199:I199)&gt;1,((SUM(B199:I199)-1))*'TUITION SCHED'!$H$59),""),"")</f>
        <v/>
      </c>
      <c r="CA199" s="443" t="str">
        <f t="shared" si="38"/>
        <v/>
      </c>
    </row>
    <row r="200" spans="1:79">
      <c r="A200" s="480"/>
      <c r="B200" s="463"/>
      <c r="C200" s="463"/>
      <c r="D200" s="463"/>
      <c r="E200" s="463"/>
      <c r="F200" s="463"/>
      <c r="G200" s="463"/>
      <c r="H200" s="463"/>
      <c r="I200" s="463"/>
      <c r="J200" s="463"/>
      <c r="K200" s="463"/>
      <c r="L200" s="463"/>
      <c r="M200" s="463"/>
      <c r="N200" s="463"/>
      <c r="O200" s="463"/>
      <c r="P200" s="443">
        <f t="shared" si="26"/>
        <v>0</v>
      </c>
      <c r="Q200" s="480"/>
      <c r="R200" s="480"/>
      <c r="S200" s="456">
        <f>IF(U200&gt;0,U200,IF(Q200=1,'TUITION SCHED'!D$30,IF(Q200=2,'TUITION SCHED'!E$30,IF(Q200=3,'TUITION SCHED'!F$30,IF(Q200=4,'TUITION SCHED'!G$30,IF(Q200=5,'TUITION SCHED'!H$30,IF(R200&gt;0,R200*'TUITION SCHED'!$D$31,SUM(BI200:BV200))))))))</f>
        <v>0</v>
      </c>
      <c r="T200" s="457" t="str">
        <f t="shared" si="27"/>
        <v/>
      </c>
      <c r="U200" s="480"/>
      <c r="V200" s="480"/>
      <c r="W200" s="575" t="str">
        <f>IF(V200="y",S200*'DATA INPUT'!$B$20,"")</f>
        <v/>
      </c>
      <c r="X200" s="483"/>
      <c r="Y200" s="443" t="str">
        <f>IF(A200="","",IF(X200="y",'DATA INPUT'!$B$26,'DATA INPUT'!$B$27))</f>
        <v/>
      </c>
      <c r="Z200" s="458">
        <f>IF(Q200=0,(P200-B200*0.5)*'DATA INPUT'!$B$28,"")</f>
        <v>0</v>
      </c>
      <c r="AA200" s="480"/>
      <c r="AB200" s="480"/>
      <c r="AC200" s="480"/>
      <c r="AD200" s="480"/>
      <c r="AE200" s="443" t="str">
        <f>IF((AB200+AC200+AD200)=0,"",(AB200*'DATA INPUT'!$D$59)+(AC200*'DATA INPUT'!$D$61)+(AD200*'DATA INPUT'!$D$66))</f>
        <v/>
      </c>
      <c r="AF200" s="480"/>
      <c r="AG200" s="480"/>
      <c r="AH200" s="483"/>
      <c r="AI200" s="443" t="str">
        <f t="shared" si="39"/>
        <v/>
      </c>
      <c r="AJ200" s="443" t="str">
        <f t="shared" si="40"/>
        <v/>
      </c>
      <c r="AK200" s="443" t="str">
        <f t="shared" si="41"/>
        <v/>
      </c>
      <c r="AL200" s="443" t="str">
        <f t="shared" si="42"/>
        <v/>
      </c>
      <c r="AM200" s="443" t="str">
        <f t="shared" si="43"/>
        <v/>
      </c>
      <c r="AN200" s="443" t="str">
        <f t="shared" si="44"/>
        <v/>
      </c>
      <c r="AO200" s="443" t="str">
        <f t="shared" si="45"/>
        <v/>
      </c>
      <c r="AP200" s="443" t="str">
        <f t="shared" si="46"/>
        <v/>
      </c>
      <c r="AQ200" s="440" t="str">
        <f>IF(AH200="y",IF(MAX(BY200:BZ200)&lt;'TUITION SCHED'!$H$61,MAX(BY200:BZ200),'TUITION SCHED'!$H$61),"")</f>
        <v/>
      </c>
      <c r="AR200" s="459"/>
      <c r="AS200" s="443" t="str">
        <f>IF(SUM(AT200:$BF200)&gt;0,"",IF(B200&gt;0,$P200,""))</f>
        <v/>
      </c>
      <c r="AT200" s="443" t="str">
        <f>IF(SUM(AU200:$BF200)&gt;0,"",IF(C200&gt;0,$P200,""))</f>
        <v/>
      </c>
      <c r="AU200" s="443" t="str">
        <f>IF(SUM(AV200:$BF200)&gt;0,"",IF(D200&gt;0,$P200,""))</f>
        <v/>
      </c>
      <c r="AV200" s="443" t="str">
        <f>IF(SUM(AW200:$BF200)&gt;0,"",IF(E200&gt;0,$P200,""))</f>
        <v/>
      </c>
      <c r="AW200" s="443" t="str">
        <f>IF(SUM(AX200:$BF200)&gt;0,"",IF(F200&gt;0,$P200,""))</f>
        <v/>
      </c>
      <c r="AX200" s="443" t="str">
        <f>IF(SUM(AY200:$BF200)&gt;0,"",IF(G200&gt;0,$P200,""))</f>
        <v/>
      </c>
      <c r="AY200" s="443" t="str">
        <f>IF(SUM(AZ200:$BF200)&gt;0,"",IF(H200&gt;0,$P200,""))</f>
        <v/>
      </c>
      <c r="AZ200" s="443" t="str">
        <f>IF(SUM(BA200:$BF200)&gt;0,"",IF(I200&gt;0,$P200,""))</f>
        <v/>
      </c>
      <c r="BA200" s="443" t="str">
        <f>IF(SUM(BB200:$BF200)&gt;0,"",IF(J200&gt;0,$P200,""))</f>
        <v/>
      </c>
      <c r="BB200" s="443" t="str">
        <f>IF(SUM(BC200:$BF200)&gt;0,"",IF(K200&gt;0,$P200,""))</f>
        <v/>
      </c>
      <c r="BC200" s="443" t="str">
        <f>IF(SUM(BD200:$BF200)&gt;0,"",IF(L200&gt;0,$P200,""))</f>
        <v/>
      </c>
      <c r="BD200" s="443" t="str">
        <f>IF(SUM(BE200:$BF200)&gt;0,"",IF(M200&gt;0,$P200,""))</f>
        <v/>
      </c>
      <c r="BE200" s="443" t="str">
        <f t="shared" si="36"/>
        <v/>
      </c>
      <c r="BF200" s="440" t="str">
        <f t="shared" si="37"/>
        <v/>
      </c>
      <c r="BG200" s="124"/>
      <c r="BH200" s="507"/>
      <c r="BI200" s="145" t="str">
        <f>IF(AS200&lt;1,"",IF(AS200=1,'TUITION SCHED'!$D$16,IF(AS200=2,'TUITION SCHED'!$E$16,IF(AS200=3,'TUITION SCHED'!$F$16,IF(AS200=4,'TUITION SCHED'!$G$16,IF(AS200=5,'TUITION SCHED'!$H$16,""))))))</f>
        <v/>
      </c>
      <c r="BJ200" s="443" t="str">
        <f>IF(AT200&lt;1,"",IF(AT200=1,'TUITION SCHED'!$D$17,IF(AT200=2,'TUITION SCHED'!$E$17,IF(AT200=3,'TUITION SCHED'!$F$17,IF(AT200=4,'TUITION SCHED'!$G$17,IF(AT200=5,'TUITION SCHED'!$H$18,""))))))</f>
        <v/>
      </c>
      <c r="BK200" s="443" t="str">
        <f>IF(AU200&lt;1,"",IF(AU200=1,'TUITION SCHED'!$D$18,IF(AU200=2,'TUITION SCHED'!$E$18,IF(AU200=3,'TUITION SCHED'!$F$18,IF(AU200=4,'TUITION SCHED'!$G$18,IF(AU200=5,'TUITION SCHED'!$H$18,""))))))</f>
        <v/>
      </c>
      <c r="BL200" s="443" t="str">
        <f>IF(AV200&lt;1,"",IF(AV200=1,'TUITION SCHED'!$D$19,IF(AV200=2,'TUITION SCHED'!$E$19,IF(AV200=3,'TUITION SCHED'!$F$19,IF(AV200=4,'TUITION SCHED'!$G$19,IF(AV200=5,'TUITION SCHED'!$H$19,""))))))</f>
        <v/>
      </c>
      <c r="BM200" s="443" t="str">
        <f>IF(AW200&lt;1,"",IF(AW200=1,'TUITION SCHED'!$D$20,IF(AW200=2,'TUITION SCHED'!$E$20,IF(AW200=3,'TUITION SCHED'!$F$20,IF(AW200=4,'TUITION SCHED'!$G$20,IF(AW200=5,'TUITION SCHED'!$H$20,""))))))</f>
        <v/>
      </c>
      <c r="BN200" s="443" t="str">
        <f>IF(AX200&lt;1,"",IF(AX200=1,'TUITION SCHED'!$D$21,IF(AX200=2,'TUITION SCHED'!$E$21,IF(AX200=3,'TUITION SCHED'!$F$21,IF(AX200=4,'TUITION SCHED'!$G$21,IF(AX200=5,'TUITION SCHED'!$H$21,""))))))</f>
        <v/>
      </c>
      <c r="BO200" s="443" t="str">
        <f>IF(AY200&lt;1,"",IF(AY200=1,'TUITION SCHED'!$D$22,IF(AY200=2,'TUITION SCHED'!$E$22,IF(AY200=3,'TUITION SCHED'!$F$22,IF(AY200=4,'TUITION SCHED'!$G$22,IF(AY200=5,'TUITION SCHED'!$H$22,""))))))</f>
        <v/>
      </c>
      <c r="BP200" s="443" t="str">
        <f>IF(AZ200&lt;1,"",IF(AZ200=1,'TUITION SCHED'!$D$23,IF(AZ200=2,'TUITION SCHED'!$E$23,IF(AZ200=3,'TUITION SCHED'!$F$23,IF(AZ200=4,'TUITION SCHED'!$G$23,IF(AZ200=5,'TUITION SCHED'!$H$23,""))))))</f>
        <v/>
      </c>
      <c r="BQ200" s="443" t="str">
        <f>IF(BA200&lt;1,"",IF(BA200=1,'TUITION SCHED'!$D$24,IF(BA200=2,'TUITION SCHED'!$E$24,IF(BA200=3,'TUITION SCHED'!$F$24,IF(BA200=4,'TUITION SCHED'!$G$24,IF(BA200=5,'TUITION SCHED'!$H$24,""))))))</f>
        <v/>
      </c>
      <c r="BR200" s="443" t="str">
        <f>IF(BB200&lt;1,"",IF(BB200=1,'TUITION SCHED'!$D$25,IF(BB200=2,'TUITION SCHED'!$E$25,IF(BB200=3,'TUITION SCHED'!$F$25,IF(BB200=4,'TUITION SCHED'!$G$25,IF(BB200=5,'TUITION SCHED'!$H$25,""))))))</f>
        <v/>
      </c>
      <c r="BS200" s="443" t="str">
        <f>IF(BC200&lt;1,"",IF(BC200=1,'TUITION SCHED'!$D$26,IF(BC200=2,'TUITION SCHED'!$E$26,IF(BC200=3,'TUITION SCHED'!$F$26,IF(BC200=4,'TUITION SCHED'!$G$26,IF(BC200=5,'TUITION SCHED'!$H$26,""))))))</f>
        <v/>
      </c>
      <c r="BT200" s="443" t="str">
        <f>IF(BD200&lt;1,"",IF(BD200=1,'TUITION SCHED'!$D$27,IF(BD200=2,'TUITION SCHED'!$E$27,IF(BD200=3,'TUITION SCHED'!$F$27,IF(BD200=4,'TUITION SCHED'!$G$27,IF(BD200=5,'TUITION SCHED'!$H$27,""))))))</f>
        <v/>
      </c>
      <c r="BU200" s="443" t="str">
        <f>IF(BE200&lt;1,"",IF(BE200=1,'TUITION SCHED'!$D$28,IF(BE200=2,'TUITION SCHED'!$E$28,IF(BE200=3,'TUITION SCHED'!$F$28,IF(BE200=4,'TUITION SCHED'!$G$28,IF(BE200=5,'TUITION SCHED'!$H$28,""))))))</f>
        <v/>
      </c>
      <c r="BV200" s="440" t="str">
        <f>IF(BF200&lt;1,"",IF(BF200=1,'TUITION SCHED'!$D$29,IF(BF200=2,'TUITION SCHED'!$E$29,IF(BF200=3,'TUITION SCHED'!$F$29,IF(BF200=4,'TUITION SCHED'!$G$29,IF(BF200=5,'TUITION SCHED'!$H$29,""))))))</f>
        <v/>
      </c>
      <c r="BW200" s="124"/>
      <c r="BX200" s="507"/>
      <c r="BY200" s="145" t="str">
        <f>IF(AH200="y",IF(SUM(J200:O200)&gt;0,'TUITION SCHED'!$H$58+IF(SUM(J200:O200)&gt;1,((SUM(J200:O200)-1))*'TUITION SCHED'!$H$60)+SUM(B200:I200)*'TUITION SCHED'!$H$59,""),"")</f>
        <v/>
      </c>
      <c r="BZ200" s="443" t="str">
        <f>IF(AH200="y",IF(SUM(B200:I200)&gt;0,'TUITION SCHED'!$H$57+IF(SUM(B200:I200)&gt;1,((SUM(B200:I200)-1))*'TUITION SCHED'!$H$59),""),"")</f>
        <v/>
      </c>
      <c r="CA200" s="443" t="str">
        <f t="shared" si="38"/>
        <v/>
      </c>
    </row>
    <row r="201" spans="1:79">
      <c r="A201" s="480"/>
      <c r="B201" s="463"/>
      <c r="C201" s="463"/>
      <c r="D201" s="463"/>
      <c r="E201" s="463"/>
      <c r="F201" s="463"/>
      <c r="G201" s="463"/>
      <c r="H201" s="463"/>
      <c r="I201" s="463"/>
      <c r="J201" s="463"/>
      <c r="K201" s="463"/>
      <c r="L201" s="463"/>
      <c r="M201" s="463"/>
      <c r="N201" s="463"/>
      <c r="O201" s="463"/>
      <c r="P201" s="443">
        <f t="shared" si="26"/>
        <v>0</v>
      </c>
      <c r="Q201" s="480"/>
      <c r="R201" s="480"/>
      <c r="S201" s="456">
        <f>IF(U201&gt;0,U201,IF(Q201=1,'TUITION SCHED'!D$30,IF(Q201=2,'TUITION SCHED'!E$30,IF(Q201=3,'TUITION SCHED'!F$30,IF(Q201=4,'TUITION SCHED'!G$30,IF(Q201=5,'TUITION SCHED'!H$30,IF(R201&gt;0,R201*'TUITION SCHED'!$D$31,SUM(BI201:BV201))))))))</f>
        <v>0</v>
      </c>
      <c r="T201" s="457" t="str">
        <f t="shared" si="27"/>
        <v/>
      </c>
      <c r="U201" s="480"/>
      <c r="V201" s="480"/>
      <c r="W201" s="575" t="str">
        <f>IF(V201="y",S201*'DATA INPUT'!$B$20,"")</f>
        <v/>
      </c>
      <c r="X201" s="483"/>
      <c r="Y201" s="443" t="str">
        <f>IF(A201="","",IF(X201="y",'DATA INPUT'!$B$26,'DATA INPUT'!$B$27))</f>
        <v/>
      </c>
      <c r="Z201" s="458">
        <f>IF(Q201=0,(P201-B201*0.5)*'DATA INPUT'!$B$28,"")</f>
        <v>0</v>
      </c>
      <c r="AA201" s="480"/>
      <c r="AB201" s="480"/>
      <c r="AC201" s="480"/>
      <c r="AD201" s="480"/>
      <c r="AE201" s="443" t="str">
        <f>IF((AB201+AC201+AD201)=0,"",(AB201*'DATA INPUT'!$D$59)+(AC201*'DATA INPUT'!$D$61)+(AD201*'DATA INPUT'!$D$66))</f>
        <v/>
      </c>
      <c r="AF201" s="480"/>
      <c r="AG201" s="480"/>
      <c r="AH201" s="483"/>
      <c r="AI201" s="443" t="str">
        <f t="shared" si="39"/>
        <v/>
      </c>
      <c r="AJ201" s="443" t="str">
        <f t="shared" si="40"/>
        <v/>
      </c>
      <c r="AK201" s="443" t="str">
        <f t="shared" si="41"/>
        <v/>
      </c>
      <c r="AL201" s="443" t="str">
        <f t="shared" si="42"/>
        <v/>
      </c>
      <c r="AM201" s="443" t="str">
        <f t="shared" si="43"/>
        <v/>
      </c>
      <c r="AN201" s="443" t="str">
        <f t="shared" si="44"/>
        <v/>
      </c>
      <c r="AO201" s="443" t="str">
        <f t="shared" si="45"/>
        <v/>
      </c>
      <c r="AP201" s="443" t="str">
        <f t="shared" si="46"/>
        <v/>
      </c>
      <c r="AQ201" s="440" t="str">
        <f>IF(AH201="y",IF(MAX(BY201:BZ201)&lt;'TUITION SCHED'!$H$61,MAX(BY201:BZ201),'TUITION SCHED'!$H$61),"")</f>
        <v/>
      </c>
      <c r="AR201" s="459"/>
      <c r="AS201" s="443" t="str">
        <f>IF(SUM(AT201:$BF201)&gt;0,"",IF(B201&gt;0,$P201,""))</f>
        <v/>
      </c>
      <c r="AT201" s="443" t="str">
        <f>IF(SUM(AU201:$BF201)&gt;0,"",IF(C201&gt;0,$P201,""))</f>
        <v/>
      </c>
      <c r="AU201" s="443" t="str">
        <f>IF(SUM(AV201:$BF201)&gt;0,"",IF(D201&gt;0,$P201,""))</f>
        <v/>
      </c>
      <c r="AV201" s="443" t="str">
        <f>IF(SUM(AW201:$BF201)&gt;0,"",IF(E201&gt;0,$P201,""))</f>
        <v/>
      </c>
      <c r="AW201" s="443" t="str">
        <f>IF(SUM(AX201:$BF201)&gt;0,"",IF(F201&gt;0,$P201,""))</f>
        <v/>
      </c>
      <c r="AX201" s="443" t="str">
        <f>IF(SUM(AY201:$BF201)&gt;0,"",IF(G201&gt;0,$P201,""))</f>
        <v/>
      </c>
      <c r="AY201" s="443" t="str">
        <f>IF(SUM(AZ201:$BF201)&gt;0,"",IF(H201&gt;0,$P201,""))</f>
        <v/>
      </c>
      <c r="AZ201" s="443" t="str">
        <f>IF(SUM(BA201:$BF201)&gt;0,"",IF(I201&gt;0,$P201,""))</f>
        <v/>
      </c>
      <c r="BA201" s="443" t="str">
        <f>IF(SUM(BB201:$BF201)&gt;0,"",IF(J201&gt;0,$P201,""))</f>
        <v/>
      </c>
      <c r="BB201" s="443" t="str">
        <f>IF(SUM(BC201:$BF201)&gt;0,"",IF(K201&gt;0,$P201,""))</f>
        <v/>
      </c>
      <c r="BC201" s="443" t="str">
        <f>IF(SUM(BD201:$BF201)&gt;0,"",IF(L201&gt;0,$P201,""))</f>
        <v/>
      </c>
      <c r="BD201" s="443" t="str">
        <f>IF(SUM(BE201:$BF201)&gt;0,"",IF(M201&gt;0,$P201,""))</f>
        <v/>
      </c>
      <c r="BE201" s="443" t="str">
        <f t="shared" si="36"/>
        <v/>
      </c>
      <c r="BF201" s="440" t="str">
        <f t="shared" si="37"/>
        <v/>
      </c>
      <c r="BG201" s="124"/>
      <c r="BH201" s="507"/>
      <c r="BI201" s="145" t="str">
        <f>IF(AS201&lt;1,"",IF(AS201=1,'TUITION SCHED'!$D$16,IF(AS201=2,'TUITION SCHED'!$E$16,IF(AS201=3,'TUITION SCHED'!$F$16,IF(AS201=4,'TUITION SCHED'!$G$16,IF(AS201=5,'TUITION SCHED'!$H$16,""))))))</f>
        <v/>
      </c>
      <c r="BJ201" s="443" t="str">
        <f>IF(AT201&lt;1,"",IF(AT201=1,'TUITION SCHED'!$D$17,IF(AT201=2,'TUITION SCHED'!$E$17,IF(AT201=3,'TUITION SCHED'!$F$17,IF(AT201=4,'TUITION SCHED'!$G$17,IF(AT201=5,'TUITION SCHED'!$H$18,""))))))</f>
        <v/>
      </c>
      <c r="BK201" s="443" t="str">
        <f>IF(AU201&lt;1,"",IF(AU201=1,'TUITION SCHED'!$D$18,IF(AU201=2,'TUITION SCHED'!$E$18,IF(AU201=3,'TUITION SCHED'!$F$18,IF(AU201=4,'TUITION SCHED'!$G$18,IF(AU201=5,'TUITION SCHED'!$H$18,""))))))</f>
        <v/>
      </c>
      <c r="BL201" s="443" t="str">
        <f>IF(AV201&lt;1,"",IF(AV201=1,'TUITION SCHED'!$D$19,IF(AV201=2,'TUITION SCHED'!$E$19,IF(AV201=3,'TUITION SCHED'!$F$19,IF(AV201=4,'TUITION SCHED'!$G$19,IF(AV201=5,'TUITION SCHED'!$H$19,""))))))</f>
        <v/>
      </c>
      <c r="BM201" s="443" t="str">
        <f>IF(AW201&lt;1,"",IF(AW201=1,'TUITION SCHED'!$D$20,IF(AW201=2,'TUITION SCHED'!$E$20,IF(AW201=3,'TUITION SCHED'!$F$20,IF(AW201=4,'TUITION SCHED'!$G$20,IF(AW201=5,'TUITION SCHED'!$H$20,""))))))</f>
        <v/>
      </c>
      <c r="BN201" s="443" t="str">
        <f>IF(AX201&lt;1,"",IF(AX201=1,'TUITION SCHED'!$D$21,IF(AX201=2,'TUITION SCHED'!$E$21,IF(AX201=3,'TUITION SCHED'!$F$21,IF(AX201=4,'TUITION SCHED'!$G$21,IF(AX201=5,'TUITION SCHED'!$H$21,""))))))</f>
        <v/>
      </c>
      <c r="BO201" s="443" t="str">
        <f>IF(AY201&lt;1,"",IF(AY201=1,'TUITION SCHED'!$D$22,IF(AY201=2,'TUITION SCHED'!$E$22,IF(AY201=3,'TUITION SCHED'!$F$22,IF(AY201=4,'TUITION SCHED'!$G$22,IF(AY201=5,'TUITION SCHED'!$H$22,""))))))</f>
        <v/>
      </c>
      <c r="BP201" s="443" t="str">
        <f>IF(AZ201&lt;1,"",IF(AZ201=1,'TUITION SCHED'!$D$23,IF(AZ201=2,'TUITION SCHED'!$E$23,IF(AZ201=3,'TUITION SCHED'!$F$23,IF(AZ201=4,'TUITION SCHED'!$G$23,IF(AZ201=5,'TUITION SCHED'!$H$23,""))))))</f>
        <v/>
      </c>
      <c r="BQ201" s="443" t="str">
        <f>IF(BA201&lt;1,"",IF(BA201=1,'TUITION SCHED'!$D$24,IF(BA201=2,'TUITION SCHED'!$E$24,IF(BA201=3,'TUITION SCHED'!$F$24,IF(BA201=4,'TUITION SCHED'!$G$24,IF(BA201=5,'TUITION SCHED'!$H$24,""))))))</f>
        <v/>
      </c>
      <c r="BR201" s="443" t="str">
        <f>IF(BB201&lt;1,"",IF(BB201=1,'TUITION SCHED'!$D$25,IF(BB201=2,'TUITION SCHED'!$E$25,IF(BB201=3,'TUITION SCHED'!$F$25,IF(BB201=4,'TUITION SCHED'!$G$25,IF(BB201=5,'TUITION SCHED'!$H$25,""))))))</f>
        <v/>
      </c>
      <c r="BS201" s="443" t="str">
        <f>IF(BC201&lt;1,"",IF(BC201=1,'TUITION SCHED'!$D$26,IF(BC201=2,'TUITION SCHED'!$E$26,IF(BC201=3,'TUITION SCHED'!$F$26,IF(BC201=4,'TUITION SCHED'!$G$26,IF(BC201=5,'TUITION SCHED'!$H$26,""))))))</f>
        <v/>
      </c>
      <c r="BT201" s="443" t="str">
        <f>IF(BD201&lt;1,"",IF(BD201=1,'TUITION SCHED'!$D$27,IF(BD201=2,'TUITION SCHED'!$E$27,IF(BD201=3,'TUITION SCHED'!$F$27,IF(BD201=4,'TUITION SCHED'!$G$27,IF(BD201=5,'TUITION SCHED'!$H$27,""))))))</f>
        <v/>
      </c>
      <c r="BU201" s="443" t="str">
        <f>IF(BE201&lt;1,"",IF(BE201=1,'TUITION SCHED'!$D$28,IF(BE201=2,'TUITION SCHED'!$E$28,IF(BE201=3,'TUITION SCHED'!$F$28,IF(BE201=4,'TUITION SCHED'!$G$28,IF(BE201=5,'TUITION SCHED'!$H$28,""))))))</f>
        <v/>
      </c>
      <c r="BV201" s="440" t="str">
        <f>IF(BF201&lt;1,"",IF(BF201=1,'TUITION SCHED'!$D$29,IF(BF201=2,'TUITION SCHED'!$E$29,IF(BF201=3,'TUITION SCHED'!$F$29,IF(BF201=4,'TUITION SCHED'!$G$29,IF(BF201=5,'TUITION SCHED'!$H$29,""))))))</f>
        <v/>
      </c>
      <c r="BW201" s="124"/>
      <c r="BX201" s="507"/>
      <c r="BY201" s="145" t="str">
        <f>IF(AH201="y",IF(SUM(J201:O201)&gt;0,'TUITION SCHED'!$H$58+IF(SUM(J201:O201)&gt;1,((SUM(J201:O201)-1))*'TUITION SCHED'!$H$60)+SUM(B201:I201)*'TUITION SCHED'!$H$59,""),"")</f>
        <v/>
      </c>
      <c r="BZ201" s="443" t="str">
        <f>IF(AH201="y",IF(SUM(B201:I201)&gt;0,'TUITION SCHED'!$H$57+IF(SUM(B201:I201)&gt;1,((SUM(B201:I201)-1))*'TUITION SCHED'!$H$59),""),"")</f>
        <v/>
      </c>
      <c r="CA201" s="443" t="str">
        <f t="shared" si="38"/>
        <v/>
      </c>
    </row>
    <row r="202" spans="1:79">
      <c r="A202" s="480"/>
      <c r="B202" s="463"/>
      <c r="C202" s="463"/>
      <c r="D202" s="463"/>
      <c r="E202" s="463"/>
      <c r="F202" s="463"/>
      <c r="G202" s="463"/>
      <c r="H202" s="463"/>
      <c r="I202" s="463"/>
      <c r="J202" s="463"/>
      <c r="K202" s="463"/>
      <c r="L202" s="463"/>
      <c r="M202" s="463"/>
      <c r="N202" s="463"/>
      <c r="O202" s="463"/>
      <c r="P202" s="443">
        <f t="shared" si="26"/>
        <v>0</v>
      </c>
      <c r="Q202" s="480"/>
      <c r="R202" s="480"/>
      <c r="S202" s="456">
        <f>IF(U202&gt;0,U202,IF(Q202=1,'TUITION SCHED'!D$30,IF(Q202=2,'TUITION SCHED'!E$30,IF(Q202=3,'TUITION SCHED'!F$30,IF(Q202=4,'TUITION SCHED'!G$30,IF(Q202=5,'TUITION SCHED'!H$30,IF(R202&gt;0,R202*'TUITION SCHED'!$D$31,SUM(BI202:BV202))))))))</f>
        <v>0</v>
      </c>
      <c r="T202" s="457" t="str">
        <f t="shared" si="27"/>
        <v/>
      </c>
      <c r="U202" s="480"/>
      <c r="V202" s="480"/>
      <c r="W202" s="575" t="str">
        <f>IF(V202="y",S202*'DATA INPUT'!$B$20,"")</f>
        <v/>
      </c>
      <c r="X202" s="483"/>
      <c r="Y202" s="443" t="str">
        <f>IF(A202="","",IF(X202="y",'DATA INPUT'!$B$26,'DATA INPUT'!$B$27))</f>
        <v/>
      </c>
      <c r="Z202" s="458">
        <f>IF(Q202=0,(P202-B202*0.5)*'DATA INPUT'!$B$28,"")</f>
        <v>0</v>
      </c>
      <c r="AA202" s="480"/>
      <c r="AB202" s="480"/>
      <c r="AC202" s="480"/>
      <c r="AD202" s="480"/>
      <c r="AE202" s="443" t="str">
        <f>IF((AB202+AC202+AD202)=0,"",(AB202*'DATA INPUT'!$D$59)+(AC202*'DATA INPUT'!$D$61)+(AD202*'DATA INPUT'!$D$66))</f>
        <v/>
      </c>
      <c r="AF202" s="480"/>
      <c r="AG202" s="480"/>
      <c r="AH202" s="483"/>
      <c r="AI202" s="443" t="str">
        <f t="shared" si="39"/>
        <v/>
      </c>
      <c r="AJ202" s="443" t="str">
        <f t="shared" si="40"/>
        <v/>
      </c>
      <c r="AK202" s="443" t="str">
        <f t="shared" si="41"/>
        <v/>
      </c>
      <c r="AL202" s="443" t="str">
        <f t="shared" si="42"/>
        <v/>
      </c>
      <c r="AM202" s="443" t="str">
        <f t="shared" si="43"/>
        <v/>
      </c>
      <c r="AN202" s="443" t="str">
        <f t="shared" si="44"/>
        <v/>
      </c>
      <c r="AO202" s="443" t="str">
        <f t="shared" si="45"/>
        <v/>
      </c>
      <c r="AP202" s="443" t="str">
        <f t="shared" si="46"/>
        <v/>
      </c>
      <c r="AQ202" s="440" t="str">
        <f>IF(AH202="y",IF(MAX(BY202:BZ202)&lt;'TUITION SCHED'!$H$61,MAX(BY202:BZ202),'TUITION SCHED'!$H$61),"")</f>
        <v/>
      </c>
      <c r="AR202" s="459"/>
      <c r="AS202" s="443" t="str">
        <f>IF(SUM(AT202:$BF202)&gt;0,"",IF(B202&gt;0,$P202,""))</f>
        <v/>
      </c>
      <c r="AT202" s="443" t="str">
        <f>IF(SUM(AU202:$BF202)&gt;0,"",IF(C202&gt;0,$P202,""))</f>
        <v/>
      </c>
      <c r="AU202" s="443" t="str">
        <f>IF(SUM(AV202:$BF202)&gt;0,"",IF(D202&gt;0,$P202,""))</f>
        <v/>
      </c>
      <c r="AV202" s="443" t="str">
        <f>IF(SUM(AW202:$BF202)&gt;0,"",IF(E202&gt;0,$P202,""))</f>
        <v/>
      </c>
      <c r="AW202" s="443" t="str">
        <f>IF(SUM(AX202:$BF202)&gt;0,"",IF(F202&gt;0,$P202,""))</f>
        <v/>
      </c>
      <c r="AX202" s="443" t="str">
        <f>IF(SUM(AY202:$BF202)&gt;0,"",IF(G202&gt;0,$P202,""))</f>
        <v/>
      </c>
      <c r="AY202" s="443" t="str">
        <f>IF(SUM(AZ202:$BF202)&gt;0,"",IF(H202&gt;0,$P202,""))</f>
        <v/>
      </c>
      <c r="AZ202" s="443" t="str">
        <f>IF(SUM(BA202:$BF202)&gt;0,"",IF(I202&gt;0,$P202,""))</f>
        <v/>
      </c>
      <c r="BA202" s="443" t="str">
        <f>IF(SUM(BB202:$BF202)&gt;0,"",IF(J202&gt;0,$P202,""))</f>
        <v/>
      </c>
      <c r="BB202" s="443" t="str">
        <f>IF(SUM(BC202:$BF202)&gt;0,"",IF(K202&gt;0,$P202,""))</f>
        <v/>
      </c>
      <c r="BC202" s="443" t="str">
        <f>IF(SUM(BD202:$BF202)&gt;0,"",IF(L202&gt;0,$P202,""))</f>
        <v/>
      </c>
      <c r="BD202" s="443" t="str">
        <f>IF(SUM(BE202:$BF202)&gt;0,"",IF(M202&gt;0,$P202,""))</f>
        <v/>
      </c>
      <c r="BE202" s="443" t="str">
        <f t="shared" si="36"/>
        <v/>
      </c>
      <c r="BF202" s="440" t="str">
        <f t="shared" si="37"/>
        <v/>
      </c>
      <c r="BG202" s="124"/>
      <c r="BH202" s="507"/>
      <c r="BI202" s="145" t="str">
        <f>IF(AS202&lt;1,"",IF(AS202=1,'TUITION SCHED'!$D$16,IF(AS202=2,'TUITION SCHED'!$E$16,IF(AS202=3,'TUITION SCHED'!$F$16,IF(AS202=4,'TUITION SCHED'!$G$16,IF(AS202=5,'TUITION SCHED'!$H$16,""))))))</f>
        <v/>
      </c>
      <c r="BJ202" s="443" t="str">
        <f>IF(AT202&lt;1,"",IF(AT202=1,'TUITION SCHED'!$D$17,IF(AT202=2,'TUITION SCHED'!$E$17,IF(AT202=3,'TUITION SCHED'!$F$17,IF(AT202=4,'TUITION SCHED'!$G$17,IF(AT202=5,'TUITION SCHED'!$H$18,""))))))</f>
        <v/>
      </c>
      <c r="BK202" s="443" t="str">
        <f>IF(AU202&lt;1,"",IF(AU202=1,'TUITION SCHED'!$D$18,IF(AU202=2,'TUITION SCHED'!$E$18,IF(AU202=3,'TUITION SCHED'!$F$18,IF(AU202=4,'TUITION SCHED'!$G$18,IF(AU202=5,'TUITION SCHED'!$H$18,""))))))</f>
        <v/>
      </c>
      <c r="BL202" s="443" t="str">
        <f>IF(AV202&lt;1,"",IF(AV202=1,'TUITION SCHED'!$D$19,IF(AV202=2,'TUITION SCHED'!$E$19,IF(AV202=3,'TUITION SCHED'!$F$19,IF(AV202=4,'TUITION SCHED'!$G$19,IF(AV202=5,'TUITION SCHED'!$H$19,""))))))</f>
        <v/>
      </c>
      <c r="BM202" s="443" t="str">
        <f>IF(AW202&lt;1,"",IF(AW202=1,'TUITION SCHED'!$D$20,IF(AW202=2,'TUITION SCHED'!$E$20,IF(AW202=3,'TUITION SCHED'!$F$20,IF(AW202=4,'TUITION SCHED'!$G$20,IF(AW202=5,'TUITION SCHED'!$H$20,""))))))</f>
        <v/>
      </c>
      <c r="BN202" s="443" t="str">
        <f>IF(AX202&lt;1,"",IF(AX202=1,'TUITION SCHED'!$D$21,IF(AX202=2,'TUITION SCHED'!$E$21,IF(AX202=3,'TUITION SCHED'!$F$21,IF(AX202=4,'TUITION SCHED'!$G$21,IF(AX202=5,'TUITION SCHED'!$H$21,""))))))</f>
        <v/>
      </c>
      <c r="BO202" s="443" t="str">
        <f>IF(AY202&lt;1,"",IF(AY202=1,'TUITION SCHED'!$D$22,IF(AY202=2,'TUITION SCHED'!$E$22,IF(AY202=3,'TUITION SCHED'!$F$22,IF(AY202=4,'TUITION SCHED'!$G$22,IF(AY202=5,'TUITION SCHED'!$H$22,""))))))</f>
        <v/>
      </c>
      <c r="BP202" s="443" t="str">
        <f>IF(AZ202&lt;1,"",IF(AZ202=1,'TUITION SCHED'!$D$23,IF(AZ202=2,'TUITION SCHED'!$E$23,IF(AZ202=3,'TUITION SCHED'!$F$23,IF(AZ202=4,'TUITION SCHED'!$G$23,IF(AZ202=5,'TUITION SCHED'!$H$23,""))))))</f>
        <v/>
      </c>
      <c r="BQ202" s="443" t="str">
        <f>IF(BA202&lt;1,"",IF(BA202=1,'TUITION SCHED'!$D$24,IF(BA202=2,'TUITION SCHED'!$E$24,IF(BA202=3,'TUITION SCHED'!$F$24,IF(BA202=4,'TUITION SCHED'!$G$24,IF(BA202=5,'TUITION SCHED'!$H$24,""))))))</f>
        <v/>
      </c>
      <c r="BR202" s="443" t="str">
        <f>IF(BB202&lt;1,"",IF(BB202=1,'TUITION SCHED'!$D$25,IF(BB202=2,'TUITION SCHED'!$E$25,IF(BB202=3,'TUITION SCHED'!$F$25,IF(BB202=4,'TUITION SCHED'!$G$25,IF(BB202=5,'TUITION SCHED'!$H$25,""))))))</f>
        <v/>
      </c>
      <c r="BS202" s="443" t="str">
        <f>IF(BC202&lt;1,"",IF(BC202=1,'TUITION SCHED'!$D$26,IF(BC202=2,'TUITION SCHED'!$E$26,IF(BC202=3,'TUITION SCHED'!$F$26,IF(BC202=4,'TUITION SCHED'!$G$26,IF(BC202=5,'TUITION SCHED'!$H$26,""))))))</f>
        <v/>
      </c>
      <c r="BT202" s="443" t="str">
        <f>IF(BD202&lt;1,"",IF(BD202=1,'TUITION SCHED'!$D$27,IF(BD202=2,'TUITION SCHED'!$E$27,IF(BD202=3,'TUITION SCHED'!$F$27,IF(BD202=4,'TUITION SCHED'!$G$27,IF(BD202=5,'TUITION SCHED'!$H$27,""))))))</f>
        <v/>
      </c>
      <c r="BU202" s="443" t="str">
        <f>IF(BE202&lt;1,"",IF(BE202=1,'TUITION SCHED'!$D$28,IF(BE202=2,'TUITION SCHED'!$E$28,IF(BE202=3,'TUITION SCHED'!$F$28,IF(BE202=4,'TUITION SCHED'!$G$28,IF(BE202=5,'TUITION SCHED'!$H$28,""))))))</f>
        <v/>
      </c>
      <c r="BV202" s="440" t="str">
        <f>IF(BF202&lt;1,"",IF(BF202=1,'TUITION SCHED'!$D$29,IF(BF202=2,'TUITION SCHED'!$E$29,IF(BF202=3,'TUITION SCHED'!$F$29,IF(BF202=4,'TUITION SCHED'!$G$29,IF(BF202=5,'TUITION SCHED'!$H$29,""))))))</f>
        <v/>
      </c>
      <c r="BW202" s="124"/>
      <c r="BX202" s="507"/>
      <c r="BY202" s="145" t="str">
        <f>IF(AH202="y",IF(SUM(J202:O202)&gt;0,'TUITION SCHED'!$H$58+IF(SUM(J202:O202)&gt;1,((SUM(J202:O202)-1))*'TUITION SCHED'!$H$60)+SUM(B202:I202)*'TUITION SCHED'!$H$59,""),"")</f>
        <v/>
      </c>
      <c r="BZ202" s="443" t="str">
        <f>IF(AH202="y",IF(SUM(B202:I202)&gt;0,'TUITION SCHED'!$H$57+IF(SUM(B202:I202)&gt;1,((SUM(B202:I202)-1))*'TUITION SCHED'!$H$59),""),"")</f>
        <v/>
      </c>
      <c r="CA202" s="443" t="str">
        <f t="shared" si="38"/>
        <v/>
      </c>
    </row>
    <row r="203" spans="1:79">
      <c r="A203" s="480"/>
      <c r="B203" s="463"/>
      <c r="C203" s="463"/>
      <c r="D203" s="463"/>
      <c r="E203" s="463"/>
      <c r="F203" s="463"/>
      <c r="G203" s="463"/>
      <c r="H203" s="463"/>
      <c r="I203" s="463"/>
      <c r="J203" s="463"/>
      <c r="K203" s="463"/>
      <c r="L203" s="463"/>
      <c r="M203" s="463"/>
      <c r="N203" s="463"/>
      <c r="O203" s="463"/>
      <c r="P203" s="443">
        <f t="shared" si="26"/>
        <v>0</v>
      </c>
      <c r="Q203" s="480"/>
      <c r="R203" s="480"/>
      <c r="S203" s="456">
        <f>IF(U203&gt;0,U203,IF(Q203=1,'TUITION SCHED'!D$30,IF(Q203=2,'TUITION SCHED'!E$30,IF(Q203=3,'TUITION SCHED'!F$30,IF(Q203=4,'TUITION SCHED'!G$30,IF(Q203=5,'TUITION SCHED'!H$30,IF(R203&gt;0,R203*'TUITION SCHED'!$D$31,SUM(BI203:BV203))))))))</f>
        <v>0</v>
      </c>
      <c r="T203" s="457" t="str">
        <f t="shared" si="27"/>
        <v/>
      </c>
      <c r="U203" s="480"/>
      <c r="V203" s="480"/>
      <c r="W203" s="575" t="str">
        <f>IF(V203="y",S203*'DATA INPUT'!$B$20,"")</f>
        <v/>
      </c>
      <c r="X203" s="483"/>
      <c r="Y203" s="443" t="str">
        <f>IF(A203="","",IF(X203="y",'DATA INPUT'!$B$26,'DATA INPUT'!$B$27))</f>
        <v/>
      </c>
      <c r="Z203" s="458">
        <f>IF(Q203=0,(P203-B203*0.5)*'DATA INPUT'!$B$28,"")</f>
        <v>0</v>
      </c>
      <c r="AA203" s="480"/>
      <c r="AB203" s="480"/>
      <c r="AC203" s="480"/>
      <c r="AD203" s="480"/>
      <c r="AE203" s="443" t="str">
        <f>IF((AB203+AC203+AD203)=0,"",(AB203*'DATA INPUT'!$D$59)+(AC203*'DATA INPUT'!$D$61)+(AD203*'DATA INPUT'!$D$66))</f>
        <v/>
      </c>
      <c r="AF203" s="480"/>
      <c r="AG203" s="480"/>
      <c r="AH203" s="483"/>
      <c r="AI203" s="443" t="str">
        <f t="shared" si="39"/>
        <v/>
      </c>
      <c r="AJ203" s="443" t="str">
        <f t="shared" si="40"/>
        <v/>
      </c>
      <c r="AK203" s="443" t="str">
        <f t="shared" si="41"/>
        <v/>
      </c>
      <c r="AL203" s="443" t="str">
        <f t="shared" si="42"/>
        <v/>
      </c>
      <c r="AM203" s="443" t="str">
        <f t="shared" si="43"/>
        <v/>
      </c>
      <c r="AN203" s="443" t="str">
        <f t="shared" si="44"/>
        <v/>
      </c>
      <c r="AO203" s="443" t="str">
        <f t="shared" si="45"/>
        <v/>
      </c>
      <c r="AP203" s="443" t="str">
        <f t="shared" si="46"/>
        <v/>
      </c>
      <c r="AQ203" s="440" t="str">
        <f>IF(AH203="y",IF(MAX(BY203:BZ203)&lt;'TUITION SCHED'!$H$61,MAX(BY203:BZ203),'TUITION SCHED'!$H$61),"")</f>
        <v/>
      </c>
      <c r="AR203" s="459"/>
      <c r="AS203" s="443" t="str">
        <f>IF(SUM(AT203:$BF203)&gt;0,"",IF(B203&gt;0,$P203,""))</f>
        <v/>
      </c>
      <c r="AT203" s="443" t="str">
        <f>IF(SUM(AU203:$BF203)&gt;0,"",IF(C203&gt;0,$P203,""))</f>
        <v/>
      </c>
      <c r="AU203" s="443" t="str">
        <f>IF(SUM(AV203:$BF203)&gt;0,"",IF(D203&gt;0,$P203,""))</f>
        <v/>
      </c>
      <c r="AV203" s="443" t="str">
        <f>IF(SUM(AW203:$BF203)&gt;0,"",IF(E203&gt;0,$P203,""))</f>
        <v/>
      </c>
      <c r="AW203" s="443" t="str">
        <f>IF(SUM(AX203:$BF203)&gt;0,"",IF(F203&gt;0,$P203,""))</f>
        <v/>
      </c>
      <c r="AX203" s="443" t="str">
        <f>IF(SUM(AY203:$BF203)&gt;0,"",IF(G203&gt;0,$P203,""))</f>
        <v/>
      </c>
      <c r="AY203" s="443" t="str">
        <f>IF(SUM(AZ203:$BF203)&gt;0,"",IF(H203&gt;0,$P203,""))</f>
        <v/>
      </c>
      <c r="AZ203" s="443" t="str">
        <f>IF(SUM(BA203:$BF203)&gt;0,"",IF(I203&gt;0,$P203,""))</f>
        <v/>
      </c>
      <c r="BA203" s="443" t="str">
        <f>IF(SUM(BB203:$BF203)&gt;0,"",IF(J203&gt;0,$P203,""))</f>
        <v/>
      </c>
      <c r="BB203" s="443" t="str">
        <f>IF(SUM(BC203:$BF203)&gt;0,"",IF(K203&gt;0,$P203,""))</f>
        <v/>
      </c>
      <c r="BC203" s="443" t="str">
        <f>IF(SUM(BD203:$BF203)&gt;0,"",IF(L203&gt;0,$P203,""))</f>
        <v/>
      </c>
      <c r="BD203" s="443" t="str">
        <f>IF(SUM(BE203:$BF203)&gt;0,"",IF(M203&gt;0,$P203,""))</f>
        <v/>
      </c>
      <c r="BE203" s="443" t="str">
        <f t="shared" si="36"/>
        <v/>
      </c>
      <c r="BF203" s="440" t="str">
        <f t="shared" si="37"/>
        <v/>
      </c>
      <c r="BG203" s="124"/>
      <c r="BH203" s="507"/>
      <c r="BI203" s="145" t="str">
        <f>IF(AS203&lt;1,"",IF(AS203=1,'TUITION SCHED'!$D$16,IF(AS203=2,'TUITION SCHED'!$E$16,IF(AS203=3,'TUITION SCHED'!$F$16,IF(AS203=4,'TUITION SCHED'!$G$16,IF(AS203=5,'TUITION SCHED'!$H$16,""))))))</f>
        <v/>
      </c>
      <c r="BJ203" s="443" t="str">
        <f>IF(AT203&lt;1,"",IF(AT203=1,'TUITION SCHED'!$D$17,IF(AT203=2,'TUITION SCHED'!$E$17,IF(AT203=3,'TUITION SCHED'!$F$17,IF(AT203=4,'TUITION SCHED'!$G$17,IF(AT203=5,'TUITION SCHED'!$H$18,""))))))</f>
        <v/>
      </c>
      <c r="BK203" s="443" t="str">
        <f>IF(AU203&lt;1,"",IF(AU203=1,'TUITION SCHED'!$D$18,IF(AU203=2,'TUITION SCHED'!$E$18,IF(AU203=3,'TUITION SCHED'!$F$18,IF(AU203=4,'TUITION SCHED'!$G$18,IF(AU203=5,'TUITION SCHED'!$H$18,""))))))</f>
        <v/>
      </c>
      <c r="BL203" s="443" t="str">
        <f>IF(AV203&lt;1,"",IF(AV203=1,'TUITION SCHED'!$D$19,IF(AV203=2,'TUITION SCHED'!$E$19,IF(AV203=3,'TUITION SCHED'!$F$19,IF(AV203=4,'TUITION SCHED'!$G$19,IF(AV203=5,'TUITION SCHED'!$H$19,""))))))</f>
        <v/>
      </c>
      <c r="BM203" s="443" t="str">
        <f>IF(AW203&lt;1,"",IF(AW203=1,'TUITION SCHED'!$D$20,IF(AW203=2,'TUITION SCHED'!$E$20,IF(AW203=3,'TUITION SCHED'!$F$20,IF(AW203=4,'TUITION SCHED'!$G$20,IF(AW203=5,'TUITION SCHED'!$H$20,""))))))</f>
        <v/>
      </c>
      <c r="BN203" s="443" t="str">
        <f>IF(AX203&lt;1,"",IF(AX203=1,'TUITION SCHED'!$D$21,IF(AX203=2,'TUITION SCHED'!$E$21,IF(AX203=3,'TUITION SCHED'!$F$21,IF(AX203=4,'TUITION SCHED'!$G$21,IF(AX203=5,'TUITION SCHED'!$H$21,""))))))</f>
        <v/>
      </c>
      <c r="BO203" s="443" t="str">
        <f>IF(AY203&lt;1,"",IF(AY203=1,'TUITION SCHED'!$D$22,IF(AY203=2,'TUITION SCHED'!$E$22,IF(AY203=3,'TUITION SCHED'!$F$22,IF(AY203=4,'TUITION SCHED'!$G$22,IF(AY203=5,'TUITION SCHED'!$H$22,""))))))</f>
        <v/>
      </c>
      <c r="BP203" s="443" t="str">
        <f>IF(AZ203&lt;1,"",IF(AZ203=1,'TUITION SCHED'!$D$23,IF(AZ203=2,'TUITION SCHED'!$E$23,IF(AZ203=3,'TUITION SCHED'!$F$23,IF(AZ203=4,'TUITION SCHED'!$G$23,IF(AZ203=5,'TUITION SCHED'!$H$23,""))))))</f>
        <v/>
      </c>
      <c r="BQ203" s="443" t="str">
        <f>IF(BA203&lt;1,"",IF(BA203=1,'TUITION SCHED'!$D$24,IF(BA203=2,'TUITION SCHED'!$E$24,IF(BA203=3,'TUITION SCHED'!$F$24,IF(BA203=4,'TUITION SCHED'!$G$24,IF(BA203=5,'TUITION SCHED'!$H$24,""))))))</f>
        <v/>
      </c>
      <c r="BR203" s="443" t="str">
        <f>IF(BB203&lt;1,"",IF(BB203=1,'TUITION SCHED'!$D$25,IF(BB203=2,'TUITION SCHED'!$E$25,IF(BB203=3,'TUITION SCHED'!$F$25,IF(BB203=4,'TUITION SCHED'!$G$25,IF(BB203=5,'TUITION SCHED'!$H$25,""))))))</f>
        <v/>
      </c>
      <c r="BS203" s="443" t="str">
        <f>IF(BC203&lt;1,"",IF(BC203=1,'TUITION SCHED'!$D$26,IF(BC203=2,'TUITION SCHED'!$E$26,IF(BC203=3,'TUITION SCHED'!$F$26,IF(BC203=4,'TUITION SCHED'!$G$26,IF(BC203=5,'TUITION SCHED'!$H$26,""))))))</f>
        <v/>
      </c>
      <c r="BT203" s="443" t="str">
        <f>IF(BD203&lt;1,"",IF(BD203=1,'TUITION SCHED'!$D$27,IF(BD203=2,'TUITION SCHED'!$E$27,IF(BD203=3,'TUITION SCHED'!$F$27,IF(BD203=4,'TUITION SCHED'!$G$27,IF(BD203=5,'TUITION SCHED'!$H$27,""))))))</f>
        <v/>
      </c>
      <c r="BU203" s="443" t="str">
        <f>IF(BE203&lt;1,"",IF(BE203=1,'TUITION SCHED'!$D$28,IF(BE203=2,'TUITION SCHED'!$E$28,IF(BE203=3,'TUITION SCHED'!$F$28,IF(BE203=4,'TUITION SCHED'!$G$28,IF(BE203=5,'TUITION SCHED'!$H$28,""))))))</f>
        <v/>
      </c>
      <c r="BV203" s="440" t="str">
        <f>IF(BF203&lt;1,"",IF(BF203=1,'TUITION SCHED'!$D$29,IF(BF203=2,'TUITION SCHED'!$E$29,IF(BF203=3,'TUITION SCHED'!$F$29,IF(BF203=4,'TUITION SCHED'!$G$29,IF(BF203=5,'TUITION SCHED'!$H$29,""))))))</f>
        <v/>
      </c>
      <c r="BW203" s="124"/>
      <c r="BX203" s="507"/>
      <c r="BY203" s="145" t="str">
        <f>IF(AH203="y",IF(SUM(J203:O203)&gt;0,'TUITION SCHED'!$H$58+IF(SUM(J203:O203)&gt;1,((SUM(J203:O203)-1))*'TUITION SCHED'!$H$60)+SUM(B203:I203)*'TUITION SCHED'!$H$59,""),"")</f>
        <v/>
      </c>
      <c r="BZ203" s="443" t="str">
        <f>IF(AH203="y",IF(SUM(B203:I203)&gt;0,'TUITION SCHED'!$H$57+IF(SUM(B203:I203)&gt;1,((SUM(B203:I203)-1))*'TUITION SCHED'!$H$59),""),"")</f>
        <v/>
      </c>
      <c r="CA203" s="443" t="str">
        <f t="shared" si="38"/>
        <v/>
      </c>
    </row>
    <row r="204" spans="1:79">
      <c r="A204" s="480"/>
      <c r="B204" s="463"/>
      <c r="C204" s="463"/>
      <c r="D204" s="463"/>
      <c r="E204" s="463"/>
      <c r="F204" s="463"/>
      <c r="G204" s="463"/>
      <c r="H204" s="463"/>
      <c r="I204" s="463"/>
      <c r="J204" s="463"/>
      <c r="K204" s="463"/>
      <c r="L204" s="463"/>
      <c r="M204" s="463"/>
      <c r="N204" s="463"/>
      <c r="O204" s="463"/>
      <c r="P204" s="443">
        <f t="shared" si="26"/>
        <v>0</v>
      </c>
      <c r="Q204" s="480"/>
      <c r="R204" s="480"/>
      <c r="S204" s="456">
        <f>IF(U204&gt;0,U204,IF(Q204=1,'TUITION SCHED'!D$30,IF(Q204=2,'TUITION SCHED'!E$30,IF(Q204=3,'TUITION SCHED'!F$30,IF(Q204=4,'TUITION SCHED'!G$30,IF(Q204=5,'TUITION SCHED'!H$30,IF(R204&gt;0,R204*'TUITION SCHED'!$D$31,SUM(BI204:BV204))))))))</f>
        <v>0</v>
      </c>
      <c r="T204" s="457" t="str">
        <f t="shared" si="27"/>
        <v/>
      </c>
      <c r="U204" s="480"/>
      <c r="V204" s="480"/>
      <c r="W204" s="575" t="str">
        <f>IF(V204="y",S204*'DATA INPUT'!$B$20,"")</f>
        <v/>
      </c>
      <c r="X204" s="483"/>
      <c r="Y204" s="443" t="str">
        <f>IF(A204="","",IF(X204="y",'DATA INPUT'!$B$26,'DATA INPUT'!$B$27))</f>
        <v/>
      </c>
      <c r="Z204" s="458">
        <f>IF(Q204=0,(P204-B204*0.5)*'DATA INPUT'!$B$28,"")</f>
        <v>0</v>
      </c>
      <c r="AA204" s="480"/>
      <c r="AB204" s="480"/>
      <c r="AC204" s="480"/>
      <c r="AD204" s="480"/>
      <c r="AE204" s="443" t="str">
        <f>IF((AB204+AC204+AD204)=0,"",(AB204*'DATA INPUT'!$D$59)+(AC204*'DATA INPUT'!$D$61)+(AD204*'DATA INPUT'!$D$66))</f>
        <v/>
      </c>
      <c r="AF204" s="480"/>
      <c r="AG204" s="480"/>
      <c r="AH204" s="483"/>
      <c r="AI204" s="443" t="str">
        <f t="shared" si="39"/>
        <v/>
      </c>
      <c r="AJ204" s="443" t="str">
        <f t="shared" si="40"/>
        <v/>
      </c>
      <c r="AK204" s="443" t="str">
        <f t="shared" si="41"/>
        <v/>
      </c>
      <c r="AL204" s="443" t="str">
        <f t="shared" si="42"/>
        <v/>
      </c>
      <c r="AM204" s="443" t="str">
        <f t="shared" si="43"/>
        <v/>
      </c>
      <c r="AN204" s="443" t="str">
        <f t="shared" si="44"/>
        <v/>
      </c>
      <c r="AO204" s="443" t="str">
        <f t="shared" si="45"/>
        <v/>
      </c>
      <c r="AP204" s="443" t="str">
        <f t="shared" si="46"/>
        <v/>
      </c>
      <c r="AQ204" s="440" t="str">
        <f>IF(AH204="y",IF(MAX(BY204:BZ204)&lt;'TUITION SCHED'!$H$61,MAX(BY204:BZ204),'TUITION SCHED'!$H$61),"")</f>
        <v/>
      </c>
      <c r="AR204" s="459"/>
      <c r="AS204" s="443" t="str">
        <f>IF(SUM(AT204:$BF204)&gt;0,"",IF(B204&gt;0,$P204,""))</f>
        <v/>
      </c>
      <c r="AT204" s="443" t="str">
        <f>IF(SUM(AU204:$BF204)&gt;0,"",IF(C204&gt;0,$P204,""))</f>
        <v/>
      </c>
      <c r="AU204" s="443" t="str">
        <f>IF(SUM(AV204:$BF204)&gt;0,"",IF(D204&gt;0,$P204,""))</f>
        <v/>
      </c>
      <c r="AV204" s="443" t="str">
        <f>IF(SUM(AW204:$BF204)&gt;0,"",IF(E204&gt;0,$P204,""))</f>
        <v/>
      </c>
      <c r="AW204" s="443" t="str">
        <f>IF(SUM(AX204:$BF204)&gt;0,"",IF(F204&gt;0,$P204,""))</f>
        <v/>
      </c>
      <c r="AX204" s="443" t="str">
        <f>IF(SUM(AY204:$BF204)&gt;0,"",IF(G204&gt;0,$P204,""))</f>
        <v/>
      </c>
      <c r="AY204" s="443" t="str">
        <f>IF(SUM(AZ204:$BF204)&gt;0,"",IF(H204&gt;0,$P204,""))</f>
        <v/>
      </c>
      <c r="AZ204" s="443" t="str">
        <f>IF(SUM(BA204:$BF204)&gt;0,"",IF(I204&gt;0,$P204,""))</f>
        <v/>
      </c>
      <c r="BA204" s="443" t="str">
        <f>IF(SUM(BB204:$BF204)&gt;0,"",IF(J204&gt;0,$P204,""))</f>
        <v/>
      </c>
      <c r="BB204" s="443" t="str">
        <f>IF(SUM(BC204:$BF204)&gt;0,"",IF(K204&gt;0,$P204,""))</f>
        <v/>
      </c>
      <c r="BC204" s="443" t="str">
        <f>IF(SUM(BD204:$BF204)&gt;0,"",IF(L204&gt;0,$P204,""))</f>
        <v/>
      </c>
      <c r="BD204" s="443" t="str">
        <f>IF(SUM(BE204:$BF204)&gt;0,"",IF(M204&gt;0,$P204,""))</f>
        <v/>
      </c>
      <c r="BE204" s="443" t="str">
        <f t="shared" si="36"/>
        <v/>
      </c>
      <c r="BF204" s="440" t="str">
        <f t="shared" si="37"/>
        <v/>
      </c>
      <c r="BG204" s="124"/>
      <c r="BH204" s="507"/>
      <c r="BI204" s="145" t="str">
        <f>IF(AS204&lt;1,"",IF(AS204=1,'TUITION SCHED'!$D$16,IF(AS204=2,'TUITION SCHED'!$E$16,IF(AS204=3,'TUITION SCHED'!$F$16,IF(AS204=4,'TUITION SCHED'!$G$16,IF(AS204=5,'TUITION SCHED'!$H$16,""))))))</f>
        <v/>
      </c>
      <c r="BJ204" s="443" t="str">
        <f>IF(AT204&lt;1,"",IF(AT204=1,'TUITION SCHED'!$D$17,IF(AT204=2,'TUITION SCHED'!$E$17,IF(AT204=3,'TUITION SCHED'!$F$17,IF(AT204=4,'TUITION SCHED'!$G$17,IF(AT204=5,'TUITION SCHED'!$H$18,""))))))</f>
        <v/>
      </c>
      <c r="BK204" s="443" t="str">
        <f>IF(AU204&lt;1,"",IF(AU204=1,'TUITION SCHED'!$D$18,IF(AU204=2,'TUITION SCHED'!$E$18,IF(AU204=3,'TUITION SCHED'!$F$18,IF(AU204=4,'TUITION SCHED'!$G$18,IF(AU204=5,'TUITION SCHED'!$H$18,""))))))</f>
        <v/>
      </c>
      <c r="BL204" s="443" t="str">
        <f>IF(AV204&lt;1,"",IF(AV204=1,'TUITION SCHED'!$D$19,IF(AV204=2,'TUITION SCHED'!$E$19,IF(AV204=3,'TUITION SCHED'!$F$19,IF(AV204=4,'TUITION SCHED'!$G$19,IF(AV204=5,'TUITION SCHED'!$H$19,""))))))</f>
        <v/>
      </c>
      <c r="BM204" s="443" t="str">
        <f>IF(AW204&lt;1,"",IF(AW204=1,'TUITION SCHED'!$D$20,IF(AW204=2,'TUITION SCHED'!$E$20,IF(AW204=3,'TUITION SCHED'!$F$20,IF(AW204=4,'TUITION SCHED'!$G$20,IF(AW204=5,'TUITION SCHED'!$H$20,""))))))</f>
        <v/>
      </c>
      <c r="BN204" s="443" t="str">
        <f>IF(AX204&lt;1,"",IF(AX204=1,'TUITION SCHED'!$D$21,IF(AX204=2,'TUITION SCHED'!$E$21,IF(AX204=3,'TUITION SCHED'!$F$21,IF(AX204=4,'TUITION SCHED'!$G$21,IF(AX204=5,'TUITION SCHED'!$H$21,""))))))</f>
        <v/>
      </c>
      <c r="BO204" s="443" t="str">
        <f>IF(AY204&lt;1,"",IF(AY204=1,'TUITION SCHED'!$D$22,IF(AY204=2,'TUITION SCHED'!$E$22,IF(AY204=3,'TUITION SCHED'!$F$22,IF(AY204=4,'TUITION SCHED'!$G$22,IF(AY204=5,'TUITION SCHED'!$H$22,""))))))</f>
        <v/>
      </c>
      <c r="BP204" s="443" t="str">
        <f>IF(AZ204&lt;1,"",IF(AZ204=1,'TUITION SCHED'!$D$23,IF(AZ204=2,'TUITION SCHED'!$E$23,IF(AZ204=3,'TUITION SCHED'!$F$23,IF(AZ204=4,'TUITION SCHED'!$G$23,IF(AZ204=5,'TUITION SCHED'!$H$23,""))))))</f>
        <v/>
      </c>
      <c r="BQ204" s="443" t="str">
        <f>IF(BA204&lt;1,"",IF(BA204=1,'TUITION SCHED'!$D$24,IF(BA204=2,'TUITION SCHED'!$E$24,IF(BA204=3,'TUITION SCHED'!$F$24,IF(BA204=4,'TUITION SCHED'!$G$24,IF(BA204=5,'TUITION SCHED'!$H$24,""))))))</f>
        <v/>
      </c>
      <c r="BR204" s="443" t="str">
        <f>IF(BB204&lt;1,"",IF(BB204=1,'TUITION SCHED'!$D$25,IF(BB204=2,'TUITION SCHED'!$E$25,IF(BB204=3,'TUITION SCHED'!$F$25,IF(BB204=4,'TUITION SCHED'!$G$25,IF(BB204=5,'TUITION SCHED'!$H$25,""))))))</f>
        <v/>
      </c>
      <c r="BS204" s="443" t="str">
        <f>IF(BC204&lt;1,"",IF(BC204=1,'TUITION SCHED'!$D$26,IF(BC204=2,'TUITION SCHED'!$E$26,IF(BC204=3,'TUITION SCHED'!$F$26,IF(BC204=4,'TUITION SCHED'!$G$26,IF(BC204=5,'TUITION SCHED'!$H$26,""))))))</f>
        <v/>
      </c>
      <c r="BT204" s="443" t="str">
        <f>IF(BD204&lt;1,"",IF(BD204=1,'TUITION SCHED'!$D$27,IF(BD204=2,'TUITION SCHED'!$E$27,IF(BD204=3,'TUITION SCHED'!$F$27,IF(BD204=4,'TUITION SCHED'!$G$27,IF(BD204=5,'TUITION SCHED'!$H$27,""))))))</f>
        <v/>
      </c>
      <c r="BU204" s="443" t="str">
        <f>IF(BE204&lt;1,"",IF(BE204=1,'TUITION SCHED'!$D$28,IF(BE204=2,'TUITION SCHED'!$E$28,IF(BE204=3,'TUITION SCHED'!$F$28,IF(BE204=4,'TUITION SCHED'!$G$28,IF(BE204=5,'TUITION SCHED'!$H$28,""))))))</f>
        <v/>
      </c>
      <c r="BV204" s="440" t="str">
        <f>IF(BF204&lt;1,"",IF(BF204=1,'TUITION SCHED'!$D$29,IF(BF204=2,'TUITION SCHED'!$E$29,IF(BF204=3,'TUITION SCHED'!$F$29,IF(BF204=4,'TUITION SCHED'!$G$29,IF(BF204=5,'TUITION SCHED'!$H$29,""))))))</f>
        <v/>
      </c>
      <c r="BW204" s="124"/>
      <c r="BX204" s="507"/>
      <c r="BY204" s="145" t="str">
        <f>IF(AH204="y",IF(SUM(J204:O204)&gt;0,'TUITION SCHED'!$H$58+IF(SUM(J204:O204)&gt;1,((SUM(J204:O204)-1))*'TUITION SCHED'!$H$60)+SUM(B204:I204)*'TUITION SCHED'!$H$59,""),"")</f>
        <v/>
      </c>
      <c r="BZ204" s="443" t="str">
        <f>IF(AH204="y",IF(SUM(B204:I204)&gt;0,'TUITION SCHED'!$H$57+IF(SUM(B204:I204)&gt;1,((SUM(B204:I204)-1))*'TUITION SCHED'!$H$59),""),"")</f>
        <v/>
      </c>
      <c r="CA204" s="443" t="str">
        <f t="shared" si="38"/>
        <v/>
      </c>
    </row>
    <row r="205" spans="1:79">
      <c r="A205" s="480"/>
      <c r="B205" s="463"/>
      <c r="C205" s="463"/>
      <c r="D205" s="463"/>
      <c r="E205" s="463"/>
      <c r="F205" s="463"/>
      <c r="G205" s="463"/>
      <c r="H205" s="463"/>
      <c r="I205" s="463"/>
      <c r="J205" s="463"/>
      <c r="K205" s="463"/>
      <c r="L205" s="463"/>
      <c r="M205" s="463"/>
      <c r="N205" s="463"/>
      <c r="O205" s="463"/>
      <c r="P205" s="443">
        <f t="shared" si="26"/>
        <v>0</v>
      </c>
      <c r="Q205" s="480"/>
      <c r="R205" s="480"/>
      <c r="S205" s="456">
        <f>IF(U205&gt;0,U205,IF(Q205=1,'TUITION SCHED'!D$30,IF(Q205=2,'TUITION SCHED'!E$30,IF(Q205=3,'TUITION SCHED'!F$30,IF(Q205=4,'TUITION SCHED'!G$30,IF(Q205=5,'TUITION SCHED'!H$30,IF(R205&gt;0,R205*'TUITION SCHED'!$D$31,SUM(BI205:BV205))))))))</f>
        <v>0</v>
      </c>
      <c r="T205" s="457" t="str">
        <f t="shared" si="27"/>
        <v/>
      </c>
      <c r="U205" s="480"/>
      <c r="V205" s="480"/>
      <c r="W205" s="575" t="str">
        <f>IF(V205="y",S205*'DATA INPUT'!$B$20,"")</f>
        <v/>
      </c>
      <c r="X205" s="483"/>
      <c r="Y205" s="443" t="str">
        <f>IF(A205="","",IF(X205="y",'DATA INPUT'!$B$26,'DATA INPUT'!$B$27))</f>
        <v/>
      </c>
      <c r="Z205" s="458">
        <f>IF(Q205=0,(P205-B205*0.5)*'DATA INPUT'!$B$28,"")</f>
        <v>0</v>
      </c>
      <c r="AA205" s="480"/>
      <c r="AB205" s="480"/>
      <c r="AC205" s="480"/>
      <c r="AD205" s="480"/>
      <c r="AE205" s="443" t="str">
        <f>IF((AB205+AC205+AD205)=0,"",(AB205*'DATA INPUT'!$D$59)+(AC205*'DATA INPUT'!$D$61)+(AD205*'DATA INPUT'!$D$66))</f>
        <v/>
      </c>
      <c r="AF205" s="480"/>
      <c r="AG205" s="480"/>
      <c r="AH205" s="483"/>
      <c r="AI205" s="443" t="str">
        <f t="shared" si="39"/>
        <v/>
      </c>
      <c r="AJ205" s="443" t="str">
        <f t="shared" si="40"/>
        <v/>
      </c>
      <c r="AK205" s="443" t="str">
        <f t="shared" si="41"/>
        <v/>
      </c>
      <c r="AL205" s="443" t="str">
        <f t="shared" si="42"/>
        <v/>
      </c>
      <c r="AM205" s="443" t="str">
        <f t="shared" si="43"/>
        <v/>
      </c>
      <c r="AN205" s="443" t="str">
        <f t="shared" si="44"/>
        <v/>
      </c>
      <c r="AO205" s="443" t="str">
        <f t="shared" si="45"/>
        <v/>
      </c>
      <c r="AP205" s="443" t="str">
        <f t="shared" si="46"/>
        <v/>
      </c>
      <c r="AQ205" s="440" t="str">
        <f>IF(AH205="y",IF(MAX(BY205:BZ205)&lt;'TUITION SCHED'!$H$61,MAX(BY205:BZ205),'TUITION SCHED'!$H$61),"")</f>
        <v/>
      </c>
      <c r="AR205" s="459"/>
      <c r="AS205" s="443" t="str">
        <f>IF(SUM(AT205:$BF205)&gt;0,"",IF(B205&gt;0,$P205,""))</f>
        <v/>
      </c>
      <c r="AT205" s="443" t="str">
        <f>IF(SUM(AU205:$BF205)&gt;0,"",IF(C205&gt;0,$P205,""))</f>
        <v/>
      </c>
      <c r="AU205" s="443" t="str">
        <f>IF(SUM(AV205:$BF205)&gt;0,"",IF(D205&gt;0,$P205,""))</f>
        <v/>
      </c>
      <c r="AV205" s="443" t="str">
        <f>IF(SUM(AW205:$BF205)&gt;0,"",IF(E205&gt;0,$P205,""))</f>
        <v/>
      </c>
      <c r="AW205" s="443" t="str">
        <f>IF(SUM(AX205:$BF205)&gt;0,"",IF(F205&gt;0,$P205,""))</f>
        <v/>
      </c>
      <c r="AX205" s="443" t="str">
        <f>IF(SUM(AY205:$BF205)&gt;0,"",IF(G205&gt;0,$P205,""))</f>
        <v/>
      </c>
      <c r="AY205" s="443" t="str">
        <f>IF(SUM(AZ205:$BF205)&gt;0,"",IF(H205&gt;0,$P205,""))</f>
        <v/>
      </c>
      <c r="AZ205" s="443" t="str">
        <f>IF(SUM(BA205:$BF205)&gt;0,"",IF(I205&gt;0,$P205,""))</f>
        <v/>
      </c>
      <c r="BA205" s="443" t="str">
        <f>IF(SUM(BB205:$BF205)&gt;0,"",IF(J205&gt;0,$P205,""))</f>
        <v/>
      </c>
      <c r="BB205" s="443" t="str">
        <f>IF(SUM(BC205:$BF205)&gt;0,"",IF(K205&gt;0,$P205,""))</f>
        <v/>
      </c>
      <c r="BC205" s="443" t="str">
        <f>IF(SUM(BD205:$BF205)&gt;0,"",IF(L205&gt;0,$P205,""))</f>
        <v/>
      </c>
      <c r="BD205" s="443" t="str">
        <f>IF(SUM(BE205:$BF205)&gt;0,"",IF(M205&gt;0,$P205,""))</f>
        <v/>
      </c>
      <c r="BE205" s="443" t="str">
        <f t="shared" si="36"/>
        <v/>
      </c>
      <c r="BF205" s="440" t="str">
        <f t="shared" si="37"/>
        <v/>
      </c>
      <c r="BG205" s="124"/>
      <c r="BH205" s="507"/>
      <c r="BI205" s="145" t="str">
        <f>IF(AS205&lt;1,"",IF(AS205=1,'TUITION SCHED'!$D$16,IF(AS205=2,'TUITION SCHED'!$E$16,IF(AS205=3,'TUITION SCHED'!$F$16,IF(AS205=4,'TUITION SCHED'!$G$16,IF(AS205=5,'TUITION SCHED'!$H$16,""))))))</f>
        <v/>
      </c>
      <c r="BJ205" s="443" t="str">
        <f>IF(AT205&lt;1,"",IF(AT205=1,'TUITION SCHED'!$D$17,IF(AT205=2,'TUITION SCHED'!$E$17,IF(AT205=3,'TUITION SCHED'!$F$17,IF(AT205=4,'TUITION SCHED'!$G$17,IF(AT205=5,'TUITION SCHED'!$H$18,""))))))</f>
        <v/>
      </c>
      <c r="BK205" s="443" t="str">
        <f>IF(AU205&lt;1,"",IF(AU205=1,'TUITION SCHED'!$D$18,IF(AU205=2,'TUITION SCHED'!$E$18,IF(AU205=3,'TUITION SCHED'!$F$18,IF(AU205=4,'TUITION SCHED'!$G$18,IF(AU205=5,'TUITION SCHED'!$H$18,""))))))</f>
        <v/>
      </c>
      <c r="BL205" s="443" t="str">
        <f>IF(AV205&lt;1,"",IF(AV205=1,'TUITION SCHED'!$D$19,IF(AV205=2,'TUITION SCHED'!$E$19,IF(AV205=3,'TUITION SCHED'!$F$19,IF(AV205=4,'TUITION SCHED'!$G$19,IF(AV205=5,'TUITION SCHED'!$H$19,""))))))</f>
        <v/>
      </c>
      <c r="BM205" s="443" t="str">
        <f>IF(AW205&lt;1,"",IF(AW205=1,'TUITION SCHED'!$D$20,IF(AW205=2,'TUITION SCHED'!$E$20,IF(AW205=3,'TUITION SCHED'!$F$20,IF(AW205=4,'TUITION SCHED'!$G$20,IF(AW205=5,'TUITION SCHED'!$H$20,""))))))</f>
        <v/>
      </c>
      <c r="BN205" s="443" t="str">
        <f>IF(AX205&lt;1,"",IF(AX205=1,'TUITION SCHED'!$D$21,IF(AX205=2,'TUITION SCHED'!$E$21,IF(AX205=3,'TUITION SCHED'!$F$21,IF(AX205=4,'TUITION SCHED'!$G$21,IF(AX205=5,'TUITION SCHED'!$H$21,""))))))</f>
        <v/>
      </c>
      <c r="BO205" s="443" t="str">
        <f>IF(AY205&lt;1,"",IF(AY205=1,'TUITION SCHED'!$D$22,IF(AY205=2,'TUITION SCHED'!$E$22,IF(AY205=3,'TUITION SCHED'!$F$22,IF(AY205=4,'TUITION SCHED'!$G$22,IF(AY205=5,'TUITION SCHED'!$H$22,""))))))</f>
        <v/>
      </c>
      <c r="BP205" s="443" t="str">
        <f>IF(AZ205&lt;1,"",IF(AZ205=1,'TUITION SCHED'!$D$23,IF(AZ205=2,'TUITION SCHED'!$E$23,IF(AZ205=3,'TUITION SCHED'!$F$23,IF(AZ205=4,'TUITION SCHED'!$G$23,IF(AZ205=5,'TUITION SCHED'!$H$23,""))))))</f>
        <v/>
      </c>
      <c r="BQ205" s="443" t="str">
        <f>IF(BA205&lt;1,"",IF(BA205=1,'TUITION SCHED'!$D$24,IF(BA205=2,'TUITION SCHED'!$E$24,IF(BA205=3,'TUITION SCHED'!$F$24,IF(BA205=4,'TUITION SCHED'!$G$24,IF(BA205=5,'TUITION SCHED'!$H$24,""))))))</f>
        <v/>
      </c>
      <c r="BR205" s="443" t="str">
        <f>IF(BB205&lt;1,"",IF(BB205=1,'TUITION SCHED'!$D$25,IF(BB205=2,'TUITION SCHED'!$E$25,IF(BB205=3,'TUITION SCHED'!$F$25,IF(BB205=4,'TUITION SCHED'!$G$25,IF(BB205=5,'TUITION SCHED'!$H$25,""))))))</f>
        <v/>
      </c>
      <c r="BS205" s="443" t="str">
        <f>IF(BC205&lt;1,"",IF(BC205=1,'TUITION SCHED'!$D$26,IF(BC205=2,'TUITION SCHED'!$E$26,IF(BC205=3,'TUITION SCHED'!$F$26,IF(BC205=4,'TUITION SCHED'!$G$26,IF(BC205=5,'TUITION SCHED'!$H$26,""))))))</f>
        <v/>
      </c>
      <c r="BT205" s="443" t="str">
        <f>IF(BD205&lt;1,"",IF(BD205=1,'TUITION SCHED'!$D$27,IF(BD205=2,'TUITION SCHED'!$E$27,IF(BD205=3,'TUITION SCHED'!$F$27,IF(BD205=4,'TUITION SCHED'!$G$27,IF(BD205=5,'TUITION SCHED'!$H$27,""))))))</f>
        <v/>
      </c>
      <c r="BU205" s="443" t="str">
        <f>IF(BE205&lt;1,"",IF(BE205=1,'TUITION SCHED'!$D$28,IF(BE205=2,'TUITION SCHED'!$E$28,IF(BE205=3,'TUITION SCHED'!$F$28,IF(BE205=4,'TUITION SCHED'!$G$28,IF(BE205=5,'TUITION SCHED'!$H$28,""))))))</f>
        <v/>
      </c>
      <c r="BV205" s="440" t="str">
        <f>IF(BF205&lt;1,"",IF(BF205=1,'TUITION SCHED'!$D$29,IF(BF205=2,'TUITION SCHED'!$E$29,IF(BF205=3,'TUITION SCHED'!$F$29,IF(BF205=4,'TUITION SCHED'!$G$29,IF(BF205=5,'TUITION SCHED'!$H$29,""))))))</f>
        <v/>
      </c>
      <c r="BW205" s="124"/>
      <c r="BX205" s="507"/>
      <c r="BY205" s="145" t="str">
        <f>IF(AH205="y",IF(SUM(J205:O205)&gt;0,'TUITION SCHED'!$H$58+IF(SUM(J205:O205)&gt;1,((SUM(J205:O205)-1))*'TUITION SCHED'!$H$60)+SUM(B205:I205)*'TUITION SCHED'!$H$59,""),"")</f>
        <v/>
      </c>
      <c r="BZ205" s="443" t="str">
        <f>IF(AH205="y",IF(SUM(B205:I205)&gt;0,'TUITION SCHED'!$H$57+IF(SUM(B205:I205)&gt;1,((SUM(B205:I205)-1))*'TUITION SCHED'!$H$59),""),"")</f>
        <v/>
      </c>
      <c r="CA205" s="443" t="str">
        <f t="shared" si="38"/>
        <v/>
      </c>
    </row>
    <row r="206" spans="1:79">
      <c r="A206" s="480"/>
      <c r="B206" s="463"/>
      <c r="C206" s="463"/>
      <c r="D206" s="463"/>
      <c r="E206" s="463"/>
      <c r="F206" s="463"/>
      <c r="G206" s="463"/>
      <c r="H206" s="463"/>
      <c r="I206" s="463"/>
      <c r="J206" s="463"/>
      <c r="K206" s="463"/>
      <c r="L206" s="463"/>
      <c r="M206" s="463"/>
      <c r="N206" s="463"/>
      <c r="O206" s="463"/>
      <c r="P206" s="443">
        <f t="shared" si="26"/>
        <v>0</v>
      </c>
      <c r="Q206" s="480"/>
      <c r="R206" s="480"/>
      <c r="S206" s="456">
        <f>IF(U206&gt;0,U206,IF(Q206=1,'TUITION SCHED'!D$30,IF(Q206=2,'TUITION SCHED'!E$30,IF(Q206=3,'TUITION SCHED'!F$30,IF(Q206=4,'TUITION SCHED'!G$30,IF(Q206=5,'TUITION SCHED'!H$30,IF(R206&gt;0,R206*'TUITION SCHED'!$D$31,SUM(BI206:BV206))))))))</f>
        <v>0</v>
      </c>
      <c r="T206" s="457" t="str">
        <f t="shared" si="27"/>
        <v/>
      </c>
      <c r="U206" s="480"/>
      <c r="V206" s="480"/>
      <c r="W206" s="575" t="str">
        <f>IF(V206="y",S206*'DATA INPUT'!$B$20,"")</f>
        <v/>
      </c>
      <c r="X206" s="483"/>
      <c r="Y206" s="443" t="str">
        <f>IF(A206="","",IF(X206="y",'DATA INPUT'!$B$26,'DATA INPUT'!$B$27))</f>
        <v/>
      </c>
      <c r="Z206" s="458">
        <f>IF(Q206=0,(P206-B206*0.5)*'DATA INPUT'!$B$28,"")</f>
        <v>0</v>
      </c>
      <c r="AA206" s="480"/>
      <c r="AB206" s="480"/>
      <c r="AC206" s="480"/>
      <c r="AD206" s="480"/>
      <c r="AE206" s="443" t="str">
        <f>IF((AB206+AC206+AD206)=0,"",(AB206*'DATA INPUT'!$D$59)+(AC206*'DATA INPUT'!$D$61)+(AD206*'DATA INPUT'!$D$66))</f>
        <v/>
      </c>
      <c r="AF206" s="480"/>
      <c r="AG206" s="480"/>
      <c r="AH206" s="483"/>
      <c r="AI206" s="443" t="str">
        <f t="shared" si="39"/>
        <v/>
      </c>
      <c r="AJ206" s="443" t="str">
        <f t="shared" si="40"/>
        <v/>
      </c>
      <c r="AK206" s="443" t="str">
        <f t="shared" si="41"/>
        <v/>
      </c>
      <c r="AL206" s="443" t="str">
        <f t="shared" si="42"/>
        <v/>
      </c>
      <c r="AM206" s="443" t="str">
        <f t="shared" si="43"/>
        <v/>
      </c>
      <c r="AN206" s="443" t="str">
        <f t="shared" si="44"/>
        <v/>
      </c>
      <c r="AO206" s="443" t="str">
        <f t="shared" si="45"/>
        <v/>
      </c>
      <c r="AP206" s="443" t="str">
        <f t="shared" si="46"/>
        <v/>
      </c>
      <c r="AQ206" s="440" t="str">
        <f>IF(AH206="y",IF(MAX(BY206:BZ206)&lt;'TUITION SCHED'!$H$61,MAX(BY206:BZ206),'TUITION SCHED'!$H$61),"")</f>
        <v/>
      </c>
      <c r="AR206" s="459"/>
      <c r="AS206" s="443" t="str">
        <f>IF(SUM(AT206:$BF206)&gt;0,"",IF(B206&gt;0,$P206,""))</f>
        <v/>
      </c>
      <c r="AT206" s="443" t="str">
        <f>IF(SUM(AU206:$BF206)&gt;0,"",IF(C206&gt;0,$P206,""))</f>
        <v/>
      </c>
      <c r="AU206" s="443" t="str">
        <f>IF(SUM(AV206:$BF206)&gt;0,"",IF(D206&gt;0,$P206,""))</f>
        <v/>
      </c>
      <c r="AV206" s="443" t="str">
        <f>IF(SUM(AW206:$BF206)&gt;0,"",IF(E206&gt;0,$P206,""))</f>
        <v/>
      </c>
      <c r="AW206" s="443" t="str">
        <f>IF(SUM(AX206:$BF206)&gt;0,"",IF(F206&gt;0,$P206,""))</f>
        <v/>
      </c>
      <c r="AX206" s="443" t="str">
        <f>IF(SUM(AY206:$BF206)&gt;0,"",IF(G206&gt;0,$P206,""))</f>
        <v/>
      </c>
      <c r="AY206" s="443" t="str">
        <f>IF(SUM(AZ206:$BF206)&gt;0,"",IF(H206&gt;0,$P206,""))</f>
        <v/>
      </c>
      <c r="AZ206" s="443" t="str">
        <f>IF(SUM(BA206:$BF206)&gt;0,"",IF(I206&gt;0,$P206,""))</f>
        <v/>
      </c>
      <c r="BA206" s="443" t="str">
        <f>IF(SUM(BB206:$BF206)&gt;0,"",IF(J206&gt;0,$P206,""))</f>
        <v/>
      </c>
      <c r="BB206" s="443" t="str">
        <f>IF(SUM(BC206:$BF206)&gt;0,"",IF(K206&gt;0,$P206,""))</f>
        <v/>
      </c>
      <c r="BC206" s="443" t="str">
        <f>IF(SUM(BD206:$BF206)&gt;0,"",IF(L206&gt;0,$P206,""))</f>
        <v/>
      </c>
      <c r="BD206" s="443" t="str">
        <f>IF(SUM(BE206:$BF206)&gt;0,"",IF(M206&gt;0,$P206,""))</f>
        <v/>
      </c>
      <c r="BE206" s="443" t="str">
        <f t="shared" si="36"/>
        <v/>
      </c>
      <c r="BF206" s="440" t="str">
        <f t="shared" si="37"/>
        <v/>
      </c>
      <c r="BG206" s="124"/>
      <c r="BH206" s="507"/>
      <c r="BI206" s="145" t="str">
        <f>IF(AS206&lt;1,"",IF(AS206=1,'TUITION SCHED'!$D$16,IF(AS206=2,'TUITION SCHED'!$E$16,IF(AS206=3,'TUITION SCHED'!$F$16,IF(AS206=4,'TUITION SCHED'!$G$16,IF(AS206=5,'TUITION SCHED'!$H$16,""))))))</f>
        <v/>
      </c>
      <c r="BJ206" s="443" t="str">
        <f>IF(AT206&lt;1,"",IF(AT206=1,'TUITION SCHED'!$D$17,IF(AT206=2,'TUITION SCHED'!$E$17,IF(AT206=3,'TUITION SCHED'!$F$17,IF(AT206=4,'TUITION SCHED'!$G$17,IF(AT206=5,'TUITION SCHED'!$H$18,""))))))</f>
        <v/>
      </c>
      <c r="BK206" s="443" t="str">
        <f>IF(AU206&lt;1,"",IF(AU206=1,'TUITION SCHED'!$D$18,IF(AU206=2,'TUITION SCHED'!$E$18,IF(AU206=3,'TUITION SCHED'!$F$18,IF(AU206=4,'TUITION SCHED'!$G$18,IF(AU206=5,'TUITION SCHED'!$H$18,""))))))</f>
        <v/>
      </c>
      <c r="BL206" s="443" t="str">
        <f>IF(AV206&lt;1,"",IF(AV206=1,'TUITION SCHED'!$D$19,IF(AV206=2,'TUITION SCHED'!$E$19,IF(AV206=3,'TUITION SCHED'!$F$19,IF(AV206=4,'TUITION SCHED'!$G$19,IF(AV206=5,'TUITION SCHED'!$H$19,""))))))</f>
        <v/>
      </c>
      <c r="BM206" s="443" t="str">
        <f>IF(AW206&lt;1,"",IF(AW206=1,'TUITION SCHED'!$D$20,IF(AW206=2,'TUITION SCHED'!$E$20,IF(AW206=3,'TUITION SCHED'!$F$20,IF(AW206=4,'TUITION SCHED'!$G$20,IF(AW206=5,'TUITION SCHED'!$H$20,""))))))</f>
        <v/>
      </c>
      <c r="BN206" s="443" t="str">
        <f>IF(AX206&lt;1,"",IF(AX206=1,'TUITION SCHED'!$D$21,IF(AX206=2,'TUITION SCHED'!$E$21,IF(AX206=3,'TUITION SCHED'!$F$21,IF(AX206=4,'TUITION SCHED'!$G$21,IF(AX206=5,'TUITION SCHED'!$H$21,""))))))</f>
        <v/>
      </c>
      <c r="BO206" s="443" t="str">
        <f>IF(AY206&lt;1,"",IF(AY206=1,'TUITION SCHED'!$D$22,IF(AY206=2,'TUITION SCHED'!$E$22,IF(AY206=3,'TUITION SCHED'!$F$22,IF(AY206=4,'TUITION SCHED'!$G$22,IF(AY206=5,'TUITION SCHED'!$H$22,""))))))</f>
        <v/>
      </c>
      <c r="BP206" s="443" t="str">
        <f>IF(AZ206&lt;1,"",IF(AZ206=1,'TUITION SCHED'!$D$23,IF(AZ206=2,'TUITION SCHED'!$E$23,IF(AZ206=3,'TUITION SCHED'!$F$23,IF(AZ206=4,'TUITION SCHED'!$G$23,IF(AZ206=5,'TUITION SCHED'!$H$23,""))))))</f>
        <v/>
      </c>
      <c r="BQ206" s="443" t="str">
        <f>IF(BA206&lt;1,"",IF(BA206=1,'TUITION SCHED'!$D$24,IF(BA206=2,'TUITION SCHED'!$E$24,IF(BA206=3,'TUITION SCHED'!$F$24,IF(BA206=4,'TUITION SCHED'!$G$24,IF(BA206=5,'TUITION SCHED'!$H$24,""))))))</f>
        <v/>
      </c>
      <c r="BR206" s="443" t="str">
        <f>IF(BB206&lt;1,"",IF(BB206=1,'TUITION SCHED'!$D$25,IF(BB206=2,'TUITION SCHED'!$E$25,IF(BB206=3,'TUITION SCHED'!$F$25,IF(BB206=4,'TUITION SCHED'!$G$25,IF(BB206=5,'TUITION SCHED'!$H$25,""))))))</f>
        <v/>
      </c>
      <c r="BS206" s="443" t="str">
        <f>IF(BC206&lt;1,"",IF(BC206=1,'TUITION SCHED'!$D$26,IF(BC206=2,'TUITION SCHED'!$E$26,IF(BC206=3,'TUITION SCHED'!$F$26,IF(BC206=4,'TUITION SCHED'!$G$26,IF(BC206=5,'TUITION SCHED'!$H$26,""))))))</f>
        <v/>
      </c>
      <c r="BT206" s="443" t="str">
        <f>IF(BD206&lt;1,"",IF(BD206=1,'TUITION SCHED'!$D$27,IF(BD206=2,'TUITION SCHED'!$E$27,IF(BD206=3,'TUITION SCHED'!$F$27,IF(BD206=4,'TUITION SCHED'!$G$27,IF(BD206=5,'TUITION SCHED'!$H$27,""))))))</f>
        <v/>
      </c>
      <c r="BU206" s="443" t="str">
        <f>IF(BE206&lt;1,"",IF(BE206=1,'TUITION SCHED'!$D$28,IF(BE206=2,'TUITION SCHED'!$E$28,IF(BE206=3,'TUITION SCHED'!$F$28,IF(BE206=4,'TUITION SCHED'!$G$28,IF(BE206=5,'TUITION SCHED'!$H$28,""))))))</f>
        <v/>
      </c>
      <c r="BV206" s="440" t="str">
        <f>IF(BF206&lt;1,"",IF(BF206=1,'TUITION SCHED'!$D$29,IF(BF206=2,'TUITION SCHED'!$E$29,IF(BF206=3,'TUITION SCHED'!$F$29,IF(BF206=4,'TUITION SCHED'!$G$29,IF(BF206=5,'TUITION SCHED'!$H$29,""))))))</f>
        <v/>
      </c>
      <c r="BW206" s="124"/>
      <c r="BX206" s="507"/>
      <c r="BY206" s="145" t="str">
        <f>IF(AH206="y",IF(SUM(J206:O206)&gt;0,'TUITION SCHED'!$H$58+IF(SUM(J206:O206)&gt;1,((SUM(J206:O206)-1))*'TUITION SCHED'!$H$60)+SUM(B206:I206)*'TUITION SCHED'!$H$59,""),"")</f>
        <v/>
      </c>
      <c r="BZ206" s="443" t="str">
        <f>IF(AH206="y",IF(SUM(B206:I206)&gt;0,'TUITION SCHED'!$H$57+IF(SUM(B206:I206)&gt;1,((SUM(B206:I206)-1))*'TUITION SCHED'!$H$59),""),"")</f>
        <v/>
      </c>
      <c r="CA206" s="443" t="str">
        <f t="shared" si="38"/>
        <v/>
      </c>
    </row>
    <row r="207" spans="1:79">
      <c r="A207" s="480"/>
      <c r="B207" s="463"/>
      <c r="C207" s="463"/>
      <c r="D207" s="463"/>
      <c r="E207" s="463"/>
      <c r="F207" s="463"/>
      <c r="G207" s="463"/>
      <c r="H207" s="463"/>
      <c r="I207" s="463"/>
      <c r="J207" s="463"/>
      <c r="K207" s="463"/>
      <c r="L207" s="463"/>
      <c r="M207" s="463"/>
      <c r="N207" s="463"/>
      <c r="O207" s="463"/>
      <c r="P207" s="443">
        <f t="shared" si="26"/>
        <v>0</v>
      </c>
      <c r="Q207" s="480"/>
      <c r="R207" s="480"/>
      <c r="S207" s="456">
        <f>IF(U207&gt;0,U207,IF(Q207=1,'TUITION SCHED'!D$30,IF(Q207=2,'TUITION SCHED'!E$30,IF(Q207=3,'TUITION SCHED'!F$30,IF(Q207=4,'TUITION SCHED'!G$30,IF(Q207=5,'TUITION SCHED'!H$30,IF(R207&gt;0,R207*'TUITION SCHED'!$D$31,SUM(BI207:BV207))))))))</f>
        <v>0</v>
      </c>
      <c r="T207" s="457" t="str">
        <f t="shared" si="27"/>
        <v/>
      </c>
      <c r="U207" s="480"/>
      <c r="V207" s="480"/>
      <c r="W207" s="575" t="str">
        <f>IF(V207="y",S207*'DATA INPUT'!$B$20,"")</f>
        <v/>
      </c>
      <c r="X207" s="483"/>
      <c r="Y207" s="443" t="str">
        <f>IF(A207="","",IF(X207="y",'DATA INPUT'!$B$26,'DATA INPUT'!$B$27))</f>
        <v/>
      </c>
      <c r="Z207" s="458">
        <f>IF(Q207=0,(P207-B207*0.5)*'DATA INPUT'!$B$28,"")</f>
        <v>0</v>
      </c>
      <c r="AA207" s="480"/>
      <c r="AB207" s="480"/>
      <c r="AC207" s="480"/>
      <c r="AD207" s="480"/>
      <c r="AE207" s="443" t="str">
        <f>IF((AB207+AC207+AD207)=0,"",(AB207*'DATA INPUT'!$D$59)+(AC207*'DATA INPUT'!$D$61)+(AD207*'DATA INPUT'!$D$66))</f>
        <v/>
      </c>
      <c r="AF207" s="480"/>
      <c r="AG207" s="480"/>
      <c r="AH207" s="483"/>
      <c r="AI207" s="443" t="str">
        <f t="shared" si="39"/>
        <v/>
      </c>
      <c r="AJ207" s="443" t="str">
        <f t="shared" si="40"/>
        <v/>
      </c>
      <c r="AK207" s="443" t="str">
        <f t="shared" si="41"/>
        <v/>
      </c>
      <c r="AL207" s="443" t="str">
        <f t="shared" si="42"/>
        <v/>
      </c>
      <c r="AM207" s="443" t="str">
        <f t="shared" si="43"/>
        <v/>
      </c>
      <c r="AN207" s="443" t="str">
        <f t="shared" si="44"/>
        <v/>
      </c>
      <c r="AO207" s="443" t="str">
        <f t="shared" si="45"/>
        <v/>
      </c>
      <c r="AP207" s="443" t="str">
        <f t="shared" si="46"/>
        <v/>
      </c>
      <c r="AQ207" s="440" t="str">
        <f>IF(AH207="y",IF(MAX(BY207:BZ207)&lt;'TUITION SCHED'!$H$61,MAX(BY207:BZ207),'TUITION SCHED'!$H$61),"")</f>
        <v/>
      </c>
      <c r="AR207" s="459"/>
      <c r="AS207" s="443" t="str">
        <f>IF(SUM(AT207:$BF207)&gt;0,"",IF(B207&gt;0,$P207,""))</f>
        <v/>
      </c>
      <c r="AT207" s="443" t="str">
        <f>IF(SUM(AU207:$BF207)&gt;0,"",IF(C207&gt;0,$P207,""))</f>
        <v/>
      </c>
      <c r="AU207" s="443" t="str">
        <f>IF(SUM(AV207:$BF207)&gt;0,"",IF(D207&gt;0,$P207,""))</f>
        <v/>
      </c>
      <c r="AV207" s="443" t="str">
        <f>IF(SUM(AW207:$BF207)&gt;0,"",IF(E207&gt;0,$P207,""))</f>
        <v/>
      </c>
      <c r="AW207" s="443" t="str">
        <f>IF(SUM(AX207:$BF207)&gt;0,"",IF(F207&gt;0,$P207,""))</f>
        <v/>
      </c>
      <c r="AX207" s="443" t="str">
        <f>IF(SUM(AY207:$BF207)&gt;0,"",IF(G207&gt;0,$P207,""))</f>
        <v/>
      </c>
      <c r="AY207" s="443" t="str">
        <f>IF(SUM(AZ207:$BF207)&gt;0,"",IF(H207&gt;0,$P207,""))</f>
        <v/>
      </c>
      <c r="AZ207" s="443" t="str">
        <f>IF(SUM(BA207:$BF207)&gt;0,"",IF(I207&gt;0,$P207,""))</f>
        <v/>
      </c>
      <c r="BA207" s="443" t="str">
        <f>IF(SUM(BB207:$BF207)&gt;0,"",IF(J207&gt;0,$P207,""))</f>
        <v/>
      </c>
      <c r="BB207" s="443" t="str">
        <f>IF(SUM(BC207:$BF207)&gt;0,"",IF(K207&gt;0,$P207,""))</f>
        <v/>
      </c>
      <c r="BC207" s="443" t="str">
        <f>IF(SUM(BD207:$BF207)&gt;0,"",IF(L207&gt;0,$P207,""))</f>
        <v/>
      </c>
      <c r="BD207" s="443" t="str">
        <f>IF(SUM(BE207:$BF207)&gt;0,"",IF(M207&gt;0,$P207,""))</f>
        <v/>
      </c>
      <c r="BE207" s="443" t="str">
        <f t="shared" si="36"/>
        <v/>
      </c>
      <c r="BF207" s="440" t="str">
        <f t="shared" si="37"/>
        <v/>
      </c>
      <c r="BG207" s="124"/>
      <c r="BH207" s="507"/>
      <c r="BI207" s="145" t="str">
        <f>IF(AS207&lt;1,"",IF(AS207=1,'TUITION SCHED'!$D$16,IF(AS207=2,'TUITION SCHED'!$E$16,IF(AS207=3,'TUITION SCHED'!$F$16,IF(AS207=4,'TUITION SCHED'!$G$16,IF(AS207=5,'TUITION SCHED'!$H$16,""))))))</f>
        <v/>
      </c>
      <c r="BJ207" s="443" t="str">
        <f>IF(AT207&lt;1,"",IF(AT207=1,'TUITION SCHED'!$D$17,IF(AT207=2,'TUITION SCHED'!$E$17,IF(AT207=3,'TUITION SCHED'!$F$17,IF(AT207=4,'TUITION SCHED'!$G$17,IF(AT207=5,'TUITION SCHED'!$H$18,""))))))</f>
        <v/>
      </c>
      <c r="BK207" s="443" t="str">
        <f>IF(AU207&lt;1,"",IF(AU207=1,'TUITION SCHED'!$D$18,IF(AU207=2,'TUITION SCHED'!$E$18,IF(AU207=3,'TUITION SCHED'!$F$18,IF(AU207=4,'TUITION SCHED'!$G$18,IF(AU207=5,'TUITION SCHED'!$H$18,""))))))</f>
        <v/>
      </c>
      <c r="BL207" s="443" t="str">
        <f>IF(AV207&lt;1,"",IF(AV207=1,'TUITION SCHED'!$D$19,IF(AV207=2,'TUITION SCHED'!$E$19,IF(AV207=3,'TUITION SCHED'!$F$19,IF(AV207=4,'TUITION SCHED'!$G$19,IF(AV207=5,'TUITION SCHED'!$H$19,""))))))</f>
        <v/>
      </c>
      <c r="BM207" s="443" t="str">
        <f>IF(AW207&lt;1,"",IF(AW207=1,'TUITION SCHED'!$D$20,IF(AW207=2,'TUITION SCHED'!$E$20,IF(AW207=3,'TUITION SCHED'!$F$20,IF(AW207=4,'TUITION SCHED'!$G$20,IF(AW207=5,'TUITION SCHED'!$H$20,""))))))</f>
        <v/>
      </c>
      <c r="BN207" s="443" t="str">
        <f>IF(AX207&lt;1,"",IF(AX207=1,'TUITION SCHED'!$D$21,IF(AX207=2,'TUITION SCHED'!$E$21,IF(AX207=3,'TUITION SCHED'!$F$21,IF(AX207=4,'TUITION SCHED'!$G$21,IF(AX207=5,'TUITION SCHED'!$H$21,""))))))</f>
        <v/>
      </c>
      <c r="BO207" s="443" t="str">
        <f>IF(AY207&lt;1,"",IF(AY207=1,'TUITION SCHED'!$D$22,IF(AY207=2,'TUITION SCHED'!$E$22,IF(AY207=3,'TUITION SCHED'!$F$22,IF(AY207=4,'TUITION SCHED'!$G$22,IF(AY207=5,'TUITION SCHED'!$H$22,""))))))</f>
        <v/>
      </c>
      <c r="BP207" s="443" t="str">
        <f>IF(AZ207&lt;1,"",IF(AZ207=1,'TUITION SCHED'!$D$23,IF(AZ207=2,'TUITION SCHED'!$E$23,IF(AZ207=3,'TUITION SCHED'!$F$23,IF(AZ207=4,'TUITION SCHED'!$G$23,IF(AZ207=5,'TUITION SCHED'!$H$23,""))))))</f>
        <v/>
      </c>
      <c r="BQ207" s="443" t="str">
        <f>IF(BA207&lt;1,"",IF(BA207=1,'TUITION SCHED'!$D$24,IF(BA207=2,'TUITION SCHED'!$E$24,IF(BA207=3,'TUITION SCHED'!$F$24,IF(BA207=4,'TUITION SCHED'!$G$24,IF(BA207=5,'TUITION SCHED'!$H$24,""))))))</f>
        <v/>
      </c>
      <c r="BR207" s="443" t="str">
        <f>IF(BB207&lt;1,"",IF(BB207=1,'TUITION SCHED'!$D$25,IF(BB207=2,'TUITION SCHED'!$E$25,IF(BB207=3,'TUITION SCHED'!$F$25,IF(BB207=4,'TUITION SCHED'!$G$25,IF(BB207=5,'TUITION SCHED'!$H$25,""))))))</f>
        <v/>
      </c>
      <c r="BS207" s="443" t="str">
        <f>IF(BC207&lt;1,"",IF(BC207=1,'TUITION SCHED'!$D$26,IF(BC207=2,'TUITION SCHED'!$E$26,IF(BC207=3,'TUITION SCHED'!$F$26,IF(BC207=4,'TUITION SCHED'!$G$26,IF(BC207=5,'TUITION SCHED'!$H$26,""))))))</f>
        <v/>
      </c>
      <c r="BT207" s="443" t="str">
        <f>IF(BD207&lt;1,"",IF(BD207=1,'TUITION SCHED'!$D$27,IF(BD207=2,'TUITION SCHED'!$E$27,IF(BD207=3,'TUITION SCHED'!$F$27,IF(BD207=4,'TUITION SCHED'!$G$27,IF(BD207=5,'TUITION SCHED'!$H$27,""))))))</f>
        <v/>
      </c>
      <c r="BU207" s="443" t="str">
        <f>IF(BE207&lt;1,"",IF(BE207=1,'TUITION SCHED'!$D$28,IF(BE207=2,'TUITION SCHED'!$E$28,IF(BE207=3,'TUITION SCHED'!$F$28,IF(BE207=4,'TUITION SCHED'!$G$28,IF(BE207=5,'TUITION SCHED'!$H$28,""))))))</f>
        <v/>
      </c>
      <c r="BV207" s="440" t="str">
        <f>IF(BF207&lt;1,"",IF(BF207=1,'TUITION SCHED'!$D$29,IF(BF207=2,'TUITION SCHED'!$E$29,IF(BF207=3,'TUITION SCHED'!$F$29,IF(BF207=4,'TUITION SCHED'!$G$29,IF(BF207=5,'TUITION SCHED'!$H$29,""))))))</f>
        <v/>
      </c>
      <c r="BW207" s="124"/>
      <c r="BX207" s="507"/>
      <c r="BY207" s="145" t="str">
        <f>IF(AH207="y",IF(SUM(J207:O207)&gt;0,'TUITION SCHED'!$H$58+IF(SUM(J207:O207)&gt;1,((SUM(J207:O207)-1))*'TUITION SCHED'!$H$60)+SUM(B207:I207)*'TUITION SCHED'!$H$59,""),"")</f>
        <v/>
      </c>
      <c r="BZ207" s="443" t="str">
        <f>IF(AH207="y",IF(SUM(B207:I207)&gt;0,'TUITION SCHED'!$H$57+IF(SUM(B207:I207)&gt;1,((SUM(B207:I207)-1))*'TUITION SCHED'!$H$59),""),"")</f>
        <v/>
      </c>
      <c r="CA207" s="443" t="str">
        <f t="shared" si="38"/>
        <v/>
      </c>
    </row>
    <row r="208" spans="1:79">
      <c r="A208" s="480"/>
      <c r="B208" s="463"/>
      <c r="C208" s="463"/>
      <c r="D208" s="463"/>
      <c r="E208" s="463"/>
      <c r="F208" s="463"/>
      <c r="G208" s="463"/>
      <c r="H208" s="463"/>
      <c r="I208" s="463"/>
      <c r="J208" s="463"/>
      <c r="K208" s="463"/>
      <c r="L208" s="463"/>
      <c r="M208" s="463"/>
      <c r="N208" s="463"/>
      <c r="O208" s="463"/>
      <c r="P208" s="443">
        <f t="shared" si="26"/>
        <v>0</v>
      </c>
      <c r="Q208" s="480"/>
      <c r="R208" s="480"/>
      <c r="S208" s="456">
        <f>IF(U208&gt;0,U208,IF(Q208=1,'TUITION SCHED'!D$30,IF(Q208=2,'TUITION SCHED'!E$30,IF(Q208=3,'TUITION SCHED'!F$30,IF(Q208=4,'TUITION SCHED'!G$30,IF(Q208=5,'TUITION SCHED'!H$30,IF(R208&gt;0,R208*'TUITION SCHED'!$D$31,SUM(BI208:BV208))))))))</f>
        <v>0</v>
      </c>
      <c r="T208" s="457" t="str">
        <f t="shared" si="27"/>
        <v/>
      </c>
      <c r="U208" s="480"/>
      <c r="V208" s="480"/>
      <c r="W208" s="575" t="str">
        <f>IF(V208="y",S208*'DATA INPUT'!$B$20,"")</f>
        <v/>
      </c>
      <c r="X208" s="483"/>
      <c r="Y208" s="443" t="str">
        <f>IF(A208="","",IF(X208="y",'DATA INPUT'!$B$26,'DATA INPUT'!$B$27))</f>
        <v/>
      </c>
      <c r="Z208" s="458">
        <f>IF(Q208=0,(P208-B208*0.5)*'DATA INPUT'!$B$28,"")</f>
        <v>0</v>
      </c>
      <c r="AA208" s="480"/>
      <c r="AB208" s="480"/>
      <c r="AC208" s="480"/>
      <c r="AD208" s="480"/>
      <c r="AE208" s="443" t="str">
        <f>IF((AB208+AC208+AD208)=0,"",(AB208*'DATA INPUT'!$D$59)+(AC208*'DATA INPUT'!$D$61)+(AD208*'DATA INPUT'!$D$66))</f>
        <v/>
      </c>
      <c r="AF208" s="480"/>
      <c r="AG208" s="480"/>
      <c r="AH208" s="483"/>
      <c r="AI208" s="443" t="str">
        <f t="shared" si="39"/>
        <v/>
      </c>
      <c r="AJ208" s="443" t="str">
        <f t="shared" si="40"/>
        <v/>
      </c>
      <c r="AK208" s="443" t="str">
        <f t="shared" si="41"/>
        <v/>
      </c>
      <c r="AL208" s="443" t="str">
        <f t="shared" si="42"/>
        <v/>
      </c>
      <c r="AM208" s="443" t="str">
        <f t="shared" si="43"/>
        <v/>
      </c>
      <c r="AN208" s="443" t="str">
        <f t="shared" si="44"/>
        <v/>
      </c>
      <c r="AO208" s="443" t="str">
        <f t="shared" si="45"/>
        <v/>
      </c>
      <c r="AP208" s="443" t="str">
        <f t="shared" si="46"/>
        <v/>
      </c>
      <c r="AQ208" s="440" t="str">
        <f>IF(AH208="y",IF(MAX(BY208:BZ208)&lt;'TUITION SCHED'!$H$61,MAX(BY208:BZ208),'TUITION SCHED'!$H$61),"")</f>
        <v/>
      </c>
      <c r="AR208" s="459"/>
      <c r="AS208" s="443" t="str">
        <f>IF(SUM(AT208:$BF208)&gt;0,"",IF(B208&gt;0,$P208,""))</f>
        <v/>
      </c>
      <c r="AT208" s="443" t="str">
        <f>IF(SUM(AU208:$BF208)&gt;0,"",IF(C208&gt;0,$P208,""))</f>
        <v/>
      </c>
      <c r="AU208" s="443" t="str">
        <f>IF(SUM(AV208:$BF208)&gt;0,"",IF(D208&gt;0,$P208,""))</f>
        <v/>
      </c>
      <c r="AV208" s="443" t="str">
        <f>IF(SUM(AW208:$BF208)&gt;0,"",IF(E208&gt;0,$P208,""))</f>
        <v/>
      </c>
      <c r="AW208" s="443" t="str">
        <f>IF(SUM(AX208:$BF208)&gt;0,"",IF(F208&gt;0,$P208,""))</f>
        <v/>
      </c>
      <c r="AX208" s="443" t="str">
        <f>IF(SUM(AY208:$BF208)&gt;0,"",IF(G208&gt;0,$P208,""))</f>
        <v/>
      </c>
      <c r="AY208" s="443" t="str">
        <f>IF(SUM(AZ208:$BF208)&gt;0,"",IF(H208&gt;0,$P208,""))</f>
        <v/>
      </c>
      <c r="AZ208" s="443" t="str">
        <f>IF(SUM(BA208:$BF208)&gt;0,"",IF(I208&gt;0,$P208,""))</f>
        <v/>
      </c>
      <c r="BA208" s="443" t="str">
        <f>IF(SUM(BB208:$BF208)&gt;0,"",IF(J208&gt;0,$P208,""))</f>
        <v/>
      </c>
      <c r="BB208" s="443" t="str">
        <f>IF(SUM(BC208:$BF208)&gt;0,"",IF(K208&gt;0,$P208,""))</f>
        <v/>
      </c>
      <c r="BC208" s="443" t="str">
        <f>IF(SUM(BD208:$BF208)&gt;0,"",IF(L208&gt;0,$P208,""))</f>
        <v/>
      </c>
      <c r="BD208" s="443" t="str">
        <f>IF(SUM(BE208:$BF208)&gt;0,"",IF(M208&gt;0,$P208,""))</f>
        <v/>
      </c>
      <c r="BE208" s="443" t="str">
        <f t="shared" si="36"/>
        <v/>
      </c>
      <c r="BF208" s="440" t="str">
        <f t="shared" si="37"/>
        <v/>
      </c>
      <c r="BG208" s="124"/>
      <c r="BH208" s="507"/>
      <c r="BI208" s="145" t="str">
        <f>IF(AS208&lt;1,"",IF(AS208=1,'TUITION SCHED'!$D$16,IF(AS208=2,'TUITION SCHED'!$E$16,IF(AS208=3,'TUITION SCHED'!$F$16,IF(AS208=4,'TUITION SCHED'!$G$16,IF(AS208=5,'TUITION SCHED'!$H$16,""))))))</f>
        <v/>
      </c>
      <c r="BJ208" s="443" t="str">
        <f>IF(AT208&lt;1,"",IF(AT208=1,'TUITION SCHED'!$D$17,IF(AT208=2,'TUITION SCHED'!$E$17,IF(AT208=3,'TUITION SCHED'!$F$17,IF(AT208=4,'TUITION SCHED'!$G$17,IF(AT208=5,'TUITION SCHED'!$H$18,""))))))</f>
        <v/>
      </c>
      <c r="BK208" s="443" t="str">
        <f>IF(AU208&lt;1,"",IF(AU208=1,'TUITION SCHED'!$D$18,IF(AU208=2,'TUITION SCHED'!$E$18,IF(AU208=3,'TUITION SCHED'!$F$18,IF(AU208=4,'TUITION SCHED'!$G$18,IF(AU208=5,'TUITION SCHED'!$H$18,""))))))</f>
        <v/>
      </c>
      <c r="BL208" s="443" t="str">
        <f>IF(AV208&lt;1,"",IF(AV208=1,'TUITION SCHED'!$D$19,IF(AV208=2,'TUITION SCHED'!$E$19,IF(AV208=3,'TUITION SCHED'!$F$19,IF(AV208=4,'TUITION SCHED'!$G$19,IF(AV208=5,'TUITION SCHED'!$H$19,""))))))</f>
        <v/>
      </c>
      <c r="BM208" s="443" t="str">
        <f>IF(AW208&lt;1,"",IF(AW208=1,'TUITION SCHED'!$D$20,IF(AW208=2,'TUITION SCHED'!$E$20,IF(AW208=3,'TUITION SCHED'!$F$20,IF(AW208=4,'TUITION SCHED'!$G$20,IF(AW208=5,'TUITION SCHED'!$H$20,""))))))</f>
        <v/>
      </c>
      <c r="BN208" s="443" t="str">
        <f>IF(AX208&lt;1,"",IF(AX208=1,'TUITION SCHED'!$D$21,IF(AX208=2,'TUITION SCHED'!$E$21,IF(AX208=3,'TUITION SCHED'!$F$21,IF(AX208=4,'TUITION SCHED'!$G$21,IF(AX208=5,'TUITION SCHED'!$H$21,""))))))</f>
        <v/>
      </c>
      <c r="BO208" s="443" t="str">
        <f>IF(AY208&lt;1,"",IF(AY208=1,'TUITION SCHED'!$D$22,IF(AY208=2,'TUITION SCHED'!$E$22,IF(AY208=3,'TUITION SCHED'!$F$22,IF(AY208=4,'TUITION SCHED'!$G$22,IF(AY208=5,'TUITION SCHED'!$H$22,""))))))</f>
        <v/>
      </c>
      <c r="BP208" s="443" t="str">
        <f>IF(AZ208&lt;1,"",IF(AZ208=1,'TUITION SCHED'!$D$23,IF(AZ208=2,'TUITION SCHED'!$E$23,IF(AZ208=3,'TUITION SCHED'!$F$23,IF(AZ208=4,'TUITION SCHED'!$G$23,IF(AZ208=5,'TUITION SCHED'!$H$23,""))))))</f>
        <v/>
      </c>
      <c r="BQ208" s="443" t="str">
        <f>IF(BA208&lt;1,"",IF(BA208=1,'TUITION SCHED'!$D$24,IF(BA208=2,'TUITION SCHED'!$E$24,IF(BA208=3,'TUITION SCHED'!$F$24,IF(BA208=4,'TUITION SCHED'!$G$24,IF(BA208=5,'TUITION SCHED'!$H$24,""))))))</f>
        <v/>
      </c>
      <c r="BR208" s="443" t="str">
        <f>IF(BB208&lt;1,"",IF(BB208=1,'TUITION SCHED'!$D$25,IF(BB208=2,'TUITION SCHED'!$E$25,IF(BB208=3,'TUITION SCHED'!$F$25,IF(BB208=4,'TUITION SCHED'!$G$25,IF(BB208=5,'TUITION SCHED'!$H$25,""))))))</f>
        <v/>
      </c>
      <c r="BS208" s="443" t="str">
        <f>IF(BC208&lt;1,"",IF(BC208=1,'TUITION SCHED'!$D$26,IF(BC208=2,'TUITION SCHED'!$E$26,IF(BC208=3,'TUITION SCHED'!$F$26,IF(BC208=4,'TUITION SCHED'!$G$26,IF(BC208=5,'TUITION SCHED'!$H$26,""))))))</f>
        <v/>
      </c>
      <c r="BT208" s="443" t="str">
        <f>IF(BD208&lt;1,"",IF(BD208=1,'TUITION SCHED'!$D$27,IF(BD208=2,'TUITION SCHED'!$E$27,IF(BD208=3,'TUITION SCHED'!$F$27,IF(BD208=4,'TUITION SCHED'!$G$27,IF(BD208=5,'TUITION SCHED'!$H$27,""))))))</f>
        <v/>
      </c>
      <c r="BU208" s="443" t="str">
        <f>IF(BE208&lt;1,"",IF(BE208=1,'TUITION SCHED'!$D$28,IF(BE208=2,'TUITION SCHED'!$E$28,IF(BE208=3,'TUITION SCHED'!$F$28,IF(BE208=4,'TUITION SCHED'!$G$28,IF(BE208=5,'TUITION SCHED'!$H$28,""))))))</f>
        <v/>
      </c>
      <c r="BV208" s="440" t="str">
        <f>IF(BF208&lt;1,"",IF(BF208=1,'TUITION SCHED'!$D$29,IF(BF208=2,'TUITION SCHED'!$E$29,IF(BF208=3,'TUITION SCHED'!$F$29,IF(BF208=4,'TUITION SCHED'!$G$29,IF(BF208=5,'TUITION SCHED'!$H$29,""))))))</f>
        <v/>
      </c>
      <c r="BW208" s="124"/>
      <c r="BX208" s="507"/>
      <c r="BY208" s="145" t="str">
        <f>IF(AH208="y",IF(SUM(J208:O208)&gt;0,'TUITION SCHED'!$H$58+IF(SUM(J208:O208)&gt;1,((SUM(J208:O208)-1))*'TUITION SCHED'!$H$60)+SUM(B208:I208)*'TUITION SCHED'!$H$59,""),"")</f>
        <v/>
      </c>
      <c r="BZ208" s="443" t="str">
        <f>IF(AH208="y",IF(SUM(B208:I208)&gt;0,'TUITION SCHED'!$H$57+IF(SUM(B208:I208)&gt;1,((SUM(B208:I208)-1))*'TUITION SCHED'!$H$59),""),"")</f>
        <v/>
      </c>
      <c r="CA208" s="443" t="str">
        <f t="shared" si="38"/>
        <v/>
      </c>
    </row>
    <row r="209" spans="1:79">
      <c r="A209" s="480"/>
      <c r="B209" s="463"/>
      <c r="C209" s="463"/>
      <c r="D209" s="463"/>
      <c r="E209" s="463"/>
      <c r="F209" s="463"/>
      <c r="G209" s="463"/>
      <c r="H209" s="465"/>
      <c r="I209" s="463"/>
      <c r="J209" s="463"/>
      <c r="K209" s="463"/>
      <c r="L209" s="463"/>
      <c r="M209" s="463"/>
      <c r="N209" s="463"/>
      <c r="O209" s="463"/>
      <c r="P209" s="443">
        <f t="shared" si="26"/>
        <v>0</v>
      </c>
      <c r="Q209" s="480"/>
      <c r="R209" s="480"/>
      <c r="S209" s="456">
        <f>IF(U209&gt;0,U209,IF(Q209=1,'TUITION SCHED'!D$30,IF(Q209=2,'TUITION SCHED'!E$30,IF(Q209=3,'TUITION SCHED'!F$30,IF(Q209=4,'TUITION SCHED'!G$30,IF(Q209=5,'TUITION SCHED'!H$30,IF(R209&gt;0,R209*'TUITION SCHED'!$D$31,SUM(BI209:BV209))))))))</f>
        <v>0</v>
      </c>
      <c r="T209" s="457" t="str">
        <f t="shared" si="27"/>
        <v/>
      </c>
      <c r="U209" s="480"/>
      <c r="V209" s="480"/>
      <c r="W209" s="575" t="str">
        <f>IF(V209="y",S209*'DATA INPUT'!$B$20,"")</f>
        <v/>
      </c>
      <c r="X209" s="483"/>
      <c r="Y209" s="443" t="str">
        <f>IF(A209="","",IF(X209="y",'DATA INPUT'!$B$26,'DATA INPUT'!$B$27))</f>
        <v/>
      </c>
      <c r="Z209" s="458">
        <f>IF(Q209=0,(P209-B209*0.5)*'DATA INPUT'!$B$28,"")</f>
        <v>0</v>
      </c>
      <c r="AA209" s="480"/>
      <c r="AB209" s="480"/>
      <c r="AC209" s="480"/>
      <c r="AD209" s="480"/>
      <c r="AE209" s="443" t="str">
        <f>IF((AB209+AC209+AD209)=0,"",(AB209*'DATA INPUT'!$D$59)+(AC209*'DATA INPUT'!$D$61)+(AD209*'DATA INPUT'!$D$66))</f>
        <v/>
      </c>
      <c r="AF209" s="480"/>
      <c r="AG209" s="480"/>
      <c r="AH209" s="483"/>
      <c r="AI209" s="443" t="str">
        <f t="shared" si="39"/>
        <v/>
      </c>
      <c r="AJ209" s="443" t="str">
        <f t="shared" si="40"/>
        <v/>
      </c>
      <c r="AK209" s="443" t="str">
        <f t="shared" si="41"/>
        <v/>
      </c>
      <c r="AL209" s="443" t="str">
        <f t="shared" si="42"/>
        <v/>
      </c>
      <c r="AM209" s="443" t="str">
        <f t="shared" si="43"/>
        <v/>
      </c>
      <c r="AN209" s="443" t="str">
        <f t="shared" si="44"/>
        <v/>
      </c>
      <c r="AO209" s="443" t="str">
        <f t="shared" si="45"/>
        <v/>
      </c>
      <c r="AP209" s="443" t="str">
        <f t="shared" si="46"/>
        <v/>
      </c>
      <c r="AQ209" s="440" t="str">
        <f>IF(AH209="y",IF(MAX(BY209:BZ209)&lt;'TUITION SCHED'!$H$61,MAX(BY209:BZ209),'TUITION SCHED'!$H$61),"")</f>
        <v/>
      </c>
      <c r="AR209" s="459"/>
      <c r="AS209" s="443" t="str">
        <f>IF(SUM(AT209:$BF209)&gt;0,"",IF(B209&gt;0,$P209,""))</f>
        <v/>
      </c>
      <c r="AT209" s="443" t="str">
        <f>IF(SUM(AU209:$BF209)&gt;0,"",IF(C209&gt;0,$P209,""))</f>
        <v/>
      </c>
      <c r="AU209" s="443" t="str">
        <f>IF(SUM(AV209:$BF209)&gt;0,"",IF(D209&gt;0,$P209,""))</f>
        <v/>
      </c>
      <c r="AV209" s="443" t="str">
        <f>IF(SUM(AW209:$BF209)&gt;0,"",IF(E209&gt;0,$P209,""))</f>
        <v/>
      </c>
      <c r="AW209" s="443" t="str">
        <f>IF(SUM(AX209:$BF209)&gt;0,"",IF(F209&gt;0,$P209,""))</f>
        <v/>
      </c>
      <c r="AX209" s="443" t="str">
        <f>IF(SUM(AY209:$BF209)&gt;0,"",IF(G209&gt;0,$P209,""))</f>
        <v/>
      </c>
      <c r="AY209" s="443" t="str">
        <f>IF(SUM(AZ209:$BF209)&gt;0,"",IF(H209&gt;0,$P209,""))</f>
        <v/>
      </c>
      <c r="AZ209" s="443" t="str">
        <f>IF(SUM(BA209:$BF209)&gt;0,"",IF(I209&gt;0,$P209,""))</f>
        <v/>
      </c>
      <c r="BA209" s="443" t="str">
        <f>IF(SUM(BB209:$BF209)&gt;0,"",IF(J209&gt;0,$P209,""))</f>
        <v/>
      </c>
      <c r="BB209" s="443" t="str">
        <f>IF(SUM(BC209:$BF209)&gt;0,"",IF(K209&gt;0,$P209,""))</f>
        <v/>
      </c>
      <c r="BC209" s="443" t="str">
        <f>IF(SUM(BD209:$BF209)&gt;0,"",IF(L209&gt;0,$P209,""))</f>
        <v/>
      </c>
      <c r="BD209" s="443" t="str">
        <f>IF(SUM(BE209:$BF209)&gt;0,"",IF(M209&gt;0,$P209,""))</f>
        <v/>
      </c>
      <c r="BE209" s="443" t="str">
        <f t="shared" si="36"/>
        <v/>
      </c>
      <c r="BF209" s="440" t="str">
        <f t="shared" si="37"/>
        <v/>
      </c>
      <c r="BG209" s="124"/>
      <c r="BH209" s="507"/>
      <c r="BI209" s="145" t="str">
        <f>IF(AS209&lt;1,"",IF(AS209=1,'TUITION SCHED'!$D$16,IF(AS209=2,'TUITION SCHED'!$E$16,IF(AS209=3,'TUITION SCHED'!$F$16,IF(AS209=4,'TUITION SCHED'!$G$16,IF(AS209=5,'TUITION SCHED'!$H$16,""))))))</f>
        <v/>
      </c>
      <c r="BJ209" s="443" t="str">
        <f>IF(AT209&lt;1,"",IF(AT209=1,'TUITION SCHED'!$D$17,IF(AT209=2,'TUITION SCHED'!$E$17,IF(AT209=3,'TUITION SCHED'!$F$17,IF(AT209=4,'TUITION SCHED'!$G$17,IF(AT209=5,'TUITION SCHED'!$H$18,""))))))</f>
        <v/>
      </c>
      <c r="BK209" s="443" t="str">
        <f>IF(AU209&lt;1,"",IF(AU209=1,'TUITION SCHED'!$D$18,IF(AU209=2,'TUITION SCHED'!$E$18,IF(AU209=3,'TUITION SCHED'!$F$18,IF(AU209=4,'TUITION SCHED'!$G$18,IF(AU209=5,'TUITION SCHED'!$H$18,""))))))</f>
        <v/>
      </c>
      <c r="BL209" s="443" t="str">
        <f>IF(AV209&lt;1,"",IF(AV209=1,'TUITION SCHED'!$D$19,IF(AV209=2,'TUITION SCHED'!$E$19,IF(AV209=3,'TUITION SCHED'!$F$19,IF(AV209=4,'TUITION SCHED'!$G$19,IF(AV209=5,'TUITION SCHED'!$H$19,""))))))</f>
        <v/>
      </c>
      <c r="BM209" s="443" t="str">
        <f>IF(AW209&lt;1,"",IF(AW209=1,'TUITION SCHED'!$D$20,IF(AW209=2,'TUITION SCHED'!$E$20,IF(AW209=3,'TUITION SCHED'!$F$20,IF(AW209=4,'TUITION SCHED'!$G$20,IF(AW209=5,'TUITION SCHED'!$H$20,""))))))</f>
        <v/>
      </c>
      <c r="BN209" s="443" t="str">
        <f>IF(AX209&lt;1,"",IF(AX209=1,'TUITION SCHED'!$D$21,IF(AX209=2,'TUITION SCHED'!$E$21,IF(AX209=3,'TUITION SCHED'!$F$21,IF(AX209=4,'TUITION SCHED'!$G$21,IF(AX209=5,'TUITION SCHED'!$H$21,""))))))</f>
        <v/>
      </c>
      <c r="BO209" s="443" t="str">
        <f>IF(AY209&lt;1,"",IF(AY209=1,'TUITION SCHED'!$D$22,IF(AY209=2,'TUITION SCHED'!$E$22,IF(AY209=3,'TUITION SCHED'!$F$22,IF(AY209=4,'TUITION SCHED'!$G$22,IF(AY209=5,'TUITION SCHED'!$H$22,""))))))</f>
        <v/>
      </c>
      <c r="BP209" s="443" t="str">
        <f>IF(AZ209&lt;1,"",IF(AZ209=1,'TUITION SCHED'!$D$23,IF(AZ209=2,'TUITION SCHED'!$E$23,IF(AZ209=3,'TUITION SCHED'!$F$23,IF(AZ209=4,'TUITION SCHED'!$G$23,IF(AZ209=5,'TUITION SCHED'!$H$23,""))))))</f>
        <v/>
      </c>
      <c r="BQ209" s="443" t="str">
        <f>IF(BA209&lt;1,"",IF(BA209=1,'TUITION SCHED'!$D$24,IF(BA209=2,'TUITION SCHED'!$E$24,IF(BA209=3,'TUITION SCHED'!$F$24,IF(BA209=4,'TUITION SCHED'!$G$24,IF(BA209=5,'TUITION SCHED'!$H$24,""))))))</f>
        <v/>
      </c>
      <c r="BR209" s="443" t="str">
        <f>IF(BB209&lt;1,"",IF(BB209=1,'TUITION SCHED'!$D$25,IF(BB209=2,'TUITION SCHED'!$E$25,IF(BB209=3,'TUITION SCHED'!$F$25,IF(BB209=4,'TUITION SCHED'!$G$25,IF(BB209=5,'TUITION SCHED'!$H$25,""))))))</f>
        <v/>
      </c>
      <c r="BS209" s="443" t="str">
        <f>IF(BC209&lt;1,"",IF(BC209=1,'TUITION SCHED'!$D$26,IF(BC209=2,'TUITION SCHED'!$E$26,IF(BC209=3,'TUITION SCHED'!$F$26,IF(BC209=4,'TUITION SCHED'!$G$26,IF(BC209=5,'TUITION SCHED'!$H$26,""))))))</f>
        <v/>
      </c>
      <c r="BT209" s="443" t="str">
        <f>IF(BD209&lt;1,"",IF(BD209=1,'TUITION SCHED'!$D$27,IF(BD209=2,'TUITION SCHED'!$E$27,IF(BD209=3,'TUITION SCHED'!$F$27,IF(BD209=4,'TUITION SCHED'!$G$27,IF(BD209=5,'TUITION SCHED'!$H$27,""))))))</f>
        <v/>
      </c>
      <c r="BU209" s="443" t="str">
        <f>IF(BE209&lt;1,"",IF(BE209=1,'TUITION SCHED'!$D$28,IF(BE209=2,'TUITION SCHED'!$E$28,IF(BE209=3,'TUITION SCHED'!$F$28,IF(BE209=4,'TUITION SCHED'!$G$28,IF(BE209=5,'TUITION SCHED'!$H$28,""))))))</f>
        <v/>
      </c>
      <c r="BV209" s="440" t="str">
        <f>IF(BF209&lt;1,"",IF(BF209=1,'TUITION SCHED'!$D$29,IF(BF209=2,'TUITION SCHED'!$E$29,IF(BF209=3,'TUITION SCHED'!$F$29,IF(BF209=4,'TUITION SCHED'!$G$29,IF(BF209=5,'TUITION SCHED'!$H$29,""))))))</f>
        <v/>
      </c>
      <c r="BW209" s="124"/>
      <c r="BX209" s="507"/>
      <c r="BY209" s="145" t="str">
        <f>IF(AH209="y",IF(SUM(J209:O209)&gt;0,'TUITION SCHED'!$H$58+IF(SUM(J209:O209)&gt;1,((SUM(J209:O209)-1))*'TUITION SCHED'!$H$60)+SUM(B209:I209)*'TUITION SCHED'!$H$59,""),"")</f>
        <v/>
      </c>
      <c r="BZ209" s="443" t="str">
        <f>IF(AH209="y",IF(SUM(B209:I209)&gt;0,'TUITION SCHED'!$H$57+IF(SUM(B209:I209)&gt;1,((SUM(B209:I209)-1))*'TUITION SCHED'!$H$59),""),"")</f>
        <v/>
      </c>
      <c r="CA209" s="443" t="str">
        <f t="shared" si="38"/>
        <v/>
      </c>
    </row>
    <row r="210" spans="1:79">
      <c r="A210" s="480"/>
      <c r="B210" s="463"/>
      <c r="C210" s="463"/>
      <c r="D210" s="463"/>
      <c r="E210" s="463"/>
      <c r="F210" s="463"/>
      <c r="G210" s="463"/>
      <c r="H210" s="465"/>
      <c r="I210" s="463"/>
      <c r="J210" s="463"/>
      <c r="K210" s="463"/>
      <c r="L210" s="463"/>
      <c r="M210" s="463"/>
      <c r="N210" s="463"/>
      <c r="O210" s="463"/>
      <c r="P210" s="443">
        <f t="shared" si="26"/>
        <v>0</v>
      </c>
      <c r="Q210" s="480"/>
      <c r="R210" s="480"/>
      <c r="S210" s="456">
        <f>IF(U210&gt;0,U210,IF(Q210=1,'TUITION SCHED'!D$30,IF(Q210=2,'TUITION SCHED'!E$30,IF(Q210=3,'TUITION SCHED'!F$30,IF(Q210=4,'TUITION SCHED'!G$30,IF(Q210=5,'TUITION SCHED'!H$30,IF(R210&gt;0,R210*'TUITION SCHED'!$D$31,SUM(BI210:BV210))))))))</f>
        <v>0</v>
      </c>
      <c r="T210" s="457" t="str">
        <f t="shared" si="27"/>
        <v/>
      </c>
      <c r="U210" s="480"/>
      <c r="V210" s="480"/>
      <c r="W210" s="575" t="str">
        <f>IF(V210="y",S210*'DATA INPUT'!$B$20,"")</f>
        <v/>
      </c>
      <c r="X210" s="483"/>
      <c r="Y210" s="443" t="str">
        <f>IF(A210="","",IF(X210="y",'DATA INPUT'!$B$26,'DATA INPUT'!$B$27))</f>
        <v/>
      </c>
      <c r="Z210" s="458">
        <f>IF(Q210=0,(P210-B210*0.5)*'DATA INPUT'!$B$28,"")</f>
        <v>0</v>
      </c>
      <c r="AA210" s="480"/>
      <c r="AB210" s="480"/>
      <c r="AC210" s="480"/>
      <c r="AD210" s="480"/>
      <c r="AE210" s="443" t="str">
        <f>IF((AB210+AC210+AD210)=0,"",(AB210*'DATA INPUT'!$D$59)+(AC210*'DATA INPUT'!$D$61)+(AD210*'DATA INPUT'!$D$66))</f>
        <v/>
      </c>
      <c r="AF210" s="480"/>
      <c r="AG210" s="480"/>
      <c r="AH210" s="483"/>
      <c r="AI210" s="443" t="str">
        <f t="shared" si="39"/>
        <v/>
      </c>
      <c r="AJ210" s="443" t="str">
        <f t="shared" si="40"/>
        <v/>
      </c>
      <c r="AK210" s="443" t="str">
        <f t="shared" si="41"/>
        <v/>
      </c>
      <c r="AL210" s="443" t="str">
        <f t="shared" si="42"/>
        <v/>
      </c>
      <c r="AM210" s="443" t="str">
        <f t="shared" si="43"/>
        <v/>
      </c>
      <c r="AN210" s="443" t="str">
        <f t="shared" si="44"/>
        <v/>
      </c>
      <c r="AO210" s="443" t="str">
        <f t="shared" si="45"/>
        <v/>
      </c>
      <c r="AP210" s="443" t="str">
        <f t="shared" si="46"/>
        <v/>
      </c>
      <c r="AQ210" s="440" t="str">
        <f>IF(AH210="y",IF(MAX(BY210:BZ210)&lt;'TUITION SCHED'!$H$61,MAX(BY210:BZ210),'TUITION SCHED'!$H$61),"")</f>
        <v/>
      </c>
      <c r="AR210" s="459"/>
      <c r="AS210" s="443" t="str">
        <f>IF(SUM(AT210:$BF210)&gt;0,"",IF(B210&gt;0,$P210,""))</f>
        <v/>
      </c>
      <c r="AT210" s="443" t="str">
        <f>IF(SUM(AU210:$BF210)&gt;0,"",IF(C210&gt;0,$P210,""))</f>
        <v/>
      </c>
      <c r="AU210" s="443" t="str">
        <f>IF(SUM(AV210:$BF210)&gt;0,"",IF(D210&gt;0,$P210,""))</f>
        <v/>
      </c>
      <c r="AV210" s="443" t="str">
        <f>IF(SUM(AW210:$BF210)&gt;0,"",IF(E210&gt;0,$P210,""))</f>
        <v/>
      </c>
      <c r="AW210" s="443" t="str">
        <f>IF(SUM(AX210:$BF210)&gt;0,"",IF(F210&gt;0,$P210,""))</f>
        <v/>
      </c>
      <c r="AX210" s="443" t="str">
        <f>IF(SUM(AY210:$BF210)&gt;0,"",IF(G210&gt;0,$P210,""))</f>
        <v/>
      </c>
      <c r="AY210" s="443" t="str">
        <f>IF(SUM(AZ210:$BF210)&gt;0,"",IF(H210&gt;0,$P210,""))</f>
        <v/>
      </c>
      <c r="AZ210" s="443" t="str">
        <f>IF(SUM(BA210:$BF210)&gt;0,"",IF(I210&gt;0,$P210,""))</f>
        <v/>
      </c>
      <c r="BA210" s="443" t="str">
        <f>IF(SUM(BB210:$BF210)&gt;0,"",IF(J210&gt;0,$P210,""))</f>
        <v/>
      </c>
      <c r="BB210" s="443" t="str">
        <f>IF(SUM(BC210:$BF210)&gt;0,"",IF(K210&gt;0,$P210,""))</f>
        <v/>
      </c>
      <c r="BC210" s="443" t="str">
        <f>IF(SUM(BD210:$BF210)&gt;0,"",IF(L210&gt;0,$P210,""))</f>
        <v/>
      </c>
      <c r="BD210" s="443" t="str">
        <f>IF(SUM(BE210:$BF210)&gt;0,"",IF(M210&gt;0,$P210,""))</f>
        <v/>
      </c>
      <c r="BE210" s="443" t="str">
        <f t="shared" si="36"/>
        <v/>
      </c>
      <c r="BF210" s="440" t="str">
        <f t="shared" si="37"/>
        <v/>
      </c>
      <c r="BG210" s="124"/>
      <c r="BH210" s="507"/>
      <c r="BI210" s="145" t="str">
        <f>IF(AS210&lt;1,"",IF(AS210=1,'TUITION SCHED'!$D$16,IF(AS210=2,'TUITION SCHED'!$E$16,IF(AS210=3,'TUITION SCHED'!$F$16,IF(AS210=4,'TUITION SCHED'!$G$16,IF(AS210=5,'TUITION SCHED'!$H$16,""))))))</f>
        <v/>
      </c>
      <c r="BJ210" s="443" t="str">
        <f>IF(AT210&lt;1,"",IF(AT210=1,'TUITION SCHED'!$D$17,IF(AT210=2,'TUITION SCHED'!$E$17,IF(AT210=3,'TUITION SCHED'!$F$17,IF(AT210=4,'TUITION SCHED'!$G$17,IF(AT210=5,'TUITION SCHED'!$H$18,""))))))</f>
        <v/>
      </c>
      <c r="BK210" s="443" t="str">
        <f>IF(AU210&lt;1,"",IF(AU210=1,'TUITION SCHED'!$D$18,IF(AU210=2,'TUITION SCHED'!$E$18,IF(AU210=3,'TUITION SCHED'!$F$18,IF(AU210=4,'TUITION SCHED'!$G$18,IF(AU210=5,'TUITION SCHED'!$H$18,""))))))</f>
        <v/>
      </c>
      <c r="BL210" s="443" t="str">
        <f>IF(AV210&lt;1,"",IF(AV210=1,'TUITION SCHED'!$D$19,IF(AV210=2,'TUITION SCHED'!$E$19,IF(AV210=3,'TUITION SCHED'!$F$19,IF(AV210=4,'TUITION SCHED'!$G$19,IF(AV210=5,'TUITION SCHED'!$H$19,""))))))</f>
        <v/>
      </c>
      <c r="BM210" s="443" t="str">
        <f>IF(AW210&lt;1,"",IF(AW210=1,'TUITION SCHED'!$D$20,IF(AW210=2,'TUITION SCHED'!$E$20,IF(AW210=3,'TUITION SCHED'!$F$20,IF(AW210=4,'TUITION SCHED'!$G$20,IF(AW210=5,'TUITION SCHED'!$H$20,""))))))</f>
        <v/>
      </c>
      <c r="BN210" s="443" t="str">
        <f>IF(AX210&lt;1,"",IF(AX210=1,'TUITION SCHED'!$D$21,IF(AX210=2,'TUITION SCHED'!$E$21,IF(AX210=3,'TUITION SCHED'!$F$21,IF(AX210=4,'TUITION SCHED'!$G$21,IF(AX210=5,'TUITION SCHED'!$H$21,""))))))</f>
        <v/>
      </c>
      <c r="BO210" s="443" t="str">
        <f>IF(AY210&lt;1,"",IF(AY210=1,'TUITION SCHED'!$D$22,IF(AY210=2,'TUITION SCHED'!$E$22,IF(AY210=3,'TUITION SCHED'!$F$22,IF(AY210=4,'TUITION SCHED'!$G$22,IF(AY210=5,'TUITION SCHED'!$H$22,""))))))</f>
        <v/>
      </c>
      <c r="BP210" s="443" t="str">
        <f>IF(AZ210&lt;1,"",IF(AZ210=1,'TUITION SCHED'!$D$23,IF(AZ210=2,'TUITION SCHED'!$E$23,IF(AZ210=3,'TUITION SCHED'!$F$23,IF(AZ210=4,'TUITION SCHED'!$G$23,IF(AZ210=5,'TUITION SCHED'!$H$23,""))))))</f>
        <v/>
      </c>
      <c r="BQ210" s="443" t="str">
        <f>IF(BA210&lt;1,"",IF(BA210=1,'TUITION SCHED'!$D$24,IF(BA210=2,'TUITION SCHED'!$E$24,IF(BA210=3,'TUITION SCHED'!$F$24,IF(BA210=4,'TUITION SCHED'!$G$24,IF(BA210=5,'TUITION SCHED'!$H$24,""))))))</f>
        <v/>
      </c>
      <c r="BR210" s="443" t="str">
        <f>IF(BB210&lt;1,"",IF(BB210=1,'TUITION SCHED'!$D$25,IF(BB210=2,'TUITION SCHED'!$E$25,IF(BB210=3,'TUITION SCHED'!$F$25,IF(BB210=4,'TUITION SCHED'!$G$25,IF(BB210=5,'TUITION SCHED'!$H$25,""))))))</f>
        <v/>
      </c>
      <c r="BS210" s="443" t="str">
        <f>IF(BC210&lt;1,"",IF(BC210=1,'TUITION SCHED'!$D$26,IF(BC210=2,'TUITION SCHED'!$E$26,IF(BC210=3,'TUITION SCHED'!$F$26,IF(BC210=4,'TUITION SCHED'!$G$26,IF(BC210=5,'TUITION SCHED'!$H$26,""))))))</f>
        <v/>
      </c>
      <c r="BT210" s="443" t="str">
        <f>IF(BD210&lt;1,"",IF(BD210=1,'TUITION SCHED'!$D$27,IF(BD210=2,'TUITION SCHED'!$E$27,IF(BD210=3,'TUITION SCHED'!$F$27,IF(BD210=4,'TUITION SCHED'!$G$27,IF(BD210=5,'TUITION SCHED'!$H$27,""))))))</f>
        <v/>
      </c>
      <c r="BU210" s="443" t="str">
        <f>IF(BE210&lt;1,"",IF(BE210=1,'TUITION SCHED'!$D$28,IF(BE210=2,'TUITION SCHED'!$E$28,IF(BE210=3,'TUITION SCHED'!$F$28,IF(BE210=4,'TUITION SCHED'!$G$28,IF(BE210=5,'TUITION SCHED'!$H$28,""))))))</f>
        <v/>
      </c>
      <c r="BV210" s="440" t="str">
        <f>IF(BF210&lt;1,"",IF(BF210=1,'TUITION SCHED'!$D$29,IF(BF210=2,'TUITION SCHED'!$E$29,IF(BF210=3,'TUITION SCHED'!$F$29,IF(BF210=4,'TUITION SCHED'!$G$29,IF(BF210=5,'TUITION SCHED'!$H$29,""))))))</f>
        <v/>
      </c>
      <c r="BW210" s="124"/>
      <c r="BX210" s="507"/>
      <c r="BY210" s="145" t="str">
        <f>IF(AH210="y",IF(SUM(J210:O210)&gt;0,'TUITION SCHED'!$H$58+IF(SUM(J210:O210)&gt;1,((SUM(J210:O210)-1))*'TUITION SCHED'!$H$60)+SUM(B210:I210)*'TUITION SCHED'!$H$59,""),"")</f>
        <v/>
      </c>
      <c r="BZ210" s="443" t="str">
        <f>IF(AH210="y",IF(SUM(B210:I210)&gt;0,'TUITION SCHED'!$H$57+IF(SUM(B210:I210)&gt;1,((SUM(B210:I210)-1))*'TUITION SCHED'!$H$59),""),"")</f>
        <v/>
      </c>
      <c r="CA210" s="443" t="str">
        <f t="shared" si="38"/>
        <v/>
      </c>
    </row>
    <row r="211" spans="1:79">
      <c r="A211" s="480"/>
      <c r="B211" s="463"/>
      <c r="C211" s="463"/>
      <c r="D211" s="463"/>
      <c r="E211" s="463"/>
      <c r="F211" s="463"/>
      <c r="G211" s="463"/>
      <c r="H211" s="463"/>
      <c r="I211" s="463"/>
      <c r="J211" s="463"/>
      <c r="K211" s="463"/>
      <c r="L211" s="463"/>
      <c r="M211" s="463"/>
      <c r="N211" s="463"/>
      <c r="O211" s="463"/>
      <c r="P211" s="443">
        <f t="shared" si="26"/>
        <v>0</v>
      </c>
      <c r="Q211" s="480"/>
      <c r="R211" s="480"/>
      <c r="S211" s="456">
        <f>IF(U211&gt;0,U211,IF(Q211=1,'TUITION SCHED'!D$30,IF(Q211=2,'TUITION SCHED'!E$30,IF(Q211=3,'TUITION SCHED'!F$30,IF(Q211=4,'TUITION SCHED'!G$30,IF(Q211=5,'TUITION SCHED'!H$30,IF(R211&gt;0,R211*'TUITION SCHED'!$D$31,SUM(BI211:BV211))))))))</f>
        <v>0</v>
      </c>
      <c r="T211" s="457" t="str">
        <f t="shared" si="27"/>
        <v/>
      </c>
      <c r="U211" s="480"/>
      <c r="V211" s="480"/>
      <c r="W211" s="575" t="str">
        <f>IF(V211="y",S211*'DATA INPUT'!$B$20,"")</f>
        <v/>
      </c>
      <c r="X211" s="483"/>
      <c r="Y211" s="443" t="str">
        <f>IF(A211="","",IF(X211="y",'DATA INPUT'!$B$26,'DATA INPUT'!$B$27))</f>
        <v/>
      </c>
      <c r="Z211" s="458">
        <f>IF(Q211=0,(P211-B211*0.5)*'DATA INPUT'!$B$28,"")</f>
        <v>0</v>
      </c>
      <c r="AA211" s="480"/>
      <c r="AB211" s="480"/>
      <c r="AC211" s="480"/>
      <c r="AD211" s="480"/>
      <c r="AE211" s="443" t="str">
        <f>IF((AB211+AC211+AD211)=0,"",(AB211*'DATA INPUT'!$D$59)+(AC211*'DATA INPUT'!$D$61)+(AD211*'DATA INPUT'!$D$66))</f>
        <v/>
      </c>
      <c r="AF211" s="480"/>
      <c r="AG211" s="480"/>
      <c r="AH211" s="483"/>
      <c r="AI211" s="443" t="str">
        <f t="shared" si="39"/>
        <v/>
      </c>
      <c r="AJ211" s="443" t="str">
        <f t="shared" si="40"/>
        <v/>
      </c>
      <c r="AK211" s="443" t="str">
        <f t="shared" si="41"/>
        <v/>
      </c>
      <c r="AL211" s="443" t="str">
        <f t="shared" si="42"/>
        <v/>
      </c>
      <c r="AM211" s="443" t="str">
        <f t="shared" si="43"/>
        <v/>
      </c>
      <c r="AN211" s="443" t="str">
        <f t="shared" si="44"/>
        <v/>
      </c>
      <c r="AO211" s="443" t="str">
        <f t="shared" si="45"/>
        <v/>
      </c>
      <c r="AP211" s="443" t="str">
        <f t="shared" si="46"/>
        <v/>
      </c>
      <c r="AQ211" s="440" t="str">
        <f>IF(AH211="y",IF(MAX(BY211:BZ211)&lt;'TUITION SCHED'!$H$61,MAX(BY211:BZ211),'TUITION SCHED'!$H$61),"")</f>
        <v/>
      </c>
      <c r="AR211" s="459"/>
      <c r="AS211" s="443" t="str">
        <f>IF(SUM(AT211:$BF211)&gt;0,"",IF(B211&gt;0,$P211,""))</f>
        <v/>
      </c>
      <c r="AT211" s="443" t="str">
        <f>IF(SUM(AU211:$BF211)&gt;0,"",IF(C211&gt;0,$P211,""))</f>
        <v/>
      </c>
      <c r="AU211" s="443" t="str">
        <f>IF(SUM(AV211:$BF211)&gt;0,"",IF(D211&gt;0,$P211,""))</f>
        <v/>
      </c>
      <c r="AV211" s="443" t="str">
        <f>IF(SUM(AW211:$BF211)&gt;0,"",IF(E211&gt;0,$P211,""))</f>
        <v/>
      </c>
      <c r="AW211" s="443" t="str">
        <f>IF(SUM(AX211:$BF211)&gt;0,"",IF(F211&gt;0,$P211,""))</f>
        <v/>
      </c>
      <c r="AX211" s="443" t="str">
        <f>IF(SUM(AY211:$BF211)&gt;0,"",IF(G211&gt;0,$P211,""))</f>
        <v/>
      </c>
      <c r="AY211" s="443" t="str">
        <f>IF(SUM(AZ211:$BF211)&gt;0,"",IF(H211&gt;0,$P211,""))</f>
        <v/>
      </c>
      <c r="AZ211" s="443" t="str">
        <f>IF(SUM(BA211:$BF211)&gt;0,"",IF(I211&gt;0,$P211,""))</f>
        <v/>
      </c>
      <c r="BA211" s="443" t="str">
        <f>IF(SUM(BB211:$BF211)&gt;0,"",IF(J211&gt;0,$P211,""))</f>
        <v/>
      </c>
      <c r="BB211" s="443" t="str">
        <f>IF(SUM(BC211:$BF211)&gt;0,"",IF(K211&gt;0,$P211,""))</f>
        <v/>
      </c>
      <c r="BC211" s="443" t="str">
        <f>IF(SUM(BD211:$BF211)&gt;0,"",IF(L211&gt;0,$P211,""))</f>
        <v/>
      </c>
      <c r="BD211" s="443" t="str">
        <f>IF(SUM(BE211:$BF211)&gt;0,"",IF(M211&gt;0,$P211,""))</f>
        <v/>
      </c>
      <c r="BE211" s="443" t="str">
        <f t="shared" si="36"/>
        <v/>
      </c>
      <c r="BF211" s="440" t="str">
        <f t="shared" si="37"/>
        <v/>
      </c>
      <c r="BG211" s="124"/>
      <c r="BH211" s="507"/>
      <c r="BI211" s="145" t="str">
        <f>IF(AS211&lt;1,"",IF(AS211=1,'TUITION SCHED'!$D$16,IF(AS211=2,'TUITION SCHED'!$E$16,IF(AS211=3,'TUITION SCHED'!$F$16,IF(AS211=4,'TUITION SCHED'!$G$16,IF(AS211=5,'TUITION SCHED'!$H$16,""))))))</f>
        <v/>
      </c>
      <c r="BJ211" s="443" t="str">
        <f>IF(AT211&lt;1,"",IF(AT211=1,'TUITION SCHED'!$D$17,IF(AT211=2,'TUITION SCHED'!$E$17,IF(AT211=3,'TUITION SCHED'!$F$17,IF(AT211=4,'TUITION SCHED'!$G$17,IF(AT211=5,'TUITION SCHED'!$H$18,""))))))</f>
        <v/>
      </c>
      <c r="BK211" s="443" t="str">
        <f>IF(AU211&lt;1,"",IF(AU211=1,'TUITION SCHED'!$D$18,IF(AU211=2,'TUITION SCHED'!$E$18,IF(AU211=3,'TUITION SCHED'!$F$18,IF(AU211=4,'TUITION SCHED'!$G$18,IF(AU211=5,'TUITION SCHED'!$H$18,""))))))</f>
        <v/>
      </c>
      <c r="BL211" s="443" t="str">
        <f>IF(AV211&lt;1,"",IF(AV211=1,'TUITION SCHED'!$D$19,IF(AV211=2,'TUITION SCHED'!$E$19,IF(AV211=3,'TUITION SCHED'!$F$19,IF(AV211=4,'TUITION SCHED'!$G$19,IF(AV211=5,'TUITION SCHED'!$H$19,""))))))</f>
        <v/>
      </c>
      <c r="BM211" s="443" t="str">
        <f>IF(AW211&lt;1,"",IF(AW211=1,'TUITION SCHED'!$D$20,IF(AW211=2,'TUITION SCHED'!$E$20,IF(AW211=3,'TUITION SCHED'!$F$20,IF(AW211=4,'TUITION SCHED'!$G$20,IF(AW211=5,'TUITION SCHED'!$H$20,""))))))</f>
        <v/>
      </c>
      <c r="BN211" s="443" t="str">
        <f>IF(AX211&lt;1,"",IF(AX211=1,'TUITION SCHED'!$D$21,IF(AX211=2,'TUITION SCHED'!$E$21,IF(AX211=3,'TUITION SCHED'!$F$21,IF(AX211=4,'TUITION SCHED'!$G$21,IF(AX211=5,'TUITION SCHED'!$H$21,""))))))</f>
        <v/>
      </c>
      <c r="BO211" s="443" t="str">
        <f>IF(AY211&lt;1,"",IF(AY211=1,'TUITION SCHED'!$D$22,IF(AY211=2,'TUITION SCHED'!$E$22,IF(AY211=3,'TUITION SCHED'!$F$22,IF(AY211=4,'TUITION SCHED'!$G$22,IF(AY211=5,'TUITION SCHED'!$H$22,""))))))</f>
        <v/>
      </c>
      <c r="BP211" s="443" t="str">
        <f>IF(AZ211&lt;1,"",IF(AZ211=1,'TUITION SCHED'!$D$23,IF(AZ211=2,'TUITION SCHED'!$E$23,IF(AZ211=3,'TUITION SCHED'!$F$23,IF(AZ211=4,'TUITION SCHED'!$G$23,IF(AZ211=5,'TUITION SCHED'!$H$23,""))))))</f>
        <v/>
      </c>
      <c r="BQ211" s="443" t="str">
        <f>IF(BA211&lt;1,"",IF(BA211=1,'TUITION SCHED'!$D$24,IF(BA211=2,'TUITION SCHED'!$E$24,IF(BA211=3,'TUITION SCHED'!$F$24,IF(BA211=4,'TUITION SCHED'!$G$24,IF(BA211=5,'TUITION SCHED'!$H$24,""))))))</f>
        <v/>
      </c>
      <c r="BR211" s="443" t="str">
        <f>IF(BB211&lt;1,"",IF(BB211=1,'TUITION SCHED'!$D$25,IF(BB211=2,'TUITION SCHED'!$E$25,IF(BB211=3,'TUITION SCHED'!$F$25,IF(BB211=4,'TUITION SCHED'!$G$25,IF(BB211=5,'TUITION SCHED'!$H$25,""))))))</f>
        <v/>
      </c>
      <c r="BS211" s="443" t="str">
        <f>IF(BC211&lt;1,"",IF(BC211=1,'TUITION SCHED'!$D$26,IF(BC211=2,'TUITION SCHED'!$E$26,IF(BC211=3,'TUITION SCHED'!$F$26,IF(BC211=4,'TUITION SCHED'!$G$26,IF(BC211=5,'TUITION SCHED'!$H$26,""))))))</f>
        <v/>
      </c>
      <c r="BT211" s="443" t="str">
        <f>IF(BD211&lt;1,"",IF(BD211=1,'TUITION SCHED'!$D$27,IF(BD211=2,'TUITION SCHED'!$E$27,IF(BD211=3,'TUITION SCHED'!$F$27,IF(BD211=4,'TUITION SCHED'!$G$27,IF(BD211=5,'TUITION SCHED'!$H$27,""))))))</f>
        <v/>
      </c>
      <c r="BU211" s="443" t="str">
        <f>IF(BE211&lt;1,"",IF(BE211=1,'TUITION SCHED'!$D$28,IF(BE211=2,'TUITION SCHED'!$E$28,IF(BE211=3,'TUITION SCHED'!$F$28,IF(BE211=4,'TUITION SCHED'!$G$28,IF(BE211=5,'TUITION SCHED'!$H$28,""))))))</f>
        <v/>
      </c>
      <c r="BV211" s="440" t="str">
        <f>IF(BF211&lt;1,"",IF(BF211=1,'TUITION SCHED'!$D$29,IF(BF211=2,'TUITION SCHED'!$E$29,IF(BF211=3,'TUITION SCHED'!$F$29,IF(BF211=4,'TUITION SCHED'!$G$29,IF(BF211=5,'TUITION SCHED'!$H$29,""))))))</f>
        <v/>
      </c>
      <c r="BW211" s="124"/>
      <c r="BX211" s="507"/>
      <c r="BY211" s="145" t="str">
        <f>IF(AH211="y",IF(SUM(J211:O211)&gt;0,'TUITION SCHED'!$H$58+IF(SUM(J211:O211)&gt;1,((SUM(J211:O211)-1))*'TUITION SCHED'!$H$60)+SUM(B211:I211)*'TUITION SCHED'!$H$59,""),"")</f>
        <v/>
      </c>
      <c r="BZ211" s="443" t="str">
        <f>IF(AH211="y",IF(SUM(B211:I211)&gt;0,'TUITION SCHED'!$H$57+IF(SUM(B211:I211)&gt;1,((SUM(B211:I211)-1))*'TUITION SCHED'!$H$59),""),"")</f>
        <v/>
      </c>
      <c r="CA211" s="443" t="str">
        <f t="shared" si="38"/>
        <v/>
      </c>
    </row>
    <row r="212" spans="1:79">
      <c r="A212" s="480"/>
      <c r="B212" s="463"/>
      <c r="C212" s="463"/>
      <c r="D212" s="463"/>
      <c r="E212" s="463"/>
      <c r="F212" s="463"/>
      <c r="G212" s="463"/>
      <c r="H212" s="463"/>
      <c r="I212" s="463"/>
      <c r="J212" s="463"/>
      <c r="K212" s="463"/>
      <c r="L212" s="463"/>
      <c r="M212" s="463"/>
      <c r="N212" s="463"/>
      <c r="O212" s="463"/>
      <c r="P212" s="443">
        <f t="shared" si="26"/>
        <v>0</v>
      </c>
      <c r="Q212" s="480"/>
      <c r="R212" s="480"/>
      <c r="S212" s="456">
        <f>IF(U212&gt;0,U212,IF(Q212=1,'TUITION SCHED'!D$30,IF(Q212=2,'TUITION SCHED'!E$30,IF(Q212=3,'TUITION SCHED'!F$30,IF(Q212=4,'TUITION SCHED'!G$30,IF(Q212=5,'TUITION SCHED'!H$30,IF(R212&gt;0,R212*'TUITION SCHED'!$D$31,SUM(BI212:BV212))))))))</f>
        <v>0</v>
      </c>
      <c r="T212" s="457" t="str">
        <f t="shared" si="27"/>
        <v/>
      </c>
      <c r="U212" s="480"/>
      <c r="V212" s="480"/>
      <c r="W212" s="575" t="str">
        <f>IF(V212="y",S212*'DATA INPUT'!$B$20,"")</f>
        <v/>
      </c>
      <c r="X212" s="483"/>
      <c r="Y212" s="443" t="str">
        <f>IF(A212="","",IF(X212="y",'DATA INPUT'!$B$26,'DATA INPUT'!$B$27))</f>
        <v/>
      </c>
      <c r="Z212" s="458">
        <f>IF(Q212=0,(P212-B212*0.5)*'DATA INPUT'!$B$28,"")</f>
        <v>0</v>
      </c>
      <c r="AA212" s="480"/>
      <c r="AB212" s="480"/>
      <c r="AC212" s="480"/>
      <c r="AD212" s="480"/>
      <c r="AE212" s="443" t="str">
        <f>IF((AB212+AC212+AD212)=0,"",(AB212*'DATA INPUT'!$D$59)+(AC212*'DATA INPUT'!$D$61)+(AD212*'DATA INPUT'!$D$66))</f>
        <v/>
      </c>
      <c r="AF212" s="480"/>
      <c r="AG212" s="480"/>
      <c r="AH212" s="483"/>
      <c r="AI212" s="443" t="str">
        <f t="shared" si="39"/>
        <v/>
      </c>
      <c r="AJ212" s="443" t="str">
        <f t="shared" si="40"/>
        <v/>
      </c>
      <c r="AK212" s="443" t="str">
        <f t="shared" si="41"/>
        <v/>
      </c>
      <c r="AL212" s="443" t="str">
        <f t="shared" si="42"/>
        <v/>
      </c>
      <c r="AM212" s="443" t="str">
        <f t="shared" si="43"/>
        <v/>
      </c>
      <c r="AN212" s="443" t="str">
        <f t="shared" si="44"/>
        <v/>
      </c>
      <c r="AO212" s="443" t="str">
        <f t="shared" si="45"/>
        <v/>
      </c>
      <c r="AP212" s="443" t="str">
        <f t="shared" si="46"/>
        <v/>
      </c>
      <c r="AQ212" s="440" t="str">
        <f>IF(AH212="y",IF(MAX(BY212:BZ212)&lt;'TUITION SCHED'!$H$61,MAX(BY212:BZ212),'TUITION SCHED'!$H$61),"")</f>
        <v/>
      </c>
      <c r="AR212" s="459"/>
      <c r="AS212" s="443" t="str">
        <f>IF(SUM(AT212:$BF212)&gt;0,"",IF(B212&gt;0,$P212,""))</f>
        <v/>
      </c>
      <c r="AT212" s="443" t="str">
        <f>IF(SUM(AU212:$BF212)&gt;0,"",IF(C212&gt;0,$P212,""))</f>
        <v/>
      </c>
      <c r="AU212" s="443" t="str">
        <f>IF(SUM(AV212:$BF212)&gt;0,"",IF(D212&gt;0,$P212,""))</f>
        <v/>
      </c>
      <c r="AV212" s="443" t="str">
        <f>IF(SUM(AW212:$BF212)&gt;0,"",IF(E212&gt;0,$P212,""))</f>
        <v/>
      </c>
      <c r="AW212" s="443" t="str">
        <f>IF(SUM(AX212:$BF212)&gt;0,"",IF(F212&gt;0,$P212,""))</f>
        <v/>
      </c>
      <c r="AX212" s="443" t="str">
        <f>IF(SUM(AY212:$BF212)&gt;0,"",IF(G212&gt;0,$P212,""))</f>
        <v/>
      </c>
      <c r="AY212" s="443" t="str">
        <f>IF(SUM(AZ212:$BF212)&gt;0,"",IF(H212&gt;0,$P212,""))</f>
        <v/>
      </c>
      <c r="AZ212" s="443" t="str">
        <f>IF(SUM(BA212:$BF212)&gt;0,"",IF(I212&gt;0,$P212,""))</f>
        <v/>
      </c>
      <c r="BA212" s="443" t="str">
        <f>IF(SUM(BB212:$BF212)&gt;0,"",IF(J212&gt;0,$P212,""))</f>
        <v/>
      </c>
      <c r="BB212" s="443" t="str">
        <f>IF(SUM(BC212:$BF212)&gt;0,"",IF(K212&gt;0,$P212,""))</f>
        <v/>
      </c>
      <c r="BC212" s="443" t="str">
        <f>IF(SUM(BD212:$BF212)&gt;0,"",IF(L212&gt;0,$P212,""))</f>
        <v/>
      </c>
      <c r="BD212" s="443" t="str">
        <f>IF(SUM(BE212:$BF212)&gt;0,"",IF(M212&gt;0,$P212,""))</f>
        <v/>
      </c>
      <c r="BE212" s="443" t="str">
        <f t="shared" si="36"/>
        <v/>
      </c>
      <c r="BF212" s="440" t="str">
        <f t="shared" si="37"/>
        <v/>
      </c>
      <c r="BG212" s="124"/>
      <c r="BH212" s="507"/>
      <c r="BI212" s="145" t="str">
        <f>IF(AS212&lt;1,"",IF(AS212=1,'TUITION SCHED'!$D$16,IF(AS212=2,'TUITION SCHED'!$E$16,IF(AS212=3,'TUITION SCHED'!$F$16,IF(AS212=4,'TUITION SCHED'!$G$16,IF(AS212=5,'TUITION SCHED'!$H$16,""))))))</f>
        <v/>
      </c>
      <c r="BJ212" s="443" t="str">
        <f>IF(AT212&lt;1,"",IF(AT212=1,'TUITION SCHED'!$D$17,IF(AT212=2,'TUITION SCHED'!$E$17,IF(AT212=3,'TUITION SCHED'!$F$17,IF(AT212=4,'TUITION SCHED'!$G$17,IF(AT212=5,'TUITION SCHED'!$H$18,""))))))</f>
        <v/>
      </c>
      <c r="BK212" s="443" t="str">
        <f>IF(AU212&lt;1,"",IF(AU212=1,'TUITION SCHED'!$D$18,IF(AU212=2,'TUITION SCHED'!$E$18,IF(AU212=3,'TUITION SCHED'!$F$18,IF(AU212=4,'TUITION SCHED'!$G$18,IF(AU212=5,'TUITION SCHED'!$H$18,""))))))</f>
        <v/>
      </c>
      <c r="BL212" s="443" t="str">
        <f>IF(AV212&lt;1,"",IF(AV212=1,'TUITION SCHED'!$D$19,IF(AV212=2,'TUITION SCHED'!$E$19,IF(AV212=3,'TUITION SCHED'!$F$19,IF(AV212=4,'TUITION SCHED'!$G$19,IF(AV212=5,'TUITION SCHED'!$H$19,""))))))</f>
        <v/>
      </c>
      <c r="BM212" s="443" t="str">
        <f>IF(AW212&lt;1,"",IF(AW212=1,'TUITION SCHED'!$D$20,IF(AW212=2,'TUITION SCHED'!$E$20,IF(AW212=3,'TUITION SCHED'!$F$20,IF(AW212=4,'TUITION SCHED'!$G$20,IF(AW212=5,'TUITION SCHED'!$H$20,""))))))</f>
        <v/>
      </c>
      <c r="BN212" s="443" t="str">
        <f>IF(AX212&lt;1,"",IF(AX212=1,'TUITION SCHED'!$D$21,IF(AX212=2,'TUITION SCHED'!$E$21,IF(AX212=3,'TUITION SCHED'!$F$21,IF(AX212=4,'TUITION SCHED'!$G$21,IF(AX212=5,'TUITION SCHED'!$H$21,""))))))</f>
        <v/>
      </c>
      <c r="BO212" s="443" t="str">
        <f>IF(AY212&lt;1,"",IF(AY212=1,'TUITION SCHED'!$D$22,IF(AY212=2,'TUITION SCHED'!$E$22,IF(AY212=3,'TUITION SCHED'!$F$22,IF(AY212=4,'TUITION SCHED'!$G$22,IF(AY212=5,'TUITION SCHED'!$H$22,""))))))</f>
        <v/>
      </c>
      <c r="BP212" s="443" t="str">
        <f>IF(AZ212&lt;1,"",IF(AZ212=1,'TUITION SCHED'!$D$23,IF(AZ212=2,'TUITION SCHED'!$E$23,IF(AZ212=3,'TUITION SCHED'!$F$23,IF(AZ212=4,'TUITION SCHED'!$G$23,IF(AZ212=5,'TUITION SCHED'!$H$23,""))))))</f>
        <v/>
      </c>
      <c r="BQ212" s="443" t="str">
        <f>IF(BA212&lt;1,"",IF(BA212=1,'TUITION SCHED'!$D$24,IF(BA212=2,'TUITION SCHED'!$E$24,IF(BA212=3,'TUITION SCHED'!$F$24,IF(BA212=4,'TUITION SCHED'!$G$24,IF(BA212=5,'TUITION SCHED'!$H$24,""))))))</f>
        <v/>
      </c>
      <c r="BR212" s="443" t="str">
        <f>IF(BB212&lt;1,"",IF(BB212=1,'TUITION SCHED'!$D$25,IF(BB212=2,'TUITION SCHED'!$E$25,IF(BB212=3,'TUITION SCHED'!$F$25,IF(BB212=4,'TUITION SCHED'!$G$25,IF(BB212=5,'TUITION SCHED'!$H$25,""))))))</f>
        <v/>
      </c>
      <c r="BS212" s="443" t="str">
        <f>IF(BC212&lt;1,"",IF(BC212=1,'TUITION SCHED'!$D$26,IF(BC212=2,'TUITION SCHED'!$E$26,IF(BC212=3,'TUITION SCHED'!$F$26,IF(BC212=4,'TUITION SCHED'!$G$26,IF(BC212=5,'TUITION SCHED'!$H$26,""))))))</f>
        <v/>
      </c>
      <c r="BT212" s="443" t="str">
        <f>IF(BD212&lt;1,"",IF(BD212=1,'TUITION SCHED'!$D$27,IF(BD212=2,'TUITION SCHED'!$E$27,IF(BD212=3,'TUITION SCHED'!$F$27,IF(BD212=4,'TUITION SCHED'!$G$27,IF(BD212=5,'TUITION SCHED'!$H$27,""))))))</f>
        <v/>
      </c>
      <c r="BU212" s="443" t="str">
        <f>IF(BE212&lt;1,"",IF(BE212=1,'TUITION SCHED'!$D$28,IF(BE212=2,'TUITION SCHED'!$E$28,IF(BE212=3,'TUITION SCHED'!$F$28,IF(BE212=4,'TUITION SCHED'!$G$28,IF(BE212=5,'TUITION SCHED'!$H$28,""))))))</f>
        <v/>
      </c>
      <c r="BV212" s="440" t="str">
        <f>IF(BF212&lt;1,"",IF(BF212=1,'TUITION SCHED'!$D$29,IF(BF212=2,'TUITION SCHED'!$E$29,IF(BF212=3,'TUITION SCHED'!$F$29,IF(BF212=4,'TUITION SCHED'!$G$29,IF(BF212=5,'TUITION SCHED'!$H$29,""))))))</f>
        <v/>
      </c>
      <c r="BW212" s="124"/>
      <c r="BX212" s="507"/>
      <c r="BY212" s="145" t="str">
        <f>IF(AH212="y",IF(SUM(J212:O212)&gt;0,'TUITION SCHED'!$H$58+IF(SUM(J212:O212)&gt;1,((SUM(J212:O212)-1))*'TUITION SCHED'!$H$60)+SUM(B212:I212)*'TUITION SCHED'!$H$59,""),"")</f>
        <v/>
      </c>
      <c r="BZ212" s="443" t="str">
        <f>IF(AH212="y",IF(SUM(B212:I212)&gt;0,'TUITION SCHED'!$H$57+IF(SUM(B212:I212)&gt;1,((SUM(B212:I212)-1))*'TUITION SCHED'!$H$59),""),"")</f>
        <v/>
      </c>
      <c r="CA212" s="443" t="str">
        <f t="shared" si="38"/>
        <v/>
      </c>
    </row>
    <row r="213" spans="1:79">
      <c r="A213" s="480"/>
      <c r="B213" s="463"/>
      <c r="C213" s="463"/>
      <c r="D213" s="463"/>
      <c r="E213" s="463"/>
      <c r="F213" s="463"/>
      <c r="G213" s="463"/>
      <c r="H213" s="463"/>
      <c r="I213" s="463"/>
      <c r="J213" s="463"/>
      <c r="K213" s="463"/>
      <c r="L213" s="463"/>
      <c r="M213" s="463"/>
      <c r="N213" s="463"/>
      <c r="O213" s="463"/>
      <c r="P213" s="443">
        <f t="shared" si="26"/>
        <v>0</v>
      </c>
      <c r="Q213" s="480"/>
      <c r="R213" s="480"/>
      <c r="S213" s="456">
        <f>IF(U213&gt;0,U213,IF(Q213=1,'TUITION SCHED'!D$30,IF(Q213=2,'TUITION SCHED'!E$30,IF(Q213=3,'TUITION SCHED'!F$30,IF(Q213=4,'TUITION SCHED'!G$30,IF(Q213=5,'TUITION SCHED'!H$30,IF(R213&gt;0,R213*'TUITION SCHED'!$D$31,SUM(BI213:BV213))))))))</f>
        <v>0</v>
      </c>
      <c r="T213" s="457" t="str">
        <f t="shared" si="27"/>
        <v/>
      </c>
      <c r="U213" s="480"/>
      <c r="V213" s="480"/>
      <c r="W213" s="575" t="str">
        <f>IF(V213="y",S213*'DATA INPUT'!$B$20,"")</f>
        <v/>
      </c>
      <c r="X213" s="483"/>
      <c r="Y213" s="443" t="str">
        <f>IF(A213="","",IF(X213="y",'DATA INPUT'!$B$26,'DATA INPUT'!$B$27))</f>
        <v/>
      </c>
      <c r="Z213" s="458">
        <f>IF(Q213=0,(P213-B213*0.5)*'DATA INPUT'!$B$28,"")</f>
        <v>0</v>
      </c>
      <c r="AA213" s="480"/>
      <c r="AB213" s="480"/>
      <c r="AC213" s="480"/>
      <c r="AD213" s="480"/>
      <c r="AE213" s="443" t="str">
        <f>IF((AB213+AC213+AD213)=0,"",(AB213*'DATA INPUT'!$D$59)+(AC213*'DATA INPUT'!$D$61)+(AD213*'DATA INPUT'!$D$66))</f>
        <v/>
      </c>
      <c r="AF213" s="480"/>
      <c r="AG213" s="480"/>
      <c r="AH213" s="483"/>
      <c r="AI213" s="443" t="str">
        <f t="shared" si="39"/>
        <v/>
      </c>
      <c r="AJ213" s="443" t="str">
        <f t="shared" si="40"/>
        <v/>
      </c>
      <c r="AK213" s="443" t="str">
        <f t="shared" si="41"/>
        <v/>
      </c>
      <c r="AL213" s="443" t="str">
        <f t="shared" si="42"/>
        <v/>
      </c>
      <c r="AM213" s="443" t="str">
        <f t="shared" si="43"/>
        <v/>
      </c>
      <c r="AN213" s="443" t="str">
        <f t="shared" si="44"/>
        <v/>
      </c>
      <c r="AO213" s="443" t="str">
        <f t="shared" si="45"/>
        <v/>
      </c>
      <c r="AP213" s="443" t="str">
        <f t="shared" si="46"/>
        <v/>
      </c>
      <c r="AQ213" s="440" t="str">
        <f>IF(AH213="y",IF(MAX(BY213:BZ213)&lt;'TUITION SCHED'!$H$61,MAX(BY213:BZ213),'TUITION SCHED'!$H$61),"")</f>
        <v/>
      </c>
      <c r="AR213" s="459"/>
      <c r="AS213" s="443" t="str">
        <f>IF(SUM(AT213:$BF213)&gt;0,"",IF(B213&gt;0,$P213,""))</f>
        <v/>
      </c>
      <c r="AT213" s="443" t="str">
        <f>IF(SUM(AU213:$BF213)&gt;0,"",IF(C213&gt;0,$P213,""))</f>
        <v/>
      </c>
      <c r="AU213" s="443" t="str">
        <f>IF(SUM(AV213:$BF213)&gt;0,"",IF(D213&gt;0,$P213,""))</f>
        <v/>
      </c>
      <c r="AV213" s="443" t="str">
        <f>IF(SUM(AW213:$BF213)&gt;0,"",IF(E213&gt;0,$P213,""))</f>
        <v/>
      </c>
      <c r="AW213" s="443" t="str">
        <f>IF(SUM(AX213:$BF213)&gt;0,"",IF(F213&gt;0,$P213,""))</f>
        <v/>
      </c>
      <c r="AX213" s="443" t="str">
        <f>IF(SUM(AY213:$BF213)&gt;0,"",IF(G213&gt;0,$P213,""))</f>
        <v/>
      </c>
      <c r="AY213" s="443" t="str">
        <f>IF(SUM(AZ213:$BF213)&gt;0,"",IF(H213&gt;0,$P213,""))</f>
        <v/>
      </c>
      <c r="AZ213" s="443" t="str">
        <f>IF(SUM(BA213:$BF213)&gt;0,"",IF(I213&gt;0,$P213,""))</f>
        <v/>
      </c>
      <c r="BA213" s="443" t="str">
        <f>IF(SUM(BB213:$BF213)&gt;0,"",IF(J213&gt;0,$P213,""))</f>
        <v/>
      </c>
      <c r="BB213" s="443" t="str">
        <f>IF(SUM(BC213:$BF213)&gt;0,"",IF(K213&gt;0,$P213,""))</f>
        <v/>
      </c>
      <c r="BC213" s="443" t="str">
        <f>IF(SUM(BD213:$BF213)&gt;0,"",IF(L213&gt;0,$P213,""))</f>
        <v/>
      </c>
      <c r="BD213" s="443" t="str">
        <f>IF(SUM(BE213:$BF213)&gt;0,"",IF(M213&gt;0,$P213,""))</f>
        <v/>
      </c>
      <c r="BE213" s="443" t="str">
        <f t="shared" si="36"/>
        <v/>
      </c>
      <c r="BF213" s="440" t="str">
        <f t="shared" si="37"/>
        <v/>
      </c>
      <c r="BG213" s="124"/>
      <c r="BH213" s="507"/>
      <c r="BI213" s="145" t="str">
        <f>IF(AS213&lt;1,"",IF(AS213=1,'TUITION SCHED'!$D$16,IF(AS213=2,'TUITION SCHED'!$E$16,IF(AS213=3,'TUITION SCHED'!$F$16,IF(AS213=4,'TUITION SCHED'!$G$16,IF(AS213=5,'TUITION SCHED'!$H$16,""))))))</f>
        <v/>
      </c>
      <c r="BJ213" s="443" t="str">
        <f>IF(AT213&lt;1,"",IF(AT213=1,'TUITION SCHED'!$D$17,IF(AT213=2,'TUITION SCHED'!$E$17,IF(AT213=3,'TUITION SCHED'!$F$17,IF(AT213=4,'TUITION SCHED'!$G$17,IF(AT213=5,'TUITION SCHED'!$H$18,""))))))</f>
        <v/>
      </c>
      <c r="BK213" s="443" t="str">
        <f>IF(AU213&lt;1,"",IF(AU213=1,'TUITION SCHED'!$D$18,IF(AU213=2,'TUITION SCHED'!$E$18,IF(AU213=3,'TUITION SCHED'!$F$18,IF(AU213=4,'TUITION SCHED'!$G$18,IF(AU213=5,'TUITION SCHED'!$H$18,""))))))</f>
        <v/>
      </c>
      <c r="BL213" s="443" t="str">
        <f>IF(AV213&lt;1,"",IF(AV213=1,'TUITION SCHED'!$D$19,IF(AV213=2,'TUITION SCHED'!$E$19,IF(AV213=3,'TUITION SCHED'!$F$19,IF(AV213=4,'TUITION SCHED'!$G$19,IF(AV213=5,'TUITION SCHED'!$H$19,""))))))</f>
        <v/>
      </c>
      <c r="BM213" s="443" t="str">
        <f>IF(AW213&lt;1,"",IF(AW213=1,'TUITION SCHED'!$D$20,IF(AW213=2,'TUITION SCHED'!$E$20,IF(AW213=3,'TUITION SCHED'!$F$20,IF(AW213=4,'TUITION SCHED'!$G$20,IF(AW213=5,'TUITION SCHED'!$H$20,""))))))</f>
        <v/>
      </c>
      <c r="BN213" s="443" t="str">
        <f>IF(AX213&lt;1,"",IF(AX213=1,'TUITION SCHED'!$D$21,IF(AX213=2,'TUITION SCHED'!$E$21,IF(AX213=3,'TUITION SCHED'!$F$21,IF(AX213=4,'TUITION SCHED'!$G$21,IF(AX213=5,'TUITION SCHED'!$H$21,""))))))</f>
        <v/>
      </c>
      <c r="BO213" s="443" t="str">
        <f>IF(AY213&lt;1,"",IF(AY213=1,'TUITION SCHED'!$D$22,IF(AY213=2,'TUITION SCHED'!$E$22,IF(AY213=3,'TUITION SCHED'!$F$22,IF(AY213=4,'TUITION SCHED'!$G$22,IF(AY213=5,'TUITION SCHED'!$H$22,""))))))</f>
        <v/>
      </c>
      <c r="BP213" s="443" t="str">
        <f>IF(AZ213&lt;1,"",IF(AZ213=1,'TUITION SCHED'!$D$23,IF(AZ213=2,'TUITION SCHED'!$E$23,IF(AZ213=3,'TUITION SCHED'!$F$23,IF(AZ213=4,'TUITION SCHED'!$G$23,IF(AZ213=5,'TUITION SCHED'!$H$23,""))))))</f>
        <v/>
      </c>
      <c r="BQ213" s="443" t="str">
        <f>IF(BA213&lt;1,"",IF(BA213=1,'TUITION SCHED'!$D$24,IF(BA213=2,'TUITION SCHED'!$E$24,IF(BA213=3,'TUITION SCHED'!$F$24,IF(BA213=4,'TUITION SCHED'!$G$24,IF(BA213=5,'TUITION SCHED'!$H$24,""))))))</f>
        <v/>
      </c>
      <c r="BR213" s="443" t="str">
        <f>IF(BB213&lt;1,"",IF(BB213=1,'TUITION SCHED'!$D$25,IF(BB213=2,'TUITION SCHED'!$E$25,IF(BB213=3,'TUITION SCHED'!$F$25,IF(BB213=4,'TUITION SCHED'!$G$25,IF(BB213=5,'TUITION SCHED'!$H$25,""))))))</f>
        <v/>
      </c>
      <c r="BS213" s="443" t="str">
        <f>IF(BC213&lt;1,"",IF(BC213=1,'TUITION SCHED'!$D$26,IF(BC213=2,'TUITION SCHED'!$E$26,IF(BC213=3,'TUITION SCHED'!$F$26,IF(BC213=4,'TUITION SCHED'!$G$26,IF(BC213=5,'TUITION SCHED'!$H$26,""))))))</f>
        <v/>
      </c>
      <c r="BT213" s="443" t="str">
        <f>IF(BD213&lt;1,"",IF(BD213=1,'TUITION SCHED'!$D$27,IF(BD213=2,'TUITION SCHED'!$E$27,IF(BD213=3,'TUITION SCHED'!$F$27,IF(BD213=4,'TUITION SCHED'!$G$27,IF(BD213=5,'TUITION SCHED'!$H$27,""))))))</f>
        <v/>
      </c>
      <c r="BU213" s="443" t="str">
        <f>IF(BE213&lt;1,"",IF(BE213=1,'TUITION SCHED'!$D$28,IF(BE213=2,'TUITION SCHED'!$E$28,IF(BE213=3,'TUITION SCHED'!$F$28,IF(BE213=4,'TUITION SCHED'!$G$28,IF(BE213=5,'TUITION SCHED'!$H$28,""))))))</f>
        <v/>
      </c>
      <c r="BV213" s="440" t="str">
        <f>IF(BF213&lt;1,"",IF(BF213=1,'TUITION SCHED'!$D$29,IF(BF213=2,'TUITION SCHED'!$E$29,IF(BF213=3,'TUITION SCHED'!$F$29,IF(BF213=4,'TUITION SCHED'!$G$29,IF(BF213=5,'TUITION SCHED'!$H$29,""))))))</f>
        <v/>
      </c>
      <c r="BW213" s="124"/>
      <c r="BX213" s="507"/>
      <c r="BY213" s="145" t="str">
        <f>IF(AH213="y",IF(SUM(J213:O213)&gt;0,'TUITION SCHED'!$H$58+IF(SUM(J213:O213)&gt;1,((SUM(J213:O213)-1))*'TUITION SCHED'!$H$60)+SUM(B213:I213)*'TUITION SCHED'!$H$59,""),"")</f>
        <v/>
      </c>
      <c r="BZ213" s="443" t="str">
        <f>IF(AH213="y",IF(SUM(B213:I213)&gt;0,'TUITION SCHED'!$H$57+IF(SUM(B213:I213)&gt;1,((SUM(B213:I213)-1))*'TUITION SCHED'!$H$59),""),"")</f>
        <v/>
      </c>
      <c r="CA213" s="443" t="str">
        <f t="shared" si="38"/>
        <v/>
      </c>
    </row>
    <row r="214" spans="1:79">
      <c r="A214" s="480"/>
      <c r="B214" s="463"/>
      <c r="C214" s="463"/>
      <c r="D214" s="463"/>
      <c r="E214" s="463"/>
      <c r="F214" s="463"/>
      <c r="G214" s="463"/>
      <c r="H214" s="463"/>
      <c r="I214" s="463"/>
      <c r="J214" s="463"/>
      <c r="K214" s="463"/>
      <c r="L214" s="463"/>
      <c r="M214" s="463"/>
      <c r="N214" s="463"/>
      <c r="O214" s="463"/>
      <c r="P214" s="443">
        <f t="shared" si="26"/>
        <v>0</v>
      </c>
      <c r="Q214" s="480"/>
      <c r="R214" s="480"/>
      <c r="S214" s="456">
        <f>IF(U214&gt;0,U214,IF(Q214=1,'TUITION SCHED'!D$30,IF(Q214=2,'TUITION SCHED'!E$30,IF(Q214=3,'TUITION SCHED'!F$30,IF(Q214=4,'TUITION SCHED'!G$30,IF(Q214=5,'TUITION SCHED'!H$30,IF(R214&gt;0,R214*'TUITION SCHED'!$D$31,SUM(BI214:BV214))))))))</f>
        <v>0</v>
      </c>
      <c r="T214" s="457" t="str">
        <f t="shared" si="27"/>
        <v/>
      </c>
      <c r="U214" s="480"/>
      <c r="V214" s="480"/>
      <c r="W214" s="575" t="str">
        <f>IF(V214="y",S214*'DATA INPUT'!$B$20,"")</f>
        <v/>
      </c>
      <c r="X214" s="483"/>
      <c r="Y214" s="443" t="str">
        <f>IF(A214="","",IF(X214="y",'DATA INPUT'!$B$26,'DATA INPUT'!$B$27))</f>
        <v/>
      </c>
      <c r="Z214" s="458">
        <f>IF(Q214=0,(P214-B214*0.5)*'DATA INPUT'!$B$28,"")</f>
        <v>0</v>
      </c>
      <c r="AA214" s="480"/>
      <c r="AB214" s="480"/>
      <c r="AC214" s="480"/>
      <c r="AD214" s="480"/>
      <c r="AE214" s="443" t="str">
        <f>IF((AB214+AC214+AD214)=0,"",(AB214*'DATA INPUT'!$D$59)+(AC214*'DATA INPUT'!$D$61)+(AD214*'DATA INPUT'!$D$66))</f>
        <v/>
      </c>
      <c r="AF214" s="480"/>
      <c r="AG214" s="480"/>
      <c r="AH214" s="483"/>
      <c r="AI214" s="443" t="str">
        <f t="shared" si="39"/>
        <v/>
      </c>
      <c r="AJ214" s="443" t="str">
        <f t="shared" si="40"/>
        <v/>
      </c>
      <c r="AK214" s="443" t="str">
        <f t="shared" si="41"/>
        <v/>
      </c>
      <c r="AL214" s="443" t="str">
        <f t="shared" si="42"/>
        <v/>
      </c>
      <c r="AM214" s="443" t="str">
        <f t="shared" si="43"/>
        <v/>
      </c>
      <c r="AN214" s="443" t="str">
        <f t="shared" si="44"/>
        <v/>
      </c>
      <c r="AO214" s="443" t="str">
        <f t="shared" si="45"/>
        <v/>
      </c>
      <c r="AP214" s="443" t="str">
        <f t="shared" si="46"/>
        <v/>
      </c>
      <c r="AQ214" s="440" t="str">
        <f>IF(AH214="y",IF(MAX(BY214:BZ214)&lt;'TUITION SCHED'!$H$61,MAX(BY214:BZ214),'TUITION SCHED'!$H$61),"")</f>
        <v/>
      </c>
      <c r="AR214" s="459"/>
      <c r="AS214" s="443" t="str">
        <f>IF(SUM(AT214:$BF214)&gt;0,"",IF(B214&gt;0,$P214,""))</f>
        <v/>
      </c>
      <c r="AT214" s="443" t="str">
        <f>IF(SUM(AU214:$BF214)&gt;0,"",IF(C214&gt;0,$P214,""))</f>
        <v/>
      </c>
      <c r="AU214" s="443" t="str">
        <f>IF(SUM(AV214:$BF214)&gt;0,"",IF(D214&gt;0,$P214,""))</f>
        <v/>
      </c>
      <c r="AV214" s="443" t="str">
        <f>IF(SUM(AW214:$BF214)&gt;0,"",IF(E214&gt;0,$P214,""))</f>
        <v/>
      </c>
      <c r="AW214" s="443" t="str">
        <f>IF(SUM(AX214:$BF214)&gt;0,"",IF(F214&gt;0,$P214,""))</f>
        <v/>
      </c>
      <c r="AX214" s="443" t="str">
        <f>IF(SUM(AY214:$BF214)&gt;0,"",IF(G214&gt;0,$P214,""))</f>
        <v/>
      </c>
      <c r="AY214" s="443" t="str">
        <f>IF(SUM(AZ214:$BF214)&gt;0,"",IF(H214&gt;0,$P214,""))</f>
        <v/>
      </c>
      <c r="AZ214" s="443" t="str">
        <f>IF(SUM(BA214:$BF214)&gt;0,"",IF(I214&gt;0,$P214,""))</f>
        <v/>
      </c>
      <c r="BA214" s="443" t="str">
        <f>IF(SUM(BB214:$BF214)&gt;0,"",IF(J214&gt;0,$P214,""))</f>
        <v/>
      </c>
      <c r="BB214" s="443" t="str">
        <f>IF(SUM(BC214:$BF214)&gt;0,"",IF(K214&gt;0,$P214,""))</f>
        <v/>
      </c>
      <c r="BC214" s="443" t="str">
        <f>IF(SUM(BD214:$BF214)&gt;0,"",IF(L214&gt;0,$P214,""))</f>
        <v/>
      </c>
      <c r="BD214" s="443" t="str">
        <f>IF(SUM(BE214:$BF214)&gt;0,"",IF(M214&gt;0,$P214,""))</f>
        <v/>
      </c>
      <c r="BE214" s="443" t="str">
        <f t="shared" si="36"/>
        <v/>
      </c>
      <c r="BF214" s="440" t="str">
        <f t="shared" si="37"/>
        <v/>
      </c>
      <c r="BG214" s="124"/>
      <c r="BH214" s="507"/>
      <c r="BI214" s="145" t="str">
        <f>IF(AS214&lt;1,"",IF(AS214=1,'TUITION SCHED'!$D$16,IF(AS214=2,'TUITION SCHED'!$E$16,IF(AS214=3,'TUITION SCHED'!$F$16,IF(AS214=4,'TUITION SCHED'!$G$16,IF(AS214=5,'TUITION SCHED'!$H$16,""))))))</f>
        <v/>
      </c>
      <c r="BJ214" s="443" t="str">
        <f>IF(AT214&lt;1,"",IF(AT214=1,'TUITION SCHED'!$D$17,IF(AT214=2,'TUITION SCHED'!$E$17,IF(AT214=3,'TUITION SCHED'!$F$17,IF(AT214=4,'TUITION SCHED'!$G$17,IF(AT214=5,'TUITION SCHED'!$H$18,""))))))</f>
        <v/>
      </c>
      <c r="BK214" s="443" t="str">
        <f>IF(AU214&lt;1,"",IF(AU214=1,'TUITION SCHED'!$D$18,IF(AU214=2,'TUITION SCHED'!$E$18,IF(AU214=3,'TUITION SCHED'!$F$18,IF(AU214=4,'TUITION SCHED'!$G$18,IF(AU214=5,'TUITION SCHED'!$H$18,""))))))</f>
        <v/>
      </c>
      <c r="BL214" s="443" t="str">
        <f>IF(AV214&lt;1,"",IF(AV214=1,'TUITION SCHED'!$D$19,IF(AV214=2,'TUITION SCHED'!$E$19,IF(AV214=3,'TUITION SCHED'!$F$19,IF(AV214=4,'TUITION SCHED'!$G$19,IF(AV214=5,'TUITION SCHED'!$H$19,""))))))</f>
        <v/>
      </c>
      <c r="BM214" s="443" t="str">
        <f>IF(AW214&lt;1,"",IF(AW214=1,'TUITION SCHED'!$D$20,IF(AW214=2,'TUITION SCHED'!$E$20,IF(AW214=3,'TUITION SCHED'!$F$20,IF(AW214=4,'TUITION SCHED'!$G$20,IF(AW214=5,'TUITION SCHED'!$H$20,""))))))</f>
        <v/>
      </c>
      <c r="BN214" s="443" t="str">
        <f>IF(AX214&lt;1,"",IF(AX214=1,'TUITION SCHED'!$D$21,IF(AX214=2,'TUITION SCHED'!$E$21,IF(AX214=3,'TUITION SCHED'!$F$21,IF(AX214=4,'TUITION SCHED'!$G$21,IF(AX214=5,'TUITION SCHED'!$H$21,""))))))</f>
        <v/>
      </c>
      <c r="BO214" s="443" t="str">
        <f>IF(AY214&lt;1,"",IF(AY214=1,'TUITION SCHED'!$D$22,IF(AY214=2,'TUITION SCHED'!$E$22,IF(AY214=3,'TUITION SCHED'!$F$22,IF(AY214=4,'TUITION SCHED'!$G$22,IF(AY214=5,'TUITION SCHED'!$H$22,""))))))</f>
        <v/>
      </c>
      <c r="BP214" s="443" t="str">
        <f>IF(AZ214&lt;1,"",IF(AZ214=1,'TUITION SCHED'!$D$23,IF(AZ214=2,'TUITION SCHED'!$E$23,IF(AZ214=3,'TUITION SCHED'!$F$23,IF(AZ214=4,'TUITION SCHED'!$G$23,IF(AZ214=5,'TUITION SCHED'!$H$23,""))))))</f>
        <v/>
      </c>
      <c r="BQ214" s="443" t="str">
        <f>IF(BA214&lt;1,"",IF(BA214=1,'TUITION SCHED'!$D$24,IF(BA214=2,'TUITION SCHED'!$E$24,IF(BA214=3,'TUITION SCHED'!$F$24,IF(BA214=4,'TUITION SCHED'!$G$24,IF(BA214=5,'TUITION SCHED'!$H$24,""))))))</f>
        <v/>
      </c>
      <c r="BR214" s="443" t="str">
        <f>IF(BB214&lt;1,"",IF(BB214=1,'TUITION SCHED'!$D$25,IF(BB214=2,'TUITION SCHED'!$E$25,IF(BB214=3,'TUITION SCHED'!$F$25,IF(BB214=4,'TUITION SCHED'!$G$25,IF(BB214=5,'TUITION SCHED'!$H$25,""))))))</f>
        <v/>
      </c>
      <c r="BS214" s="443" t="str">
        <f>IF(BC214&lt;1,"",IF(BC214=1,'TUITION SCHED'!$D$26,IF(BC214=2,'TUITION SCHED'!$E$26,IF(BC214=3,'TUITION SCHED'!$F$26,IF(BC214=4,'TUITION SCHED'!$G$26,IF(BC214=5,'TUITION SCHED'!$H$26,""))))))</f>
        <v/>
      </c>
      <c r="BT214" s="443" t="str">
        <f>IF(BD214&lt;1,"",IF(BD214=1,'TUITION SCHED'!$D$27,IF(BD214=2,'TUITION SCHED'!$E$27,IF(BD214=3,'TUITION SCHED'!$F$27,IF(BD214=4,'TUITION SCHED'!$G$27,IF(BD214=5,'TUITION SCHED'!$H$27,""))))))</f>
        <v/>
      </c>
      <c r="BU214" s="443" t="str">
        <f>IF(BE214&lt;1,"",IF(BE214=1,'TUITION SCHED'!$D$28,IF(BE214=2,'TUITION SCHED'!$E$28,IF(BE214=3,'TUITION SCHED'!$F$28,IF(BE214=4,'TUITION SCHED'!$G$28,IF(BE214=5,'TUITION SCHED'!$H$28,""))))))</f>
        <v/>
      </c>
      <c r="BV214" s="440" t="str">
        <f>IF(BF214&lt;1,"",IF(BF214=1,'TUITION SCHED'!$D$29,IF(BF214=2,'TUITION SCHED'!$E$29,IF(BF214=3,'TUITION SCHED'!$F$29,IF(BF214=4,'TUITION SCHED'!$G$29,IF(BF214=5,'TUITION SCHED'!$H$29,""))))))</f>
        <v/>
      </c>
      <c r="BW214" s="124"/>
      <c r="BX214" s="507"/>
      <c r="BY214" s="145" t="str">
        <f>IF(AH214="y",IF(SUM(J214:O214)&gt;0,'TUITION SCHED'!$H$58+IF(SUM(J214:O214)&gt;1,((SUM(J214:O214)-1))*'TUITION SCHED'!$H$60)+SUM(B214:I214)*'TUITION SCHED'!$H$59,""),"")</f>
        <v/>
      </c>
      <c r="BZ214" s="443" t="str">
        <f>IF(AH214="y",IF(SUM(B214:I214)&gt;0,'TUITION SCHED'!$H$57+IF(SUM(B214:I214)&gt;1,((SUM(B214:I214)-1))*'TUITION SCHED'!$H$59),""),"")</f>
        <v/>
      </c>
      <c r="CA214" s="443" t="str">
        <f t="shared" si="38"/>
        <v/>
      </c>
    </row>
    <row r="215" spans="1:79">
      <c r="A215" s="480"/>
      <c r="B215" s="465"/>
      <c r="C215" s="465"/>
      <c r="D215" s="465"/>
      <c r="E215" s="465"/>
      <c r="F215" s="465"/>
      <c r="G215" s="465"/>
      <c r="H215" s="465"/>
      <c r="I215" s="465"/>
      <c r="J215" s="465"/>
      <c r="K215" s="465"/>
      <c r="L215" s="465"/>
      <c r="M215" s="465"/>
      <c r="N215" s="465"/>
      <c r="O215" s="465"/>
      <c r="P215" s="443">
        <f t="shared" si="26"/>
        <v>0</v>
      </c>
      <c r="Q215" s="480"/>
      <c r="R215" s="480"/>
      <c r="S215" s="456">
        <f>IF(U215&gt;0,U215,IF(Q215=1,'TUITION SCHED'!D$30,IF(Q215=2,'TUITION SCHED'!E$30,IF(Q215=3,'TUITION SCHED'!F$30,IF(Q215=4,'TUITION SCHED'!G$30,IF(Q215=5,'TUITION SCHED'!H$30,IF(R215&gt;0,R215*'TUITION SCHED'!$D$31,SUM(BI215:BV215))))))))</f>
        <v>0</v>
      </c>
      <c r="T215" s="457" t="str">
        <f t="shared" si="27"/>
        <v/>
      </c>
      <c r="U215" s="480"/>
      <c r="V215" s="480"/>
      <c r="W215" s="575" t="str">
        <f>IF(V215="y",S215*'DATA INPUT'!$B$20,"")</f>
        <v/>
      </c>
      <c r="X215" s="483"/>
      <c r="Y215" s="443" t="str">
        <f>IF(A215="","",IF(X215="y",'DATA INPUT'!$B$26,'DATA INPUT'!$B$27))</f>
        <v/>
      </c>
      <c r="Z215" s="458">
        <f>IF(Q215=0,(P215-B215*0.5)*'DATA INPUT'!$B$28,"")</f>
        <v>0</v>
      </c>
      <c r="AA215" s="480"/>
      <c r="AB215" s="480"/>
      <c r="AC215" s="480"/>
      <c r="AD215" s="480"/>
      <c r="AE215" s="443" t="str">
        <f>IF((AB215+AC215+AD215)=0,"",(AB215*'DATA INPUT'!$D$59)+(AC215*'DATA INPUT'!$D$61)+(AD215*'DATA INPUT'!$D$66))</f>
        <v/>
      </c>
      <c r="AF215" s="480"/>
      <c r="AG215" s="480"/>
      <c r="AH215" s="483"/>
      <c r="AI215" s="443" t="str">
        <f t="shared" si="39"/>
        <v/>
      </c>
      <c r="AJ215" s="443" t="str">
        <f t="shared" si="40"/>
        <v/>
      </c>
      <c r="AK215" s="443" t="str">
        <f t="shared" si="41"/>
        <v/>
      </c>
      <c r="AL215" s="443" t="str">
        <f t="shared" si="42"/>
        <v/>
      </c>
      <c r="AM215" s="443" t="str">
        <f t="shared" si="43"/>
        <v/>
      </c>
      <c r="AN215" s="443" t="str">
        <f t="shared" si="44"/>
        <v/>
      </c>
      <c r="AO215" s="443" t="str">
        <f t="shared" si="45"/>
        <v/>
      </c>
      <c r="AP215" s="443" t="str">
        <f t="shared" si="46"/>
        <v/>
      </c>
      <c r="AQ215" s="440" t="str">
        <f>IF(AH215="y",IF(MAX(BY215:BZ215)&lt;'TUITION SCHED'!$H$61,MAX(BY215:BZ215),'TUITION SCHED'!$H$61),"")</f>
        <v/>
      </c>
      <c r="AR215" s="459"/>
      <c r="AS215" s="443" t="str">
        <f>IF(SUM(AT215:$BF215)&gt;0,"",IF(B215&gt;0,$P215,""))</f>
        <v/>
      </c>
      <c r="AT215" s="443" t="str">
        <f>IF(SUM(AU215:$BF215)&gt;0,"",IF(C215&gt;0,$P215,""))</f>
        <v/>
      </c>
      <c r="AU215" s="443" t="str">
        <f>IF(SUM(AV215:$BF215)&gt;0,"",IF(D215&gt;0,$P215,""))</f>
        <v/>
      </c>
      <c r="AV215" s="443" t="str">
        <f>IF(SUM(AW215:$BF215)&gt;0,"",IF(E215&gt;0,$P215,""))</f>
        <v/>
      </c>
      <c r="AW215" s="443" t="str">
        <f>IF(SUM(AX215:$BF215)&gt;0,"",IF(F215&gt;0,$P215,""))</f>
        <v/>
      </c>
      <c r="AX215" s="443" t="str">
        <f>IF(SUM(AY215:$BF215)&gt;0,"",IF(G215&gt;0,$P215,""))</f>
        <v/>
      </c>
      <c r="AY215" s="443" t="str">
        <f>IF(SUM(AZ215:$BF215)&gt;0,"",IF(H215&gt;0,$P215,""))</f>
        <v/>
      </c>
      <c r="AZ215" s="443" t="str">
        <f>IF(SUM(BA215:$BF215)&gt;0,"",IF(I215&gt;0,$P215,""))</f>
        <v/>
      </c>
      <c r="BA215" s="443" t="str">
        <f>IF(SUM(BB215:$BF215)&gt;0,"",IF(J215&gt;0,$P215,""))</f>
        <v/>
      </c>
      <c r="BB215" s="443" t="str">
        <f>IF(SUM(BC215:$BF215)&gt;0,"",IF(K215&gt;0,$P215,""))</f>
        <v/>
      </c>
      <c r="BC215" s="443" t="str">
        <f>IF(SUM(BD215:$BF215)&gt;0,"",IF(L215&gt;0,$P215,""))</f>
        <v/>
      </c>
      <c r="BD215" s="443" t="str">
        <f>IF(SUM(BE215:$BF215)&gt;0,"",IF(M215&gt;0,$P215,""))</f>
        <v/>
      </c>
      <c r="BE215" s="443" t="str">
        <f t="shared" si="36"/>
        <v/>
      </c>
      <c r="BF215" s="440" t="str">
        <f t="shared" si="37"/>
        <v/>
      </c>
      <c r="BG215" s="124"/>
      <c r="BH215" s="507"/>
      <c r="BI215" s="145" t="str">
        <f>IF(AS215&lt;1,"",IF(AS215=1,'TUITION SCHED'!$D$16,IF(AS215=2,'TUITION SCHED'!$E$16,IF(AS215=3,'TUITION SCHED'!$F$16,IF(AS215=4,'TUITION SCHED'!$G$16,IF(AS215=5,'TUITION SCHED'!$H$16,""))))))</f>
        <v/>
      </c>
      <c r="BJ215" s="443" t="str">
        <f>IF(AT215&lt;1,"",IF(AT215=1,'TUITION SCHED'!$D$17,IF(AT215=2,'TUITION SCHED'!$E$17,IF(AT215=3,'TUITION SCHED'!$F$17,IF(AT215=4,'TUITION SCHED'!$G$17,IF(AT215=5,'TUITION SCHED'!$H$18,""))))))</f>
        <v/>
      </c>
      <c r="BK215" s="443" t="str">
        <f>IF(AU215&lt;1,"",IF(AU215=1,'TUITION SCHED'!$D$18,IF(AU215=2,'TUITION SCHED'!$E$18,IF(AU215=3,'TUITION SCHED'!$F$18,IF(AU215=4,'TUITION SCHED'!$G$18,IF(AU215=5,'TUITION SCHED'!$H$18,""))))))</f>
        <v/>
      </c>
      <c r="BL215" s="443" t="str">
        <f>IF(AV215&lt;1,"",IF(AV215=1,'TUITION SCHED'!$D$19,IF(AV215=2,'TUITION SCHED'!$E$19,IF(AV215=3,'TUITION SCHED'!$F$19,IF(AV215=4,'TUITION SCHED'!$G$19,IF(AV215=5,'TUITION SCHED'!$H$19,""))))))</f>
        <v/>
      </c>
      <c r="BM215" s="443" t="str">
        <f>IF(AW215&lt;1,"",IF(AW215=1,'TUITION SCHED'!$D$20,IF(AW215=2,'TUITION SCHED'!$E$20,IF(AW215=3,'TUITION SCHED'!$F$20,IF(AW215=4,'TUITION SCHED'!$G$20,IF(AW215=5,'TUITION SCHED'!$H$20,""))))))</f>
        <v/>
      </c>
      <c r="BN215" s="443" t="str">
        <f>IF(AX215&lt;1,"",IF(AX215=1,'TUITION SCHED'!$D$21,IF(AX215=2,'TUITION SCHED'!$E$21,IF(AX215=3,'TUITION SCHED'!$F$21,IF(AX215=4,'TUITION SCHED'!$G$21,IF(AX215=5,'TUITION SCHED'!$H$21,""))))))</f>
        <v/>
      </c>
      <c r="BO215" s="443" t="str">
        <f>IF(AY215&lt;1,"",IF(AY215=1,'TUITION SCHED'!$D$22,IF(AY215=2,'TUITION SCHED'!$E$22,IF(AY215=3,'TUITION SCHED'!$F$22,IF(AY215=4,'TUITION SCHED'!$G$22,IF(AY215=5,'TUITION SCHED'!$H$22,""))))))</f>
        <v/>
      </c>
      <c r="BP215" s="443" t="str">
        <f>IF(AZ215&lt;1,"",IF(AZ215=1,'TUITION SCHED'!$D$23,IF(AZ215=2,'TUITION SCHED'!$E$23,IF(AZ215=3,'TUITION SCHED'!$F$23,IF(AZ215=4,'TUITION SCHED'!$G$23,IF(AZ215=5,'TUITION SCHED'!$H$23,""))))))</f>
        <v/>
      </c>
      <c r="BQ215" s="443" t="str">
        <f>IF(BA215&lt;1,"",IF(BA215=1,'TUITION SCHED'!$D$24,IF(BA215=2,'TUITION SCHED'!$E$24,IF(BA215=3,'TUITION SCHED'!$F$24,IF(BA215=4,'TUITION SCHED'!$G$24,IF(BA215=5,'TUITION SCHED'!$H$24,""))))))</f>
        <v/>
      </c>
      <c r="BR215" s="443" t="str">
        <f>IF(BB215&lt;1,"",IF(BB215=1,'TUITION SCHED'!$D$25,IF(BB215=2,'TUITION SCHED'!$E$25,IF(BB215=3,'TUITION SCHED'!$F$25,IF(BB215=4,'TUITION SCHED'!$G$25,IF(BB215=5,'TUITION SCHED'!$H$25,""))))))</f>
        <v/>
      </c>
      <c r="BS215" s="443" t="str">
        <f>IF(BC215&lt;1,"",IF(BC215=1,'TUITION SCHED'!$D$26,IF(BC215=2,'TUITION SCHED'!$E$26,IF(BC215=3,'TUITION SCHED'!$F$26,IF(BC215=4,'TUITION SCHED'!$G$26,IF(BC215=5,'TUITION SCHED'!$H$26,""))))))</f>
        <v/>
      </c>
      <c r="BT215" s="443" t="str">
        <f>IF(BD215&lt;1,"",IF(BD215=1,'TUITION SCHED'!$D$27,IF(BD215=2,'TUITION SCHED'!$E$27,IF(BD215=3,'TUITION SCHED'!$F$27,IF(BD215=4,'TUITION SCHED'!$G$27,IF(BD215=5,'TUITION SCHED'!$H$27,""))))))</f>
        <v/>
      </c>
      <c r="BU215" s="443" t="str">
        <f>IF(BE215&lt;1,"",IF(BE215=1,'TUITION SCHED'!$D$28,IF(BE215=2,'TUITION SCHED'!$E$28,IF(BE215=3,'TUITION SCHED'!$F$28,IF(BE215=4,'TUITION SCHED'!$G$28,IF(BE215=5,'TUITION SCHED'!$H$28,""))))))</f>
        <v/>
      </c>
      <c r="BV215" s="440" t="str">
        <f>IF(BF215&lt;1,"",IF(BF215=1,'TUITION SCHED'!$D$29,IF(BF215=2,'TUITION SCHED'!$E$29,IF(BF215=3,'TUITION SCHED'!$F$29,IF(BF215=4,'TUITION SCHED'!$G$29,IF(BF215=5,'TUITION SCHED'!$H$29,""))))))</f>
        <v/>
      </c>
      <c r="BW215" s="124"/>
      <c r="BX215" s="507"/>
      <c r="BY215" s="145" t="str">
        <f>IF(AH215="y",IF(SUM(J215:O215)&gt;0,'TUITION SCHED'!$H$58+IF(SUM(J215:O215)&gt;1,((SUM(J215:O215)-1))*'TUITION SCHED'!$H$60)+SUM(B215:I215)*'TUITION SCHED'!$H$59,""),"")</f>
        <v/>
      </c>
      <c r="BZ215" s="443" t="str">
        <f>IF(AH215="y",IF(SUM(B215:I215)&gt;0,'TUITION SCHED'!$H$57+IF(SUM(B215:I215)&gt;1,((SUM(B215:I215)-1))*'TUITION SCHED'!$H$59),""),"")</f>
        <v/>
      </c>
      <c r="CA215" s="443" t="str">
        <f t="shared" si="38"/>
        <v/>
      </c>
    </row>
    <row r="216" spans="1:79">
      <c r="A216" s="480"/>
      <c r="B216" s="463"/>
      <c r="C216" s="463"/>
      <c r="D216" s="463"/>
      <c r="E216" s="463"/>
      <c r="F216" s="463"/>
      <c r="G216" s="463"/>
      <c r="H216" s="463"/>
      <c r="I216" s="463"/>
      <c r="J216" s="463"/>
      <c r="K216" s="463"/>
      <c r="L216" s="463"/>
      <c r="M216" s="463"/>
      <c r="N216" s="463"/>
      <c r="O216" s="463"/>
      <c r="P216" s="443">
        <f t="shared" si="26"/>
        <v>0</v>
      </c>
      <c r="Q216" s="480"/>
      <c r="R216" s="480"/>
      <c r="S216" s="456">
        <f>IF(U216&gt;0,U216,IF(Q216=1,'TUITION SCHED'!D$30,IF(Q216=2,'TUITION SCHED'!E$30,IF(Q216=3,'TUITION SCHED'!F$30,IF(Q216=4,'TUITION SCHED'!G$30,IF(Q216=5,'TUITION SCHED'!H$30,IF(R216&gt;0,R216*'TUITION SCHED'!$D$31,SUM(BI216:BV216))))))))</f>
        <v>0</v>
      </c>
      <c r="T216" s="457" t="str">
        <f t="shared" si="27"/>
        <v/>
      </c>
      <c r="U216" s="480"/>
      <c r="V216" s="480"/>
      <c r="W216" s="575" t="str">
        <f>IF(V216="y",S216*'DATA INPUT'!$B$20,"")</f>
        <v/>
      </c>
      <c r="X216" s="483"/>
      <c r="Y216" s="443" t="str">
        <f>IF(A216="","",IF(X216="y",'DATA INPUT'!$B$26,'DATA INPUT'!$B$27))</f>
        <v/>
      </c>
      <c r="Z216" s="458">
        <f>IF(Q216=0,(P216-B216*0.5)*'DATA INPUT'!$B$28,"")</f>
        <v>0</v>
      </c>
      <c r="AA216" s="480"/>
      <c r="AB216" s="480"/>
      <c r="AC216" s="480"/>
      <c r="AD216" s="480"/>
      <c r="AE216" s="443" t="str">
        <f>IF((AB216+AC216+AD216)=0,"",(AB216*'DATA INPUT'!$D$59)+(AC216*'DATA INPUT'!$D$61)+(AD216*'DATA INPUT'!$D$66))</f>
        <v/>
      </c>
      <c r="AF216" s="480"/>
      <c r="AG216" s="480"/>
      <c r="AH216" s="483"/>
      <c r="AI216" s="443" t="str">
        <f t="shared" si="39"/>
        <v/>
      </c>
      <c r="AJ216" s="443" t="str">
        <f t="shared" si="40"/>
        <v/>
      </c>
      <c r="AK216" s="443" t="str">
        <f t="shared" si="41"/>
        <v/>
      </c>
      <c r="AL216" s="443" t="str">
        <f t="shared" si="42"/>
        <v/>
      </c>
      <c r="AM216" s="443" t="str">
        <f t="shared" si="43"/>
        <v/>
      </c>
      <c r="AN216" s="443" t="str">
        <f t="shared" si="44"/>
        <v/>
      </c>
      <c r="AO216" s="443" t="str">
        <f t="shared" si="45"/>
        <v/>
      </c>
      <c r="AP216" s="443" t="str">
        <f t="shared" si="46"/>
        <v/>
      </c>
      <c r="AQ216" s="440" t="str">
        <f>IF(AH216="y",IF(MAX(BY216:BZ216)&lt;'TUITION SCHED'!$H$61,MAX(BY216:BZ216),'TUITION SCHED'!$H$61),"")</f>
        <v/>
      </c>
      <c r="AR216" s="459"/>
      <c r="AS216" s="443" t="str">
        <f>IF(SUM(AT216:$BF216)&gt;0,"",IF(B216&gt;0,$P216,""))</f>
        <v/>
      </c>
      <c r="AT216" s="443" t="str">
        <f>IF(SUM(AU216:$BF216)&gt;0,"",IF(C216&gt;0,$P216,""))</f>
        <v/>
      </c>
      <c r="AU216" s="443" t="str">
        <f>IF(SUM(AV216:$BF216)&gt;0,"",IF(D216&gt;0,$P216,""))</f>
        <v/>
      </c>
      <c r="AV216" s="443" t="str">
        <f>IF(SUM(AW216:$BF216)&gt;0,"",IF(E216&gt;0,$P216,""))</f>
        <v/>
      </c>
      <c r="AW216" s="443" t="str">
        <f>IF(SUM(AX216:$BF216)&gt;0,"",IF(F216&gt;0,$P216,""))</f>
        <v/>
      </c>
      <c r="AX216" s="443" t="str">
        <f>IF(SUM(AY216:$BF216)&gt;0,"",IF(G216&gt;0,$P216,""))</f>
        <v/>
      </c>
      <c r="AY216" s="443" t="str">
        <f>IF(SUM(AZ216:$BF216)&gt;0,"",IF(H216&gt;0,$P216,""))</f>
        <v/>
      </c>
      <c r="AZ216" s="443" t="str">
        <f>IF(SUM(BA216:$BF216)&gt;0,"",IF(I216&gt;0,$P216,""))</f>
        <v/>
      </c>
      <c r="BA216" s="443" t="str">
        <f>IF(SUM(BB216:$BF216)&gt;0,"",IF(J216&gt;0,$P216,""))</f>
        <v/>
      </c>
      <c r="BB216" s="443" t="str">
        <f>IF(SUM(BC216:$BF216)&gt;0,"",IF(K216&gt;0,$P216,""))</f>
        <v/>
      </c>
      <c r="BC216" s="443" t="str">
        <f>IF(SUM(BD216:$BF216)&gt;0,"",IF(L216&gt;0,$P216,""))</f>
        <v/>
      </c>
      <c r="BD216" s="443" t="str">
        <f>IF(SUM(BE216:$BF216)&gt;0,"",IF(M216&gt;0,$P216,""))</f>
        <v/>
      </c>
      <c r="BE216" s="443" t="str">
        <f t="shared" si="36"/>
        <v/>
      </c>
      <c r="BF216" s="440" t="str">
        <f t="shared" si="37"/>
        <v/>
      </c>
      <c r="BG216" s="124"/>
      <c r="BH216" s="507"/>
      <c r="BI216" s="145" t="str">
        <f>IF(AS216&lt;1,"",IF(AS216=1,'TUITION SCHED'!$D$16,IF(AS216=2,'TUITION SCHED'!$E$16,IF(AS216=3,'TUITION SCHED'!$F$16,IF(AS216=4,'TUITION SCHED'!$G$16,IF(AS216=5,'TUITION SCHED'!$H$16,""))))))</f>
        <v/>
      </c>
      <c r="BJ216" s="443" t="str">
        <f>IF(AT216&lt;1,"",IF(AT216=1,'TUITION SCHED'!$D$17,IF(AT216=2,'TUITION SCHED'!$E$17,IF(AT216=3,'TUITION SCHED'!$F$17,IF(AT216=4,'TUITION SCHED'!$G$17,IF(AT216=5,'TUITION SCHED'!$H$18,""))))))</f>
        <v/>
      </c>
      <c r="BK216" s="443" t="str">
        <f>IF(AU216&lt;1,"",IF(AU216=1,'TUITION SCHED'!$D$18,IF(AU216=2,'TUITION SCHED'!$E$18,IF(AU216=3,'TUITION SCHED'!$F$18,IF(AU216=4,'TUITION SCHED'!$G$18,IF(AU216=5,'TUITION SCHED'!$H$18,""))))))</f>
        <v/>
      </c>
      <c r="BL216" s="443" t="str">
        <f>IF(AV216&lt;1,"",IF(AV216=1,'TUITION SCHED'!$D$19,IF(AV216=2,'TUITION SCHED'!$E$19,IF(AV216=3,'TUITION SCHED'!$F$19,IF(AV216=4,'TUITION SCHED'!$G$19,IF(AV216=5,'TUITION SCHED'!$H$19,""))))))</f>
        <v/>
      </c>
      <c r="BM216" s="443" t="str">
        <f>IF(AW216&lt;1,"",IF(AW216=1,'TUITION SCHED'!$D$20,IF(AW216=2,'TUITION SCHED'!$E$20,IF(AW216=3,'TUITION SCHED'!$F$20,IF(AW216=4,'TUITION SCHED'!$G$20,IF(AW216=5,'TUITION SCHED'!$H$20,""))))))</f>
        <v/>
      </c>
      <c r="BN216" s="443" t="str">
        <f>IF(AX216&lt;1,"",IF(AX216=1,'TUITION SCHED'!$D$21,IF(AX216=2,'TUITION SCHED'!$E$21,IF(AX216=3,'TUITION SCHED'!$F$21,IF(AX216=4,'TUITION SCHED'!$G$21,IF(AX216=5,'TUITION SCHED'!$H$21,""))))))</f>
        <v/>
      </c>
      <c r="BO216" s="443" t="str">
        <f>IF(AY216&lt;1,"",IF(AY216=1,'TUITION SCHED'!$D$22,IF(AY216=2,'TUITION SCHED'!$E$22,IF(AY216=3,'TUITION SCHED'!$F$22,IF(AY216=4,'TUITION SCHED'!$G$22,IF(AY216=5,'TUITION SCHED'!$H$22,""))))))</f>
        <v/>
      </c>
      <c r="BP216" s="443" t="str">
        <f>IF(AZ216&lt;1,"",IF(AZ216=1,'TUITION SCHED'!$D$23,IF(AZ216=2,'TUITION SCHED'!$E$23,IF(AZ216=3,'TUITION SCHED'!$F$23,IF(AZ216=4,'TUITION SCHED'!$G$23,IF(AZ216=5,'TUITION SCHED'!$H$23,""))))))</f>
        <v/>
      </c>
      <c r="BQ216" s="443" t="str">
        <f>IF(BA216&lt;1,"",IF(BA216=1,'TUITION SCHED'!$D$24,IF(BA216=2,'TUITION SCHED'!$E$24,IF(BA216=3,'TUITION SCHED'!$F$24,IF(BA216=4,'TUITION SCHED'!$G$24,IF(BA216=5,'TUITION SCHED'!$H$24,""))))))</f>
        <v/>
      </c>
      <c r="BR216" s="443" t="str">
        <f>IF(BB216&lt;1,"",IF(BB216=1,'TUITION SCHED'!$D$25,IF(BB216=2,'TUITION SCHED'!$E$25,IF(BB216=3,'TUITION SCHED'!$F$25,IF(BB216=4,'TUITION SCHED'!$G$25,IF(BB216=5,'TUITION SCHED'!$H$25,""))))))</f>
        <v/>
      </c>
      <c r="BS216" s="443" t="str">
        <f>IF(BC216&lt;1,"",IF(BC216=1,'TUITION SCHED'!$D$26,IF(BC216=2,'TUITION SCHED'!$E$26,IF(BC216=3,'TUITION SCHED'!$F$26,IF(BC216=4,'TUITION SCHED'!$G$26,IF(BC216=5,'TUITION SCHED'!$H$26,""))))))</f>
        <v/>
      </c>
      <c r="BT216" s="443" t="str">
        <f>IF(BD216&lt;1,"",IF(BD216=1,'TUITION SCHED'!$D$27,IF(BD216=2,'TUITION SCHED'!$E$27,IF(BD216=3,'TUITION SCHED'!$F$27,IF(BD216=4,'TUITION SCHED'!$G$27,IF(BD216=5,'TUITION SCHED'!$H$27,""))))))</f>
        <v/>
      </c>
      <c r="BU216" s="443" t="str">
        <f>IF(BE216&lt;1,"",IF(BE216=1,'TUITION SCHED'!$D$28,IF(BE216=2,'TUITION SCHED'!$E$28,IF(BE216=3,'TUITION SCHED'!$F$28,IF(BE216=4,'TUITION SCHED'!$G$28,IF(BE216=5,'TUITION SCHED'!$H$28,""))))))</f>
        <v/>
      </c>
      <c r="BV216" s="440" t="str">
        <f>IF(BF216&lt;1,"",IF(BF216=1,'TUITION SCHED'!$D$29,IF(BF216=2,'TUITION SCHED'!$E$29,IF(BF216=3,'TUITION SCHED'!$F$29,IF(BF216=4,'TUITION SCHED'!$G$29,IF(BF216=5,'TUITION SCHED'!$H$29,""))))))</f>
        <v/>
      </c>
      <c r="BW216" s="124"/>
      <c r="BX216" s="507"/>
      <c r="BY216" s="145" t="str">
        <f>IF(AH216="y",IF(SUM(J216:O216)&gt;0,'TUITION SCHED'!$H$58+IF(SUM(J216:O216)&gt;1,((SUM(J216:O216)-1))*'TUITION SCHED'!$H$60)+SUM(B216:I216)*'TUITION SCHED'!$H$59,""),"")</f>
        <v/>
      </c>
      <c r="BZ216" s="443" t="str">
        <f>IF(AH216="y",IF(SUM(B216:I216)&gt;0,'TUITION SCHED'!$H$57+IF(SUM(B216:I216)&gt;1,((SUM(B216:I216)-1))*'TUITION SCHED'!$H$59),""),"")</f>
        <v/>
      </c>
      <c r="CA216" s="443" t="str">
        <f t="shared" si="38"/>
        <v/>
      </c>
    </row>
    <row r="217" spans="1:79">
      <c r="A217" s="480"/>
      <c r="B217" s="463"/>
      <c r="C217" s="463"/>
      <c r="D217" s="463"/>
      <c r="E217" s="463"/>
      <c r="F217" s="463"/>
      <c r="G217" s="463"/>
      <c r="H217" s="463"/>
      <c r="I217" s="463"/>
      <c r="J217" s="463"/>
      <c r="K217" s="463"/>
      <c r="L217" s="463"/>
      <c r="M217" s="463"/>
      <c r="N217" s="463"/>
      <c r="O217" s="463"/>
      <c r="P217" s="443">
        <f t="shared" si="26"/>
        <v>0</v>
      </c>
      <c r="Q217" s="480"/>
      <c r="R217" s="480"/>
      <c r="S217" s="456">
        <f>IF(U217&gt;0,U217,IF(Q217=1,'TUITION SCHED'!D$30,IF(Q217=2,'TUITION SCHED'!E$30,IF(Q217=3,'TUITION SCHED'!F$30,IF(Q217=4,'TUITION SCHED'!G$30,IF(Q217=5,'TUITION SCHED'!H$30,IF(R217&gt;0,R217*'TUITION SCHED'!$D$31,SUM(BI217:BV217))))))))</f>
        <v>0</v>
      </c>
      <c r="T217" s="457" t="str">
        <f t="shared" si="27"/>
        <v/>
      </c>
      <c r="U217" s="480"/>
      <c r="V217" s="480"/>
      <c r="W217" s="575" t="str">
        <f>IF(V217="y",S217*'DATA INPUT'!$B$20,"")</f>
        <v/>
      </c>
      <c r="X217" s="483"/>
      <c r="Y217" s="443" t="str">
        <f>IF(A217="","",IF(X217="y",'DATA INPUT'!$B$26,'DATA INPUT'!$B$27))</f>
        <v/>
      </c>
      <c r="Z217" s="458">
        <f>IF(Q217=0,(P217-B217*0.5)*'DATA INPUT'!$B$28,"")</f>
        <v>0</v>
      </c>
      <c r="AA217" s="480"/>
      <c r="AB217" s="480"/>
      <c r="AC217" s="480"/>
      <c r="AD217" s="480"/>
      <c r="AE217" s="443" t="str">
        <f>IF((AB217+AC217+AD217)=0,"",(AB217*'DATA INPUT'!$D$59)+(AC217*'DATA INPUT'!$D$61)+(AD217*'DATA INPUT'!$D$66))</f>
        <v/>
      </c>
      <c r="AF217" s="480"/>
      <c r="AG217" s="480"/>
      <c r="AH217" s="483"/>
      <c r="AI217" s="443" t="str">
        <f t="shared" si="39"/>
        <v/>
      </c>
      <c r="AJ217" s="443" t="str">
        <f t="shared" si="40"/>
        <v/>
      </c>
      <c r="AK217" s="443" t="str">
        <f t="shared" si="41"/>
        <v/>
      </c>
      <c r="AL217" s="443" t="str">
        <f t="shared" si="42"/>
        <v/>
      </c>
      <c r="AM217" s="443" t="str">
        <f t="shared" si="43"/>
        <v/>
      </c>
      <c r="AN217" s="443" t="str">
        <f t="shared" si="44"/>
        <v/>
      </c>
      <c r="AO217" s="443" t="str">
        <f t="shared" si="45"/>
        <v/>
      </c>
      <c r="AP217" s="443" t="str">
        <f t="shared" si="46"/>
        <v/>
      </c>
      <c r="AQ217" s="440" t="str">
        <f>IF(AH217="y",IF(MAX(BY217:BZ217)&lt;'TUITION SCHED'!$H$61,MAX(BY217:BZ217),'TUITION SCHED'!$H$61),"")</f>
        <v/>
      </c>
      <c r="AR217" s="459"/>
      <c r="AS217" s="443" t="str">
        <f>IF(SUM(AT217:$BF217)&gt;0,"",IF(B217&gt;0,$P217,""))</f>
        <v/>
      </c>
      <c r="AT217" s="443" t="str">
        <f>IF(SUM(AU217:$BF217)&gt;0,"",IF(C217&gt;0,$P217,""))</f>
        <v/>
      </c>
      <c r="AU217" s="443" t="str">
        <f>IF(SUM(AV217:$BF217)&gt;0,"",IF(D217&gt;0,$P217,""))</f>
        <v/>
      </c>
      <c r="AV217" s="443" t="str">
        <f>IF(SUM(AW217:$BF217)&gt;0,"",IF(E217&gt;0,$P217,""))</f>
        <v/>
      </c>
      <c r="AW217" s="443" t="str">
        <f>IF(SUM(AX217:$BF217)&gt;0,"",IF(F217&gt;0,$P217,""))</f>
        <v/>
      </c>
      <c r="AX217" s="443" t="str">
        <f>IF(SUM(AY217:$BF217)&gt;0,"",IF(G217&gt;0,$P217,""))</f>
        <v/>
      </c>
      <c r="AY217" s="443" t="str">
        <f>IF(SUM(AZ217:$BF217)&gt;0,"",IF(H217&gt;0,$P217,""))</f>
        <v/>
      </c>
      <c r="AZ217" s="443" t="str">
        <f>IF(SUM(BA217:$BF217)&gt;0,"",IF(I217&gt;0,$P217,""))</f>
        <v/>
      </c>
      <c r="BA217" s="443" t="str">
        <f>IF(SUM(BB217:$BF217)&gt;0,"",IF(J217&gt;0,$P217,""))</f>
        <v/>
      </c>
      <c r="BB217" s="443" t="str">
        <f>IF(SUM(BC217:$BF217)&gt;0,"",IF(K217&gt;0,$P217,""))</f>
        <v/>
      </c>
      <c r="BC217" s="443" t="str">
        <f>IF(SUM(BD217:$BF217)&gt;0,"",IF(L217&gt;0,$P217,""))</f>
        <v/>
      </c>
      <c r="BD217" s="443" t="str">
        <f>IF(SUM(BE217:$BF217)&gt;0,"",IF(M217&gt;0,$P217,""))</f>
        <v/>
      </c>
      <c r="BE217" s="443" t="str">
        <f t="shared" si="36"/>
        <v/>
      </c>
      <c r="BF217" s="440" t="str">
        <f t="shared" si="37"/>
        <v/>
      </c>
      <c r="BG217" s="124"/>
      <c r="BH217" s="507"/>
      <c r="BI217" s="145" t="str">
        <f>IF(AS217&lt;1,"",IF(AS217=1,'TUITION SCHED'!$D$16,IF(AS217=2,'TUITION SCHED'!$E$16,IF(AS217=3,'TUITION SCHED'!$F$16,IF(AS217=4,'TUITION SCHED'!$G$16,IF(AS217=5,'TUITION SCHED'!$H$16,""))))))</f>
        <v/>
      </c>
      <c r="BJ217" s="443" t="str">
        <f>IF(AT217&lt;1,"",IF(AT217=1,'TUITION SCHED'!$D$17,IF(AT217=2,'TUITION SCHED'!$E$17,IF(AT217=3,'TUITION SCHED'!$F$17,IF(AT217=4,'TUITION SCHED'!$G$17,IF(AT217=5,'TUITION SCHED'!$H$18,""))))))</f>
        <v/>
      </c>
      <c r="BK217" s="443" t="str">
        <f>IF(AU217&lt;1,"",IF(AU217=1,'TUITION SCHED'!$D$18,IF(AU217=2,'TUITION SCHED'!$E$18,IF(AU217=3,'TUITION SCHED'!$F$18,IF(AU217=4,'TUITION SCHED'!$G$18,IF(AU217=5,'TUITION SCHED'!$H$18,""))))))</f>
        <v/>
      </c>
      <c r="BL217" s="443" t="str">
        <f>IF(AV217&lt;1,"",IF(AV217=1,'TUITION SCHED'!$D$19,IF(AV217=2,'TUITION SCHED'!$E$19,IF(AV217=3,'TUITION SCHED'!$F$19,IF(AV217=4,'TUITION SCHED'!$G$19,IF(AV217=5,'TUITION SCHED'!$H$19,""))))))</f>
        <v/>
      </c>
      <c r="BM217" s="443" t="str">
        <f>IF(AW217&lt;1,"",IF(AW217=1,'TUITION SCHED'!$D$20,IF(AW217=2,'TUITION SCHED'!$E$20,IF(AW217=3,'TUITION SCHED'!$F$20,IF(AW217=4,'TUITION SCHED'!$G$20,IF(AW217=5,'TUITION SCHED'!$H$20,""))))))</f>
        <v/>
      </c>
      <c r="BN217" s="443" t="str">
        <f>IF(AX217&lt;1,"",IF(AX217=1,'TUITION SCHED'!$D$21,IF(AX217=2,'TUITION SCHED'!$E$21,IF(AX217=3,'TUITION SCHED'!$F$21,IF(AX217=4,'TUITION SCHED'!$G$21,IF(AX217=5,'TUITION SCHED'!$H$21,""))))))</f>
        <v/>
      </c>
      <c r="BO217" s="443" t="str">
        <f>IF(AY217&lt;1,"",IF(AY217=1,'TUITION SCHED'!$D$22,IF(AY217=2,'TUITION SCHED'!$E$22,IF(AY217=3,'TUITION SCHED'!$F$22,IF(AY217=4,'TUITION SCHED'!$G$22,IF(AY217=5,'TUITION SCHED'!$H$22,""))))))</f>
        <v/>
      </c>
      <c r="BP217" s="443" t="str">
        <f>IF(AZ217&lt;1,"",IF(AZ217=1,'TUITION SCHED'!$D$23,IF(AZ217=2,'TUITION SCHED'!$E$23,IF(AZ217=3,'TUITION SCHED'!$F$23,IF(AZ217=4,'TUITION SCHED'!$G$23,IF(AZ217=5,'TUITION SCHED'!$H$23,""))))))</f>
        <v/>
      </c>
      <c r="BQ217" s="443" t="str">
        <f>IF(BA217&lt;1,"",IF(BA217=1,'TUITION SCHED'!$D$24,IF(BA217=2,'TUITION SCHED'!$E$24,IF(BA217=3,'TUITION SCHED'!$F$24,IF(BA217=4,'TUITION SCHED'!$G$24,IF(BA217=5,'TUITION SCHED'!$H$24,""))))))</f>
        <v/>
      </c>
      <c r="BR217" s="443" t="str">
        <f>IF(BB217&lt;1,"",IF(BB217=1,'TUITION SCHED'!$D$25,IF(BB217=2,'TUITION SCHED'!$E$25,IF(BB217=3,'TUITION SCHED'!$F$25,IF(BB217=4,'TUITION SCHED'!$G$25,IF(BB217=5,'TUITION SCHED'!$H$25,""))))))</f>
        <v/>
      </c>
      <c r="BS217" s="443" t="str">
        <f>IF(BC217&lt;1,"",IF(BC217=1,'TUITION SCHED'!$D$26,IF(BC217=2,'TUITION SCHED'!$E$26,IF(BC217=3,'TUITION SCHED'!$F$26,IF(BC217=4,'TUITION SCHED'!$G$26,IF(BC217=5,'TUITION SCHED'!$H$26,""))))))</f>
        <v/>
      </c>
      <c r="BT217" s="443" t="str">
        <f>IF(BD217&lt;1,"",IF(BD217=1,'TUITION SCHED'!$D$27,IF(BD217=2,'TUITION SCHED'!$E$27,IF(BD217=3,'TUITION SCHED'!$F$27,IF(BD217=4,'TUITION SCHED'!$G$27,IF(BD217=5,'TUITION SCHED'!$H$27,""))))))</f>
        <v/>
      </c>
      <c r="BU217" s="443" t="str">
        <f>IF(BE217&lt;1,"",IF(BE217=1,'TUITION SCHED'!$D$28,IF(BE217=2,'TUITION SCHED'!$E$28,IF(BE217=3,'TUITION SCHED'!$F$28,IF(BE217=4,'TUITION SCHED'!$G$28,IF(BE217=5,'TUITION SCHED'!$H$28,""))))))</f>
        <v/>
      </c>
      <c r="BV217" s="440" t="str">
        <f>IF(BF217&lt;1,"",IF(BF217=1,'TUITION SCHED'!$D$29,IF(BF217=2,'TUITION SCHED'!$E$29,IF(BF217=3,'TUITION SCHED'!$F$29,IF(BF217=4,'TUITION SCHED'!$G$29,IF(BF217=5,'TUITION SCHED'!$H$29,""))))))</f>
        <v/>
      </c>
      <c r="BW217" s="124"/>
      <c r="BX217" s="507"/>
      <c r="BY217" s="145" t="str">
        <f>IF(AH217="y",IF(SUM(J217:O217)&gt;0,'TUITION SCHED'!$H$58+IF(SUM(J217:O217)&gt;1,((SUM(J217:O217)-1))*'TUITION SCHED'!$H$60)+SUM(B217:I217)*'TUITION SCHED'!$H$59,""),"")</f>
        <v/>
      </c>
      <c r="BZ217" s="443" t="str">
        <f>IF(AH217="y",IF(SUM(B217:I217)&gt;0,'TUITION SCHED'!$H$57+IF(SUM(B217:I217)&gt;1,((SUM(B217:I217)-1))*'TUITION SCHED'!$H$59),""),"")</f>
        <v/>
      </c>
      <c r="CA217" s="443" t="str">
        <f t="shared" si="38"/>
        <v/>
      </c>
    </row>
    <row r="218" spans="1:79">
      <c r="A218" s="480"/>
      <c r="B218" s="463"/>
      <c r="C218" s="463"/>
      <c r="D218" s="463"/>
      <c r="E218" s="463"/>
      <c r="F218" s="463"/>
      <c r="G218" s="463"/>
      <c r="H218" s="463"/>
      <c r="I218" s="463"/>
      <c r="J218" s="463"/>
      <c r="K218" s="463"/>
      <c r="L218" s="463"/>
      <c r="M218" s="463"/>
      <c r="N218" s="463"/>
      <c r="O218" s="463"/>
      <c r="P218" s="443">
        <f t="shared" si="26"/>
        <v>0</v>
      </c>
      <c r="Q218" s="480"/>
      <c r="R218" s="480"/>
      <c r="S218" s="456">
        <f>IF(U218&gt;0,U218,IF(Q218=1,'TUITION SCHED'!D$30,IF(Q218=2,'TUITION SCHED'!E$30,IF(Q218=3,'TUITION SCHED'!F$30,IF(Q218=4,'TUITION SCHED'!G$30,IF(Q218=5,'TUITION SCHED'!H$30,IF(R218&gt;0,R218*'TUITION SCHED'!$D$31,SUM(BI218:BV218))))))))</f>
        <v>0</v>
      </c>
      <c r="T218" s="457" t="str">
        <f t="shared" si="27"/>
        <v/>
      </c>
      <c r="U218" s="480"/>
      <c r="V218" s="480"/>
      <c r="W218" s="575" t="str">
        <f>IF(V218="y",S218*'DATA INPUT'!$B$20,"")</f>
        <v/>
      </c>
      <c r="X218" s="483"/>
      <c r="Y218" s="443" t="str">
        <f>IF(A218="","",IF(X218="y",'DATA INPUT'!$B$26,'DATA INPUT'!$B$27))</f>
        <v/>
      </c>
      <c r="Z218" s="458">
        <f>IF(Q218=0,(P218-B218*0.5)*'DATA INPUT'!$B$28,"")</f>
        <v>0</v>
      </c>
      <c r="AA218" s="480"/>
      <c r="AB218" s="480"/>
      <c r="AC218" s="480"/>
      <c r="AD218" s="480"/>
      <c r="AE218" s="443" t="str">
        <f>IF((AB218+AC218+AD218)=0,"",(AB218*'DATA INPUT'!$D$59)+(AC218*'DATA INPUT'!$D$61)+(AD218*'DATA INPUT'!$D$66))</f>
        <v/>
      </c>
      <c r="AF218" s="480"/>
      <c r="AG218" s="480"/>
      <c r="AH218" s="483"/>
      <c r="AI218" s="443" t="str">
        <f t="shared" si="39"/>
        <v/>
      </c>
      <c r="AJ218" s="443" t="str">
        <f t="shared" si="40"/>
        <v/>
      </c>
      <c r="AK218" s="443" t="str">
        <f t="shared" si="41"/>
        <v/>
      </c>
      <c r="AL218" s="443" t="str">
        <f t="shared" si="42"/>
        <v/>
      </c>
      <c r="AM218" s="443" t="str">
        <f t="shared" si="43"/>
        <v/>
      </c>
      <c r="AN218" s="443" t="str">
        <f t="shared" si="44"/>
        <v/>
      </c>
      <c r="AO218" s="443" t="str">
        <f t="shared" si="45"/>
        <v/>
      </c>
      <c r="AP218" s="443" t="str">
        <f t="shared" si="46"/>
        <v/>
      </c>
      <c r="AQ218" s="440" t="str">
        <f>IF(AH218="y",IF(MAX(BY218:BZ218)&lt;'TUITION SCHED'!$H$61,MAX(BY218:BZ218),'TUITION SCHED'!$H$61),"")</f>
        <v/>
      </c>
      <c r="AR218" s="459"/>
      <c r="AS218" s="443" t="str">
        <f>IF(SUM(AT218:$BF218)&gt;0,"",IF(B218&gt;0,$P218,""))</f>
        <v/>
      </c>
      <c r="AT218" s="443" t="str">
        <f>IF(SUM(AU218:$BF218)&gt;0,"",IF(C218&gt;0,$P218,""))</f>
        <v/>
      </c>
      <c r="AU218" s="443" t="str">
        <f>IF(SUM(AV218:$BF218)&gt;0,"",IF(D218&gt;0,$P218,""))</f>
        <v/>
      </c>
      <c r="AV218" s="443" t="str">
        <f>IF(SUM(AW218:$BF218)&gt;0,"",IF(E218&gt;0,$P218,""))</f>
        <v/>
      </c>
      <c r="AW218" s="443" t="str">
        <f>IF(SUM(AX218:$BF218)&gt;0,"",IF(F218&gt;0,$P218,""))</f>
        <v/>
      </c>
      <c r="AX218" s="443" t="str">
        <f>IF(SUM(AY218:$BF218)&gt;0,"",IF(G218&gt;0,$P218,""))</f>
        <v/>
      </c>
      <c r="AY218" s="443" t="str">
        <f>IF(SUM(AZ218:$BF218)&gt;0,"",IF(H218&gt;0,$P218,""))</f>
        <v/>
      </c>
      <c r="AZ218" s="443" t="str">
        <f>IF(SUM(BA218:$BF218)&gt;0,"",IF(I218&gt;0,$P218,""))</f>
        <v/>
      </c>
      <c r="BA218" s="443" t="str">
        <f>IF(SUM(BB218:$BF218)&gt;0,"",IF(J218&gt;0,$P218,""))</f>
        <v/>
      </c>
      <c r="BB218" s="443" t="str">
        <f>IF(SUM(BC218:$BF218)&gt;0,"",IF(K218&gt;0,$P218,""))</f>
        <v/>
      </c>
      <c r="BC218" s="443" t="str">
        <f>IF(SUM(BD218:$BF218)&gt;0,"",IF(L218&gt;0,$P218,""))</f>
        <v/>
      </c>
      <c r="BD218" s="443" t="str">
        <f>IF(SUM(BE218:$BF218)&gt;0,"",IF(M218&gt;0,$P218,""))</f>
        <v/>
      </c>
      <c r="BE218" s="443" t="str">
        <f t="shared" si="36"/>
        <v/>
      </c>
      <c r="BF218" s="440" t="str">
        <f t="shared" si="37"/>
        <v/>
      </c>
      <c r="BG218" s="124"/>
      <c r="BH218" s="507"/>
      <c r="BI218" s="145" t="str">
        <f>IF(AS218&lt;1,"",IF(AS218=1,'TUITION SCHED'!$D$16,IF(AS218=2,'TUITION SCHED'!$E$16,IF(AS218=3,'TUITION SCHED'!$F$16,IF(AS218=4,'TUITION SCHED'!$G$16,IF(AS218=5,'TUITION SCHED'!$H$16,""))))))</f>
        <v/>
      </c>
      <c r="BJ218" s="443" t="str">
        <f>IF(AT218&lt;1,"",IF(AT218=1,'TUITION SCHED'!$D$17,IF(AT218=2,'TUITION SCHED'!$E$17,IF(AT218=3,'TUITION SCHED'!$F$17,IF(AT218=4,'TUITION SCHED'!$G$17,IF(AT218=5,'TUITION SCHED'!$H$18,""))))))</f>
        <v/>
      </c>
      <c r="BK218" s="443" t="str">
        <f>IF(AU218&lt;1,"",IF(AU218=1,'TUITION SCHED'!$D$18,IF(AU218=2,'TUITION SCHED'!$E$18,IF(AU218=3,'TUITION SCHED'!$F$18,IF(AU218=4,'TUITION SCHED'!$G$18,IF(AU218=5,'TUITION SCHED'!$H$18,""))))))</f>
        <v/>
      </c>
      <c r="BL218" s="443" t="str">
        <f>IF(AV218&lt;1,"",IF(AV218=1,'TUITION SCHED'!$D$19,IF(AV218=2,'TUITION SCHED'!$E$19,IF(AV218=3,'TUITION SCHED'!$F$19,IF(AV218=4,'TUITION SCHED'!$G$19,IF(AV218=5,'TUITION SCHED'!$H$19,""))))))</f>
        <v/>
      </c>
      <c r="BM218" s="443" t="str">
        <f>IF(AW218&lt;1,"",IF(AW218=1,'TUITION SCHED'!$D$20,IF(AW218=2,'TUITION SCHED'!$E$20,IF(AW218=3,'TUITION SCHED'!$F$20,IF(AW218=4,'TUITION SCHED'!$G$20,IF(AW218=5,'TUITION SCHED'!$H$20,""))))))</f>
        <v/>
      </c>
      <c r="BN218" s="443" t="str">
        <f>IF(AX218&lt;1,"",IF(AX218=1,'TUITION SCHED'!$D$21,IF(AX218=2,'TUITION SCHED'!$E$21,IF(AX218=3,'TUITION SCHED'!$F$21,IF(AX218=4,'TUITION SCHED'!$G$21,IF(AX218=5,'TUITION SCHED'!$H$21,""))))))</f>
        <v/>
      </c>
      <c r="BO218" s="443" t="str">
        <f>IF(AY218&lt;1,"",IF(AY218=1,'TUITION SCHED'!$D$22,IF(AY218=2,'TUITION SCHED'!$E$22,IF(AY218=3,'TUITION SCHED'!$F$22,IF(AY218=4,'TUITION SCHED'!$G$22,IF(AY218=5,'TUITION SCHED'!$H$22,""))))))</f>
        <v/>
      </c>
      <c r="BP218" s="443" t="str">
        <f>IF(AZ218&lt;1,"",IF(AZ218=1,'TUITION SCHED'!$D$23,IF(AZ218=2,'TUITION SCHED'!$E$23,IF(AZ218=3,'TUITION SCHED'!$F$23,IF(AZ218=4,'TUITION SCHED'!$G$23,IF(AZ218=5,'TUITION SCHED'!$H$23,""))))))</f>
        <v/>
      </c>
      <c r="BQ218" s="443" t="str">
        <f>IF(BA218&lt;1,"",IF(BA218=1,'TUITION SCHED'!$D$24,IF(BA218=2,'TUITION SCHED'!$E$24,IF(BA218=3,'TUITION SCHED'!$F$24,IF(BA218=4,'TUITION SCHED'!$G$24,IF(BA218=5,'TUITION SCHED'!$H$24,""))))))</f>
        <v/>
      </c>
      <c r="BR218" s="443" t="str">
        <f>IF(BB218&lt;1,"",IF(BB218=1,'TUITION SCHED'!$D$25,IF(BB218=2,'TUITION SCHED'!$E$25,IF(BB218=3,'TUITION SCHED'!$F$25,IF(BB218=4,'TUITION SCHED'!$G$25,IF(BB218=5,'TUITION SCHED'!$H$25,""))))))</f>
        <v/>
      </c>
      <c r="BS218" s="443" t="str">
        <f>IF(BC218&lt;1,"",IF(BC218=1,'TUITION SCHED'!$D$26,IF(BC218=2,'TUITION SCHED'!$E$26,IF(BC218=3,'TUITION SCHED'!$F$26,IF(BC218=4,'TUITION SCHED'!$G$26,IF(BC218=5,'TUITION SCHED'!$H$26,""))))))</f>
        <v/>
      </c>
      <c r="BT218" s="443" t="str">
        <f>IF(BD218&lt;1,"",IF(BD218=1,'TUITION SCHED'!$D$27,IF(BD218=2,'TUITION SCHED'!$E$27,IF(BD218=3,'TUITION SCHED'!$F$27,IF(BD218=4,'TUITION SCHED'!$G$27,IF(BD218=5,'TUITION SCHED'!$H$27,""))))))</f>
        <v/>
      </c>
      <c r="BU218" s="443" t="str">
        <f>IF(BE218&lt;1,"",IF(BE218=1,'TUITION SCHED'!$D$28,IF(BE218=2,'TUITION SCHED'!$E$28,IF(BE218=3,'TUITION SCHED'!$F$28,IF(BE218=4,'TUITION SCHED'!$G$28,IF(BE218=5,'TUITION SCHED'!$H$28,""))))))</f>
        <v/>
      </c>
      <c r="BV218" s="440" t="str">
        <f>IF(BF218&lt;1,"",IF(BF218=1,'TUITION SCHED'!$D$29,IF(BF218=2,'TUITION SCHED'!$E$29,IF(BF218=3,'TUITION SCHED'!$F$29,IF(BF218=4,'TUITION SCHED'!$G$29,IF(BF218=5,'TUITION SCHED'!$H$29,""))))))</f>
        <v/>
      </c>
      <c r="BW218" s="124"/>
      <c r="BX218" s="507"/>
      <c r="BY218" s="145" t="str">
        <f>IF(AH218="y",IF(SUM(J218:O218)&gt;0,'TUITION SCHED'!$H$58+IF(SUM(J218:O218)&gt;1,((SUM(J218:O218)-1))*'TUITION SCHED'!$H$60)+SUM(B218:I218)*'TUITION SCHED'!$H$59,""),"")</f>
        <v/>
      </c>
      <c r="BZ218" s="443" t="str">
        <f>IF(AH218="y",IF(SUM(B218:I218)&gt;0,'TUITION SCHED'!$H$57+IF(SUM(B218:I218)&gt;1,((SUM(B218:I218)-1))*'TUITION SCHED'!$H$59),""),"")</f>
        <v/>
      </c>
      <c r="CA218" s="443" t="str">
        <f t="shared" si="38"/>
        <v/>
      </c>
    </row>
    <row r="219" spans="1:79">
      <c r="A219" s="480"/>
      <c r="B219" s="463"/>
      <c r="C219" s="463"/>
      <c r="D219" s="463"/>
      <c r="E219" s="463"/>
      <c r="F219" s="463"/>
      <c r="G219" s="463"/>
      <c r="H219" s="463"/>
      <c r="I219" s="463"/>
      <c r="J219" s="463"/>
      <c r="K219" s="463"/>
      <c r="L219" s="463"/>
      <c r="M219" s="463"/>
      <c r="N219" s="463"/>
      <c r="O219" s="463"/>
      <c r="P219" s="443">
        <f t="shared" si="26"/>
        <v>0</v>
      </c>
      <c r="Q219" s="480"/>
      <c r="R219" s="480"/>
      <c r="S219" s="456">
        <f>IF(U219&gt;0,U219,IF(Q219=1,'TUITION SCHED'!D$30,IF(Q219=2,'TUITION SCHED'!E$30,IF(Q219=3,'TUITION SCHED'!F$30,IF(Q219=4,'TUITION SCHED'!G$30,IF(Q219=5,'TUITION SCHED'!H$30,IF(R219&gt;0,R219*'TUITION SCHED'!$D$31,SUM(BI219:BV219))))))))</f>
        <v>0</v>
      </c>
      <c r="T219" s="457" t="str">
        <f t="shared" si="27"/>
        <v/>
      </c>
      <c r="U219" s="480"/>
      <c r="V219" s="480"/>
      <c r="W219" s="575" t="str">
        <f>IF(V219="y",S219*'DATA INPUT'!$B$20,"")</f>
        <v/>
      </c>
      <c r="X219" s="483"/>
      <c r="Y219" s="443" t="str">
        <f>IF(A219="","",IF(X219="y",'DATA INPUT'!$B$26,'DATA INPUT'!$B$27))</f>
        <v/>
      </c>
      <c r="Z219" s="458">
        <f>IF(Q219=0,(P219-B219*0.5)*'DATA INPUT'!$B$28,"")</f>
        <v>0</v>
      </c>
      <c r="AA219" s="480"/>
      <c r="AB219" s="480"/>
      <c r="AC219" s="480"/>
      <c r="AD219" s="480"/>
      <c r="AE219" s="443" t="str">
        <f>IF((AB219+AC219+AD219)=0,"",(AB219*'DATA INPUT'!$D$59)+(AC219*'DATA INPUT'!$D$61)+(AD219*'DATA INPUT'!$D$66))</f>
        <v/>
      </c>
      <c r="AF219" s="480"/>
      <c r="AG219" s="480"/>
      <c r="AH219" s="483"/>
      <c r="AI219" s="443" t="str">
        <f t="shared" si="39"/>
        <v/>
      </c>
      <c r="AJ219" s="443" t="str">
        <f t="shared" si="40"/>
        <v/>
      </c>
      <c r="AK219" s="443" t="str">
        <f t="shared" si="41"/>
        <v/>
      </c>
      <c r="AL219" s="443" t="str">
        <f t="shared" si="42"/>
        <v/>
      </c>
      <c r="AM219" s="443" t="str">
        <f t="shared" si="43"/>
        <v/>
      </c>
      <c r="AN219" s="443" t="str">
        <f t="shared" si="44"/>
        <v/>
      </c>
      <c r="AO219" s="443" t="str">
        <f t="shared" si="45"/>
        <v/>
      </c>
      <c r="AP219" s="443" t="str">
        <f t="shared" si="46"/>
        <v/>
      </c>
      <c r="AQ219" s="440" t="str">
        <f>IF(AH219="y",IF(MAX(BY219:BZ219)&lt;'TUITION SCHED'!$H$61,MAX(BY219:BZ219),'TUITION SCHED'!$H$61),"")</f>
        <v/>
      </c>
      <c r="AR219" s="459"/>
      <c r="AS219" s="443" t="str">
        <f>IF(SUM(AT219:$BF219)&gt;0,"",IF(B219&gt;0,$P219,""))</f>
        <v/>
      </c>
      <c r="AT219" s="443" t="str">
        <f>IF(SUM(AU219:$BF219)&gt;0,"",IF(C219&gt;0,$P219,""))</f>
        <v/>
      </c>
      <c r="AU219" s="443" t="str">
        <f>IF(SUM(AV219:$BF219)&gt;0,"",IF(D219&gt;0,$P219,""))</f>
        <v/>
      </c>
      <c r="AV219" s="443" t="str">
        <f>IF(SUM(AW219:$BF219)&gt;0,"",IF(E219&gt;0,$P219,""))</f>
        <v/>
      </c>
      <c r="AW219" s="443" t="str">
        <f>IF(SUM(AX219:$BF219)&gt;0,"",IF(F219&gt;0,$P219,""))</f>
        <v/>
      </c>
      <c r="AX219" s="443" t="str">
        <f>IF(SUM(AY219:$BF219)&gt;0,"",IF(G219&gt;0,$P219,""))</f>
        <v/>
      </c>
      <c r="AY219" s="443" t="str">
        <f>IF(SUM(AZ219:$BF219)&gt;0,"",IF(H219&gt;0,$P219,""))</f>
        <v/>
      </c>
      <c r="AZ219" s="443" t="str">
        <f>IF(SUM(BA219:$BF219)&gt;0,"",IF(I219&gt;0,$P219,""))</f>
        <v/>
      </c>
      <c r="BA219" s="443" t="str">
        <f>IF(SUM(BB219:$BF219)&gt;0,"",IF(J219&gt;0,$P219,""))</f>
        <v/>
      </c>
      <c r="BB219" s="443" t="str">
        <f>IF(SUM(BC219:$BF219)&gt;0,"",IF(K219&gt;0,$P219,""))</f>
        <v/>
      </c>
      <c r="BC219" s="443" t="str">
        <f>IF(SUM(BD219:$BF219)&gt;0,"",IF(L219&gt;0,$P219,""))</f>
        <v/>
      </c>
      <c r="BD219" s="443" t="str">
        <f>IF(SUM(BE219:$BF219)&gt;0,"",IF(M219&gt;0,$P219,""))</f>
        <v/>
      </c>
      <c r="BE219" s="443" t="str">
        <f t="shared" si="36"/>
        <v/>
      </c>
      <c r="BF219" s="440" t="str">
        <f t="shared" si="37"/>
        <v/>
      </c>
      <c r="BG219" s="124"/>
      <c r="BH219" s="507"/>
      <c r="BI219" s="145" t="str">
        <f>IF(AS219&lt;1,"",IF(AS219=1,'TUITION SCHED'!$D$16,IF(AS219=2,'TUITION SCHED'!$E$16,IF(AS219=3,'TUITION SCHED'!$F$16,IF(AS219=4,'TUITION SCHED'!$G$16,IF(AS219=5,'TUITION SCHED'!$H$16,""))))))</f>
        <v/>
      </c>
      <c r="BJ219" s="443" t="str">
        <f>IF(AT219&lt;1,"",IF(AT219=1,'TUITION SCHED'!$D$17,IF(AT219=2,'TUITION SCHED'!$E$17,IF(AT219=3,'TUITION SCHED'!$F$17,IF(AT219=4,'TUITION SCHED'!$G$17,IF(AT219=5,'TUITION SCHED'!$H$18,""))))))</f>
        <v/>
      </c>
      <c r="BK219" s="443" t="str">
        <f>IF(AU219&lt;1,"",IF(AU219=1,'TUITION SCHED'!$D$18,IF(AU219=2,'TUITION SCHED'!$E$18,IF(AU219=3,'TUITION SCHED'!$F$18,IF(AU219=4,'TUITION SCHED'!$G$18,IF(AU219=5,'TUITION SCHED'!$H$18,""))))))</f>
        <v/>
      </c>
      <c r="BL219" s="443" t="str">
        <f>IF(AV219&lt;1,"",IF(AV219=1,'TUITION SCHED'!$D$19,IF(AV219=2,'TUITION SCHED'!$E$19,IF(AV219=3,'TUITION SCHED'!$F$19,IF(AV219=4,'TUITION SCHED'!$G$19,IF(AV219=5,'TUITION SCHED'!$H$19,""))))))</f>
        <v/>
      </c>
      <c r="BM219" s="443" t="str">
        <f>IF(AW219&lt;1,"",IF(AW219=1,'TUITION SCHED'!$D$20,IF(AW219=2,'TUITION SCHED'!$E$20,IF(AW219=3,'TUITION SCHED'!$F$20,IF(AW219=4,'TUITION SCHED'!$G$20,IF(AW219=5,'TUITION SCHED'!$H$20,""))))))</f>
        <v/>
      </c>
      <c r="BN219" s="443" t="str">
        <f>IF(AX219&lt;1,"",IF(AX219=1,'TUITION SCHED'!$D$21,IF(AX219=2,'TUITION SCHED'!$E$21,IF(AX219=3,'TUITION SCHED'!$F$21,IF(AX219=4,'TUITION SCHED'!$G$21,IF(AX219=5,'TUITION SCHED'!$H$21,""))))))</f>
        <v/>
      </c>
      <c r="BO219" s="443" t="str">
        <f>IF(AY219&lt;1,"",IF(AY219=1,'TUITION SCHED'!$D$22,IF(AY219=2,'TUITION SCHED'!$E$22,IF(AY219=3,'TUITION SCHED'!$F$22,IF(AY219=4,'TUITION SCHED'!$G$22,IF(AY219=5,'TUITION SCHED'!$H$22,""))))))</f>
        <v/>
      </c>
      <c r="BP219" s="443" t="str">
        <f>IF(AZ219&lt;1,"",IF(AZ219=1,'TUITION SCHED'!$D$23,IF(AZ219=2,'TUITION SCHED'!$E$23,IF(AZ219=3,'TUITION SCHED'!$F$23,IF(AZ219=4,'TUITION SCHED'!$G$23,IF(AZ219=5,'TUITION SCHED'!$H$23,""))))))</f>
        <v/>
      </c>
      <c r="BQ219" s="443" t="str">
        <f>IF(BA219&lt;1,"",IF(BA219=1,'TUITION SCHED'!$D$24,IF(BA219=2,'TUITION SCHED'!$E$24,IF(BA219=3,'TUITION SCHED'!$F$24,IF(BA219=4,'TUITION SCHED'!$G$24,IF(BA219=5,'TUITION SCHED'!$H$24,""))))))</f>
        <v/>
      </c>
      <c r="BR219" s="443" t="str">
        <f>IF(BB219&lt;1,"",IF(BB219=1,'TUITION SCHED'!$D$25,IF(BB219=2,'TUITION SCHED'!$E$25,IF(BB219=3,'TUITION SCHED'!$F$25,IF(BB219=4,'TUITION SCHED'!$G$25,IF(BB219=5,'TUITION SCHED'!$H$25,""))))))</f>
        <v/>
      </c>
      <c r="BS219" s="443" t="str">
        <f>IF(BC219&lt;1,"",IF(BC219=1,'TUITION SCHED'!$D$26,IF(BC219=2,'TUITION SCHED'!$E$26,IF(BC219=3,'TUITION SCHED'!$F$26,IF(BC219=4,'TUITION SCHED'!$G$26,IF(BC219=5,'TUITION SCHED'!$H$26,""))))))</f>
        <v/>
      </c>
      <c r="BT219" s="443" t="str">
        <f>IF(BD219&lt;1,"",IF(BD219=1,'TUITION SCHED'!$D$27,IF(BD219=2,'TUITION SCHED'!$E$27,IF(BD219=3,'TUITION SCHED'!$F$27,IF(BD219=4,'TUITION SCHED'!$G$27,IF(BD219=5,'TUITION SCHED'!$H$27,""))))))</f>
        <v/>
      </c>
      <c r="BU219" s="443" t="str">
        <f>IF(BE219&lt;1,"",IF(BE219=1,'TUITION SCHED'!$D$28,IF(BE219=2,'TUITION SCHED'!$E$28,IF(BE219=3,'TUITION SCHED'!$F$28,IF(BE219=4,'TUITION SCHED'!$G$28,IF(BE219=5,'TUITION SCHED'!$H$28,""))))))</f>
        <v/>
      </c>
      <c r="BV219" s="440" t="str">
        <f>IF(BF219&lt;1,"",IF(BF219=1,'TUITION SCHED'!$D$29,IF(BF219=2,'TUITION SCHED'!$E$29,IF(BF219=3,'TUITION SCHED'!$F$29,IF(BF219=4,'TUITION SCHED'!$G$29,IF(BF219=5,'TUITION SCHED'!$H$29,""))))))</f>
        <v/>
      </c>
      <c r="BW219" s="124"/>
      <c r="BX219" s="507"/>
      <c r="BY219" s="145" t="str">
        <f>IF(AH219="y",IF(SUM(J219:O219)&gt;0,'TUITION SCHED'!$H$58+IF(SUM(J219:O219)&gt;1,((SUM(J219:O219)-1))*'TUITION SCHED'!$H$60)+SUM(B219:I219)*'TUITION SCHED'!$H$59,""),"")</f>
        <v/>
      </c>
      <c r="BZ219" s="443" t="str">
        <f>IF(AH219="y",IF(SUM(B219:I219)&gt;0,'TUITION SCHED'!$H$57+IF(SUM(B219:I219)&gt;1,((SUM(B219:I219)-1))*'TUITION SCHED'!$H$59),""),"")</f>
        <v/>
      </c>
      <c r="CA219" s="443" t="str">
        <f t="shared" si="38"/>
        <v/>
      </c>
    </row>
    <row r="220" spans="1:79">
      <c r="A220" s="480"/>
      <c r="B220" s="463"/>
      <c r="C220" s="463"/>
      <c r="D220" s="463"/>
      <c r="E220" s="463"/>
      <c r="F220" s="463"/>
      <c r="G220" s="463"/>
      <c r="H220" s="463"/>
      <c r="I220" s="463"/>
      <c r="J220" s="463"/>
      <c r="K220" s="463"/>
      <c r="L220" s="463"/>
      <c r="M220" s="463"/>
      <c r="N220" s="463"/>
      <c r="O220" s="463"/>
      <c r="P220" s="443">
        <f t="shared" si="26"/>
        <v>0</v>
      </c>
      <c r="Q220" s="480"/>
      <c r="R220" s="480"/>
      <c r="S220" s="456">
        <f>IF(U220&gt;0,U220,IF(Q220=1,'TUITION SCHED'!D$30,IF(Q220=2,'TUITION SCHED'!E$30,IF(Q220=3,'TUITION SCHED'!F$30,IF(Q220=4,'TUITION SCHED'!G$30,IF(Q220=5,'TUITION SCHED'!H$30,IF(R220&gt;0,R220*'TUITION SCHED'!$D$31,SUM(BI220:BV220))))))))</f>
        <v>0</v>
      </c>
      <c r="T220" s="457" t="str">
        <f t="shared" si="27"/>
        <v/>
      </c>
      <c r="U220" s="480"/>
      <c r="V220" s="480"/>
      <c r="W220" s="575" t="str">
        <f>IF(V220="y",S220*'DATA INPUT'!$B$20,"")</f>
        <v/>
      </c>
      <c r="X220" s="483"/>
      <c r="Y220" s="443" t="str">
        <f>IF(A220="","",IF(X220="y",'DATA INPUT'!$B$26,'DATA INPUT'!$B$27))</f>
        <v/>
      </c>
      <c r="Z220" s="458">
        <f>IF(Q220=0,(P220-B220*0.5)*'DATA INPUT'!$B$28,"")</f>
        <v>0</v>
      </c>
      <c r="AA220" s="480"/>
      <c r="AB220" s="480"/>
      <c r="AC220" s="480"/>
      <c r="AD220" s="480"/>
      <c r="AE220" s="443" t="str">
        <f>IF((AB220+AC220+AD220)=0,"",(AB220*'DATA INPUT'!$D$59)+(AC220*'DATA INPUT'!$D$61)+(AD220*'DATA INPUT'!$D$66))</f>
        <v/>
      </c>
      <c r="AF220" s="480"/>
      <c r="AG220" s="480"/>
      <c r="AH220" s="483"/>
      <c r="AI220" s="443" t="str">
        <f t="shared" si="39"/>
        <v/>
      </c>
      <c r="AJ220" s="443" t="str">
        <f t="shared" si="40"/>
        <v/>
      </c>
      <c r="AK220" s="443" t="str">
        <f t="shared" si="41"/>
        <v/>
      </c>
      <c r="AL220" s="443" t="str">
        <f t="shared" si="42"/>
        <v/>
      </c>
      <c r="AM220" s="443" t="str">
        <f t="shared" si="43"/>
        <v/>
      </c>
      <c r="AN220" s="443" t="str">
        <f t="shared" si="44"/>
        <v/>
      </c>
      <c r="AO220" s="443" t="str">
        <f t="shared" si="45"/>
        <v/>
      </c>
      <c r="AP220" s="443" t="str">
        <f t="shared" si="46"/>
        <v/>
      </c>
      <c r="AQ220" s="440" t="str">
        <f>IF(AH220="y",IF(MAX(BY220:BZ220)&lt;'TUITION SCHED'!$H$61,MAX(BY220:BZ220),'TUITION SCHED'!$H$61),"")</f>
        <v/>
      </c>
      <c r="AR220" s="459"/>
      <c r="AS220" s="443" t="str">
        <f>IF(SUM(AT220:$BF220)&gt;0,"",IF(B220&gt;0,$P220,""))</f>
        <v/>
      </c>
      <c r="AT220" s="443" t="str">
        <f>IF(SUM(AU220:$BF220)&gt;0,"",IF(C220&gt;0,$P220,""))</f>
        <v/>
      </c>
      <c r="AU220" s="443" t="str">
        <f>IF(SUM(AV220:$BF220)&gt;0,"",IF(D220&gt;0,$P220,""))</f>
        <v/>
      </c>
      <c r="AV220" s="443" t="str">
        <f>IF(SUM(AW220:$BF220)&gt;0,"",IF(E220&gt;0,$P220,""))</f>
        <v/>
      </c>
      <c r="AW220" s="443" t="str">
        <f>IF(SUM(AX220:$BF220)&gt;0,"",IF(F220&gt;0,$P220,""))</f>
        <v/>
      </c>
      <c r="AX220" s="443" t="str">
        <f>IF(SUM(AY220:$BF220)&gt;0,"",IF(G220&gt;0,$P220,""))</f>
        <v/>
      </c>
      <c r="AY220" s="443" t="str">
        <f>IF(SUM(AZ220:$BF220)&gt;0,"",IF(H220&gt;0,$P220,""))</f>
        <v/>
      </c>
      <c r="AZ220" s="443" t="str">
        <f>IF(SUM(BA220:$BF220)&gt;0,"",IF(I220&gt;0,$P220,""))</f>
        <v/>
      </c>
      <c r="BA220" s="443" t="str">
        <f>IF(SUM(BB220:$BF220)&gt;0,"",IF(J220&gt;0,$P220,""))</f>
        <v/>
      </c>
      <c r="BB220" s="443" t="str">
        <f>IF(SUM(BC220:$BF220)&gt;0,"",IF(K220&gt;0,$P220,""))</f>
        <v/>
      </c>
      <c r="BC220" s="443" t="str">
        <f>IF(SUM(BD220:$BF220)&gt;0,"",IF(L220&gt;0,$P220,""))</f>
        <v/>
      </c>
      <c r="BD220" s="443" t="str">
        <f>IF(SUM(BE220:$BF220)&gt;0,"",IF(M220&gt;0,$P220,""))</f>
        <v/>
      </c>
      <c r="BE220" s="443" t="str">
        <f t="shared" si="36"/>
        <v/>
      </c>
      <c r="BF220" s="440" t="str">
        <f t="shared" si="37"/>
        <v/>
      </c>
      <c r="BG220" s="124"/>
      <c r="BH220" s="507"/>
      <c r="BI220" s="145" t="str">
        <f>IF(AS220&lt;1,"",IF(AS220=1,'TUITION SCHED'!$D$16,IF(AS220=2,'TUITION SCHED'!$E$16,IF(AS220=3,'TUITION SCHED'!$F$16,IF(AS220=4,'TUITION SCHED'!$G$16,IF(AS220=5,'TUITION SCHED'!$H$16,""))))))</f>
        <v/>
      </c>
      <c r="BJ220" s="443" t="str">
        <f>IF(AT220&lt;1,"",IF(AT220=1,'TUITION SCHED'!$D$17,IF(AT220=2,'TUITION SCHED'!$E$17,IF(AT220=3,'TUITION SCHED'!$F$17,IF(AT220=4,'TUITION SCHED'!$G$17,IF(AT220=5,'TUITION SCHED'!$H$18,""))))))</f>
        <v/>
      </c>
      <c r="BK220" s="443" t="str">
        <f>IF(AU220&lt;1,"",IF(AU220=1,'TUITION SCHED'!$D$18,IF(AU220=2,'TUITION SCHED'!$E$18,IF(AU220=3,'TUITION SCHED'!$F$18,IF(AU220=4,'TUITION SCHED'!$G$18,IF(AU220=5,'TUITION SCHED'!$H$18,""))))))</f>
        <v/>
      </c>
      <c r="BL220" s="443" t="str">
        <f>IF(AV220&lt;1,"",IF(AV220=1,'TUITION SCHED'!$D$19,IF(AV220=2,'TUITION SCHED'!$E$19,IF(AV220=3,'TUITION SCHED'!$F$19,IF(AV220=4,'TUITION SCHED'!$G$19,IF(AV220=5,'TUITION SCHED'!$H$19,""))))))</f>
        <v/>
      </c>
      <c r="BM220" s="443" t="str">
        <f>IF(AW220&lt;1,"",IF(AW220=1,'TUITION SCHED'!$D$20,IF(AW220=2,'TUITION SCHED'!$E$20,IF(AW220=3,'TUITION SCHED'!$F$20,IF(AW220=4,'TUITION SCHED'!$G$20,IF(AW220=5,'TUITION SCHED'!$H$20,""))))))</f>
        <v/>
      </c>
      <c r="BN220" s="443" t="str">
        <f>IF(AX220&lt;1,"",IF(AX220=1,'TUITION SCHED'!$D$21,IF(AX220=2,'TUITION SCHED'!$E$21,IF(AX220=3,'TUITION SCHED'!$F$21,IF(AX220=4,'TUITION SCHED'!$G$21,IF(AX220=5,'TUITION SCHED'!$H$21,""))))))</f>
        <v/>
      </c>
      <c r="BO220" s="443" t="str">
        <f>IF(AY220&lt;1,"",IF(AY220=1,'TUITION SCHED'!$D$22,IF(AY220=2,'TUITION SCHED'!$E$22,IF(AY220=3,'TUITION SCHED'!$F$22,IF(AY220=4,'TUITION SCHED'!$G$22,IF(AY220=5,'TUITION SCHED'!$H$22,""))))))</f>
        <v/>
      </c>
      <c r="BP220" s="443" t="str">
        <f>IF(AZ220&lt;1,"",IF(AZ220=1,'TUITION SCHED'!$D$23,IF(AZ220=2,'TUITION SCHED'!$E$23,IF(AZ220=3,'TUITION SCHED'!$F$23,IF(AZ220=4,'TUITION SCHED'!$G$23,IF(AZ220=5,'TUITION SCHED'!$H$23,""))))))</f>
        <v/>
      </c>
      <c r="BQ220" s="443" t="str">
        <f>IF(BA220&lt;1,"",IF(BA220=1,'TUITION SCHED'!$D$24,IF(BA220=2,'TUITION SCHED'!$E$24,IF(BA220=3,'TUITION SCHED'!$F$24,IF(BA220=4,'TUITION SCHED'!$G$24,IF(BA220=5,'TUITION SCHED'!$H$24,""))))))</f>
        <v/>
      </c>
      <c r="BR220" s="443" t="str">
        <f>IF(BB220&lt;1,"",IF(BB220=1,'TUITION SCHED'!$D$25,IF(BB220=2,'TUITION SCHED'!$E$25,IF(BB220=3,'TUITION SCHED'!$F$25,IF(BB220=4,'TUITION SCHED'!$G$25,IF(BB220=5,'TUITION SCHED'!$H$25,""))))))</f>
        <v/>
      </c>
      <c r="BS220" s="443" t="str">
        <f>IF(BC220&lt;1,"",IF(BC220=1,'TUITION SCHED'!$D$26,IF(BC220=2,'TUITION SCHED'!$E$26,IF(BC220=3,'TUITION SCHED'!$F$26,IF(BC220=4,'TUITION SCHED'!$G$26,IF(BC220=5,'TUITION SCHED'!$H$26,""))))))</f>
        <v/>
      </c>
      <c r="BT220" s="443" t="str">
        <f>IF(BD220&lt;1,"",IF(BD220=1,'TUITION SCHED'!$D$27,IF(BD220=2,'TUITION SCHED'!$E$27,IF(BD220=3,'TUITION SCHED'!$F$27,IF(BD220=4,'TUITION SCHED'!$G$27,IF(BD220=5,'TUITION SCHED'!$H$27,""))))))</f>
        <v/>
      </c>
      <c r="BU220" s="443" t="str">
        <f>IF(BE220&lt;1,"",IF(BE220=1,'TUITION SCHED'!$D$28,IF(BE220=2,'TUITION SCHED'!$E$28,IF(BE220=3,'TUITION SCHED'!$F$28,IF(BE220=4,'TUITION SCHED'!$G$28,IF(BE220=5,'TUITION SCHED'!$H$28,""))))))</f>
        <v/>
      </c>
      <c r="BV220" s="440" t="str">
        <f>IF(BF220&lt;1,"",IF(BF220=1,'TUITION SCHED'!$D$29,IF(BF220=2,'TUITION SCHED'!$E$29,IF(BF220=3,'TUITION SCHED'!$F$29,IF(BF220=4,'TUITION SCHED'!$G$29,IF(BF220=5,'TUITION SCHED'!$H$29,""))))))</f>
        <v/>
      </c>
      <c r="BW220" s="124"/>
      <c r="BX220" s="507"/>
      <c r="BY220" s="145" t="str">
        <f>IF(AH220="y",IF(SUM(J220:O220)&gt;0,'TUITION SCHED'!$H$58+IF(SUM(J220:O220)&gt;1,((SUM(J220:O220)-1))*'TUITION SCHED'!$H$60)+SUM(B220:I220)*'TUITION SCHED'!$H$59,""),"")</f>
        <v/>
      </c>
      <c r="BZ220" s="443" t="str">
        <f>IF(AH220="y",IF(SUM(B220:I220)&gt;0,'TUITION SCHED'!$H$57+IF(SUM(B220:I220)&gt;1,((SUM(B220:I220)-1))*'TUITION SCHED'!$H$59),""),"")</f>
        <v/>
      </c>
      <c r="CA220" s="443" t="str">
        <f t="shared" si="38"/>
        <v/>
      </c>
    </row>
    <row r="221" spans="1:79">
      <c r="A221" s="480"/>
      <c r="B221" s="463"/>
      <c r="C221" s="463"/>
      <c r="D221" s="463"/>
      <c r="E221" s="463"/>
      <c r="F221" s="463"/>
      <c r="G221" s="463"/>
      <c r="H221" s="463"/>
      <c r="I221" s="463"/>
      <c r="J221" s="463"/>
      <c r="K221" s="463"/>
      <c r="L221" s="463"/>
      <c r="M221" s="463"/>
      <c r="N221" s="463"/>
      <c r="O221" s="463"/>
      <c r="P221" s="443">
        <f t="shared" si="26"/>
        <v>0</v>
      </c>
      <c r="Q221" s="480"/>
      <c r="R221" s="480"/>
      <c r="S221" s="456">
        <f>IF(U221&gt;0,U221,IF(Q221=1,'TUITION SCHED'!D$30,IF(Q221=2,'TUITION SCHED'!E$30,IF(Q221=3,'TUITION SCHED'!F$30,IF(Q221=4,'TUITION SCHED'!G$30,IF(Q221=5,'TUITION SCHED'!H$30,IF(R221&gt;0,R221*'TUITION SCHED'!$D$31,SUM(BI221:BV221))))))))</f>
        <v>0</v>
      </c>
      <c r="T221" s="457" t="str">
        <f t="shared" si="27"/>
        <v/>
      </c>
      <c r="U221" s="480"/>
      <c r="V221" s="480"/>
      <c r="W221" s="575" t="str">
        <f>IF(V221="y",S221*'DATA INPUT'!$B$20,"")</f>
        <v/>
      </c>
      <c r="X221" s="483"/>
      <c r="Y221" s="443" t="str">
        <f>IF(A221="","",IF(X221="y",'DATA INPUT'!$B$26,'DATA INPUT'!$B$27))</f>
        <v/>
      </c>
      <c r="Z221" s="458">
        <f>IF(Q221=0,(P221-B221*0.5)*'DATA INPUT'!$B$28,"")</f>
        <v>0</v>
      </c>
      <c r="AA221" s="480"/>
      <c r="AB221" s="480"/>
      <c r="AC221" s="480"/>
      <c r="AD221" s="480"/>
      <c r="AE221" s="443" t="str">
        <f>IF((AB221+AC221+AD221)=0,"",(AB221*'DATA INPUT'!$D$59)+(AC221*'DATA INPUT'!$D$61)+(AD221*'DATA INPUT'!$D$66))</f>
        <v/>
      </c>
      <c r="AF221" s="480"/>
      <c r="AG221" s="480"/>
      <c r="AH221" s="483"/>
      <c r="AI221" s="443" t="str">
        <f t="shared" si="39"/>
        <v/>
      </c>
      <c r="AJ221" s="443" t="str">
        <f t="shared" si="40"/>
        <v/>
      </c>
      <c r="AK221" s="443" t="str">
        <f t="shared" si="41"/>
        <v/>
      </c>
      <c r="AL221" s="443" t="str">
        <f t="shared" si="42"/>
        <v/>
      </c>
      <c r="AM221" s="443" t="str">
        <f t="shared" si="43"/>
        <v/>
      </c>
      <c r="AN221" s="443" t="str">
        <f t="shared" si="44"/>
        <v/>
      </c>
      <c r="AO221" s="443" t="str">
        <f t="shared" si="45"/>
        <v/>
      </c>
      <c r="AP221" s="443" t="str">
        <f t="shared" si="46"/>
        <v/>
      </c>
      <c r="AQ221" s="440" t="str">
        <f>IF(AH221="y",IF(MAX(BY221:BZ221)&lt;'TUITION SCHED'!$H$61,MAX(BY221:BZ221),'TUITION SCHED'!$H$61),"")</f>
        <v/>
      </c>
      <c r="AR221" s="459"/>
      <c r="AS221" s="443" t="str">
        <f>IF(SUM(AT221:$BF221)&gt;0,"",IF(B221&gt;0,$P221,""))</f>
        <v/>
      </c>
      <c r="AT221" s="443" t="str">
        <f>IF(SUM(AU221:$BF221)&gt;0,"",IF(C221&gt;0,$P221,""))</f>
        <v/>
      </c>
      <c r="AU221" s="443" t="str">
        <f>IF(SUM(AV221:$BF221)&gt;0,"",IF(D221&gt;0,$P221,""))</f>
        <v/>
      </c>
      <c r="AV221" s="443" t="str">
        <f>IF(SUM(AW221:$BF221)&gt;0,"",IF(E221&gt;0,$P221,""))</f>
        <v/>
      </c>
      <c r="AW221" s="443" t="str">
        <f>IF(SUM(AX221:$BF221)&gt;0,"",IF(F221&gt;0,$P221,""))</f>
        <v/>
      </c>
      <c r="AX221" s="443" t="str">
        <f>IF(SUM(AY221:$BF221)&gt;0,"",IF(G221&gt;0,$P221,""))</f>
        <v/>
      </c>
      <c r="AY221" s="443" t="str">
        <f>IF(SUM(AZ221:$BF221)&gt;0,"",IF(H221&gt;0,$P221,""))</f>
        <v/>
      </c>
      <c r="AZ221" s="443" t="str">
        <f>IF(SUM(BA221:$BF221)&gt;0,"",IF(I221&gt;0,$P221,""))</f>
        <v/>
      </c>
      <c r="BA221" s="443" t="str">
        <f>IF(SUM(BB221:$BF221)&gt;0,"",IF(J221&gt;0,$P221,""))</f>
        <v/>
      </c>
      <c r="BB221" s="443" t="str">
        <f>IF(SUM(BC221:$BF221)&gt;0,"",IF(K221&gt;0,$P221,""))</f>
        <v/>
      </c>
      <c r="BC221" s="443" t="str">
        <f>IF(SUM(BD221:$BF221)&gt;0,"",IF(L221&gt;0,$P221,""))</f>
        <v/>
      </c>
      <c r="BD221" s="443" t="str">
        <f>IF(SUM(BE221:$BF221)&gt;0,"",IF(M221&gt;0,$P221,""))</f>
        <v/>
      </c>
      <c r="BE221" s="443" t="str">
        <f t="shared" si="36"/>
        <v/>
      </c>
      <c r="BF221" s="440" t="str">
        <f t="shared" si="37"/>
        <v/>
      </c>
      <c r="BG221" s="124"/>
      <c r="BH221" s="507"/>
      <c r="BI221" s="145" t="str">
        <f>IF(AS221&lt;1,"",IF(AS221=1,'TUITION SCHED'!$D$16,IF(AS221=2,'TUITION SCHED'!$E$16,IF(AS221=3,'TUITION SCHED'!$F$16,IF(AS221=4,'TUITION SCHED'!$G$16,IF(AS221=5,'TUITION SCHED'!$H$16,""))))))</f>
        <v/>
      </c>
      <c r="BJ221" s="443" t="str">
        <f>IF(AT221&lt;1,"",IF(AT221=1,'TUITION SCHED'!$D$17,IF(AT221=2,'TUITION SCHED'!$E$17,IF(AT221=3,'TUITION SCHED'!$F$17,IF(AT221=4,'TUITION SCHED'!$G$17,IF(AT221=5,'TUITION SCHED'!$H$18,""))))))</f>
        <v/>
      </c>
      <c r="BK221" s="443" t="str">
        <f>IF(AU221&lt;1,"",IF(AU221=1,'TUITION SCHED'!$D$18,IF(AU221=2,'TUITION SCHED'!$E$18,IF(AU221=3,'TUITION SCHED'!$F$18,IF(AU221=4,'TUITION SCHED'!$G$18,IF(AU221=5,'TUITION SCHED'!$H$18,""))))))</f>
        <v/>
      </c>
      <c r="BL221" s="443" t="str">
        <f>IF(AV221&lt;1,"",IF(AV221=1,'TUITION SCHED'!$D$19,IF(AV221=2,'TUITION SCHED'!$E$19,IF(AV221=3,'TUITION SCHED'!$F$19,IF(AV221=4,'TUITION SCHED'!$G$19,IF(AV221=5,'TUITION SCHED'!$H$19,""))))))</f>
        <v/>
      </c>
      <c r="BM221" s="443" t="str">
        <f>IF(AW221&lt;1,"",IF(AW221=1,'TUITION SCHED'!$D$20,IF(AW221=2,'TUITION SCHED'!$E$20,IF(AW221=3,'TUITION SCHED'!$F$20,IF(AW221=4,'TUITION SCHED'!$G$20,IF(AW221=5,'TUITION SCHED'!$H$20,""))))))</f>
        <v/>
      </c>
      <c r="BN221" s="443" t="str">
        <f>IF(AX221&lt;1,"",IF(AX221=1,'TUITION SCHED'!$D$21,IF(AX221=2,'TUITION SCHED'!$E$21,IF(AX221=3,'TUITION SCHED'!$F$21,IF(AX221=4,'TUITION SCHED'!$G$21,IF(AX221=5,'TUITION SCHED'!$H$21,""))))))</f>
        <v/>
      </c>
      <c r="BO221" s="443" t="str">
        <f>IF(AY221&lt;1,"",IF(AY221=1,'TUITION SCHED'!$D$22,IF(AY221=2,'TUITION SCHED'!$E$22,IF(AY221=3,'TUITION SCHED'!$F$22,IF(AY221=4,'TUITION SCHED'!$G$22,IF(AY221=5,'TUITION SCHED'!$H$22,""))))))</f>
        <v/>
      </c>
      <c r="BP221" s="443" t="str">
        <f>IF(AZ221&lt;1,"",IF(AZ221=1,'TUITION SCHED'!$D$23,IF(AZ221=2,'TUITION SCHED'!$E$23,IF(AZ221=3,'TUITION SCHED'!$F$23,IF(AZ221=4,'TUITION SCHED'!$G$23,IF(AZ221=5,'TUITION SCHED'!$H$23,""))))))</f>
        <v/>
      </c>
      <c r="BQ221" s="443" t="str">
        <f>IF(BA221&lt;1,"",IF(BA221=1,'TUITION SCHED'!$D$24,IF(BA221=2,'TUITION SCHED'!$E$24,IF(BA221=3,'TUITION SCHED'!$F$24,IF(BA221=4,'TUITION SCHED'!$G$24,IF(BA221=5,'TUITION SCHED'!$H$24,""))))))</f>
        <v/>
      </c>
      <c r="BR221" s="443" t="str">
        <f>IF(BB221&lt;1,"",IF(BB221=1,'TUITION SCHED'!$D$25,IF(BB221=2,'TUITION SCHED'!$E$25,IF(BB221=3,'TUITION SCHED'!$F$25,IF(BB221=4,'TUITION SCHED'!$G$25,IF(BB221=5,'TUITION SCHED'!$H$25,""))))))</f>
        <v/>
      </c>
      <c r="BS221" s="443" t="str">
        <f>IF(BC221&lt;1,"",IF(BC221=1,'TUITION SCHED'!$D$26,IF(BC221=2,'TUITION SCHED'!$E$26,IF(BC221=3,'TUITION SCHED'!$F$26,IF(BC221=4,'TUITION SCHED'!$G$26,IF(BC221=5,'TUITION SCHED'!$H$26,""))))))</f>
        <v/>
      </c>
      <c r="BT221" s="443" t="str">
        <f>IF(BD221&lt;1,"",IF(BD221=1,'TUITION SCHED'!$D$27,IF(BD221=2,'TUITION SCHED'!$E$27,IF(BD221=3,'TUITION SCHED'!$F$27,IF(BD221=4,'TUITION SCHED'!$G$27,IF(BD221=5,'TUITION SCHED'!$H$27,""))))))</f>
        <v/>
      </c>
      <c r="BU221" s="443" t="str">
        <f>IF(BE221&lt;1,"",IF(BE221=1,'TUITION SCHED'!$D$28,IF(BE221=2,'TUITION SCHED'!$E$28,IF(BE221=3,'TUITION SCHED'!$F$28,IF(BE221=4,'TUITION SCHED'!$G$28,IF(BE221=5,'TUITION SCHED'!$H$28,""))))))</f>
        <v/>
      </c>
      <c r="BV221" s="440" t="str">
        <f>IF(BF221&lt;1,"",IF(BF221=1,'TUITION SCHED'!$D$29,IF(BF221=2,'TUITION SCHED'!$E$29,IF(BF221=3,'TUITION SCHED'!$F$29,IF(BF221=4,'TUITION SCHED'!$G$29,IF(BF221=5,'TUITION SCHED'!$H$29,""))))))</f>
        <v/>
      </c>
      <c r="BW221" s="124"/>
      <c r="BX221" s="507"/>
      <c r="BY221" s="145" t="str">
        <f>IF(AH221="y",IF(SUM(J221:O221)&gt;0,'TUITION SCHED'!$H$58+IF(SUM(J221:O221)&gt;1,((SUM(J221:O221)-1))*'TUITION SCHED'!$H$60)+SUM(B221:I221)*'TUITION SCHED'!$H$59,""),"")</f>
        <v/>
      </c>
      <c r="BZ221" s="443" t="str">
        <f>IF(AH221="y",IF(SUM(B221:I221)&gt;0,'TUITION SCHED'!$H$57+IF(SUM(B221:I221)&gt;1,((SUM(B221:I221)-1))*'TUITION SCHED'!$H$59),""),"")</f>
        <v/>
      </c>
      <c r="CA221" s="443" t="str">
        <f t="shared" si="38"/>
        <v/>
      </c>
    </row>
    <row r="222" spans="1:79">
      <c r="A222" s="480"/>
      <c r="B222" s="463"/>
      <c r="C222" s="463"/>
      <c r="D222" s="463"/>
      <c r="E222" s="463"/>
      <c r="F222" s="463"/>
      <c r="G222" s="463"/>
      <c r="H222" s="463"/>
      <c r="I222" s="463"/>
      <c r="J222" s="463"/>
      <c r="K222" s="463"/>
      <c r="L222" s="463"/>
      <c r="M222" s="463"/>
      <c r="N222" s="463"/>
      <c r="O222" s="463"/>
      <c r="P222" s="443">
        <f t="shared" si="26"/>
        <v>0</v>
      </c>
      <c r="Q222" s="480"/>
      <c r="R222" s="480"/>
      <c r="S222" s="456">
        <f>IF(U222&gt;0,U222,IF(Q222=1,'TUITION SCHED'!D$30,IF(Q222=2,'TUITION SCHED'!E$30,IF(Q222=3,'TUITION SCHED'!F$30,IF(Q222=4,'TUITION SCHED'!G$30,IF(Q222=5,'TUITION SCHED'!H$30,IF(R222&gt;0,R222*'TUITION SCHED'!$D$31,SUM(BI222:BV222))))))))</f>
        <v>0</v>
      </c>
      <c r="T222" s="457" t="str">
        <f t="shared" si="27"/>
        <v/>
      </c>
      <c r="U222" s="480"/>
      <c r="V222" s="480"/>
      <c r="W222" s="575" t="str">
        <f>IF(V222="y",S222*'DATA INPUT'!$B$20,"")</f>
        <v/>
      </c>
      <c r="X222" s="483"/>
      <c r="Y222" s="443" t="str">
        <f>IF(A222="","",IF(X222="y",'DATA INPUT'!$B$26,'DATA INPUT'!$B$27))</f>
        <v/>
      </c>
      <c r="Z222" s="458">
        <f>IF(Q222=0,(P222-B222*0.5)*'DATA INPUT'!$B$28,"")</f>
        <v>0</v>
      </c>
      <c r="AA222" s="480"/>
      <c r="AB222" s="480"/>
      <c r="AC222" s="480"/>
      <c r="AD222" s="480"/>
      <c r="AE222" s="443" t="str">
        <f>IF((AB222+AC222+AD222)=0,"",(AB222*'DATA INPUT'!$D$59)+(AC222*'DATA INPUT'!$D$61)+(AD222*'DATA INPUT'!$D$66))</f>
        <v/>
      </c>
      <c r="AF222" s="480"/>
      <c r="AG222" s="480"/>
      <c r="AH222" s="483"/>
      <c r="AI222" s="443" t="str">
        <f t="shared" si="39"/>
        <v/>
      </c>
      <c r="AJ222" s="443" t="str">
        <f t="shared" si="40"/>
        <v/>
      </c>
      <c r="AK222" s="443" t="str">
        <f t="shared" si="41"/>
        <v/>
      </c>
      <c r="AL222" s="443" t="str">
        <f t="shared" si="42"/>
        <v/>
      </c>
      <c r="AM222" s="443" t="str">
        <f t="shared" si="43"/>
        <v/>
      </c>
      <c r="AN222" s="443" t="str">
        <f t="shared" si="44"/>
        <v/>
      </c>
      <c r="AO222" s="443" t="str">
        <f t="shared" si="45"/>
        <v/>
      </c>
      <c r="AP222" s="443" t="str">
        <f t="shared" si="46"/>
        <v/>
      </c>
      <c r="AQ222" s="440" t="str">
        <f>IF(AH222="y",IF(MAX(BY222:BZ222)&lt;'TUITION SCHED'!$H$61,MAX(BY222:BZ222),'TUITION SCHED'!$H$61),"")</f>
        <v/>
      </c>
      <c r="AR222" s="459"/>
      <c r="AS222" s="443" t="str">
        <f>IF(SUM(AT222:$BF222)&gt;0,"",IF(B222&gt;0,$P222,""))</f>
        <v/>
      </c>
      <c r="AT222" s="443" t="str">
        <f>IF(SUM(AU222:$BF222)&gt;0,"",IF(C222&gt;0,$P222,""))</f>
        <v/>
      </c>
      <c r="AU222" s="443" t="str">
        <f>IF(SUM(AV222:$BF222)&gt;0,"",IF(D222&gt;0,$P222,""))</f>
        <v/>
      </c>
      <c r="AV222" s="443" t="str">
        <f>IF(SUM(AW222:$BF222)&gt;0,"",IF(E222&gt;0,$P222,""))</f>
        <v/>
      </c>
      <c r="AW222" s="443" t="str">
        <f>IF(SUM(AX222:$BF222)&gt;0,"",IF(F222&gt;0,$P222,""))</f>
        <v/>
      </c>
      <c r="AX222" s="443" t="str">
        <f>IF(SUM(AY222:$BF222)&gt;0,"",IF(G222&gt;0,$P222,""))</f>
        <v/>
      </c>
      <c r="AY222" s="443" t="str">
        <f>IF(SUM(AZ222:$BF222)&gt;0,"",IF(H222&gt;0,$P222,""))</f>
        <v/>
      </c>
      <c r="AZ222" s="443" t="str">
        <f>IF(SUM(BA222:$BF222)&gt;0,"",IF(I222&gt;0,$P222,""))</f>
        <v/>
      </c>
      <c r="BA222" s="443" t="str">
        <f>IF(SUM(BB222:$BF222)&gt;0,"",IF(J222&gt;0,$P222,""))</f>
        <v/>
      </c>
      <c r="BB222" s="443" t="str">
        <f>IF(SUM(BC222:$BF222)&gt;0,"",IF(K222&gt;0,$P222,""))</f>
        <v/>
      </c>
      <c r="BC222" s="443" t="str">
        <f>IF(SUM(BD222:$BF222)&gt;0,"",IF(L222&gt;0,$P222,""))</f>
        <v/>
      </c>
      <c r="BD222" s="443" t="str">
        <f>IF(SUM(BE222:$BF222)&gt;0,"",IF(M222&gt;0,$P222,""))</f>
        <v/>
      </c>
      <c r="BE222" s="443" t="str">
        <f t="shared" si="36"/>
        <v/>
      </c>
      <c r="BF222" s="440" t="str">
        <f t="shared" si="37"/>
        <v/>
      </c>
      <c r="BG222" s="124"/>
      <c r="BH222" s="507"/>
      <c r="BI222" s="145" t="str">
        <f>IF(AS222&lt;1,"",IF(AS222=1,'TUITION SCHED'!$D$16,IF(AS222=2,'TUITION SCHED'!$E$16,IF(AS222=3,'TUITION SCHED'!$F$16,IF(AS222=4,'TUITION SCHED'!$G$16,IF(AS222=5,'TUITION SCHED'!$H$16,""))))))</f>
        <v/>
      </c>
      <c r="BJ222" s="443" t="str">
        <f>IF(AT222&lt;1,"",IF(AT222=1,'TUITION SCHED'!$D$17,IF(AT222=2,'TUITION SCHED'!$E$17,IF(AT222=3,'TUITION SCHED'!$F$17,IF(AT222=4,'TUITION SCHED'!$G$17,IF(AT222=5,'TUITION SCHED'!$H$18,""))))))</f>
        <v/>
      </c>
      <c r="BK222" s="443" t="str">
        <f>IF(AU222&lt;1,"",IF(AU222=1,'TUITION SCHED'!$D$18,IF(AU222=2,'TUITION SCHED'!$E$18,IF(AU222=3,'TUITION SCHED'!$F$18,IF(AU222=4,'TUITION SCHED'!$G$18,IF(AU222=5,'TUITION SCHED'!$H$18,""))))))</f>
        <v/>
      </c>
      <c r="BL222" s="443" t="str">
        <f>IF(AV222&lt;1,"",IF(AV222=1,'TUITION SCHED'!$D$19,IF(AV222=2,'TUITION SCHED'!$E$19,IF(AV222=3,'TUITION SCHED'!$F$19,IF(AV222=4,'TUITION SCHED'!$G$19,IF(AV222=5,'TUITION SCHED'!$H$19,""))))))</f>
        <v/>
      </c>
      <c r="BM222" s="443" t="str">
        <f>IF(AW222&lt;1,"",IF(AW222=1,'TUITION SCHED'!$D$20,IF(AW222=2,'TUITION SCHED'!$E$20,IF(AW222=3,'TUITION SCHED'!$F$20,IF(AW222=4,'TUITION SCHED'!$G$20,IF(AW222=5,'TUITION SCHED'!$H$20,""))))))</f>
        <v/>
      </c>
      <c r="BN222" s="443" t="str">
        <f>IF(AX222&lt;1,"",IF(AX222=1,'TUITION SCHED'!$D$21,IF(AX222=2,'TUITION SCHED'!$E$21,IF(AX222=3,'TUITION SCHED'!$F$21,IF(AX222=4,'TUITION SCHED'!$G$21,IF(AX222=5,'TUITION SCHED'!$H$21,""))))))</f>
        <v/>
      </c>
      <c r="BO222" s="443" t="str">
        <f>IF(AY222&lt;1,"",IF(AY222=1,'TUITION SCHED'!$D$22,IF(AY222=2,'TUITION SCHED'!$E$22,IF(AY222=3,'TUITION SCHED'!$F$22,IF(AY222=4,'TUITION SCHED'!$G$22,IF(AY222=5,'TUITION SCHED'!$H$22,""))))))</f>
        <v/>
      </c>
      <c r="BP222" s="443" t="str">
        <f>IF(AZ222&lt;1,"",IF(AZ222=1,'TUITION SCHED'!$D$23,IF(AZ222=2,'TUITION SCHED'!$E$23,IF(AZ222=3,'TUITION SCHED'!$F$23,IF(AZ222=4,'TUITION SCHED'!$G$23,IF(AZ222=5,'TUITION SCHED'!$H$23,""))))))</f>
        <v/>
      </c>
      <c r="BQ222" s="443" t="str">
        <f>IF(BA222&lt;1,"",IF(BA222=1,'TUITION SCHED'!$D$24,IF(BA222=2,'TUITION SCHED'!$E$24,IF(BA222=3,'TUITION SCHED'!$F$24,IF(BA222=4,'TUITION SCHED'!$G$24,IF(BA222=5,'TUITION SCHED'!$H$24,""))))))</f>
        <v/>
      </c>
      <c r="BR222" s="443" t="str">
        <f>IF(BB222&lt;1,"",IF(BB222=1,'TUITION SCHED'!$D$25,IF(BB222=2,'TUITION SCHED'!$E$25,IF(BB222=3,'TUITION SCHED'!$F$25,IF(BB222=4,'TUITION SCHED'!$G$25,IF(BB222=5,'TUITION SCHED'!$H$25,""))))))</f>
        <v/>
      </c>
      <c r="BS222" s="443" t="str">
        <f>IF(BC222&lt;1,"",IF(BC222=1,'TUITION SCHED'!$D$26,IF(BC222=2,'TUITION SCHED'!$E$26,IF(BC222=3,'TUITION SCHED'!$F$26,IF(BC222=4,'TUITION SCHED'!$G$26,IF(BC222=5,'TUITION SCHED'!$H$26,""))))))</f>
        <v/>
      </c>
      <c r="BT222" s="443" t="str">
        <f>IF(BD222&lt;1,"",IF(BD222=1,'TUITION SCHED'!$D$27,IF(BD222=2,'TUITION SCHED'!$E$27,IF(BD222=3,'TUITION SCHED'!$F$27,IF(BD222=4,'TUITION SCHED'!$G$27,IF(BD222=5,'TUITION SCHED'!$H$27,""))))))</f>
        <v/>
      </c>
      <c r="BU222" s="443" t="str">
        <f>IF(BE222&lt;1,"",IF(BE222=1,'TUITION SCHED'!$D$28,IF(BE222=2,'TUITION SCHED'!$E$28,IF(BE222=3,'TUITION SCHED'!$F$28,IF(BE222=4,'TUITION SCHED'!$G$28,IF(BE222=5,'TUITION SCHED'!$H$28,""))))))</f>
        <v/>
      </c>
      <c r="BV222" s="440" t="str">
        <f>IF(BF222&lt;1,"",IF(BF222=1,'TUITION SCHED'!$D$29,IF(BF222=2,'TUITION SCHED'!$E$29,IF(BF222=3,'TUITION SCHED'!$F$29,IF(BF222=4,'TUITION SCHED'!$G$29,IF(BF222=5,'TUITION SCHED'!$H$29,""))))))</f>
        <v/>
      </c>
      <c r="BW222" s="124"/>
      <c r="BX222" s="507"/>
      <c r="BY222" s="145" t="str">
        <f>IF(AH222="y",IF(SUM(J222:O222)&gt;0,'TUITION SCHED'!$H$58+IF(SUM(J222:O222)&gt;1,((SUM(J222:O222)-1))*'TUITION SCHED'!$H$60)+SUM(B222:I222)*'TUITION SCHED'!$H$59,""),"")</f>
        <v/>
      </c>
      <c r="BZ222" s="443" t="str">
        <f>IF(AH222="y",IF(SUM(B222:I222)&gt;0,'TUITION SCHED'!$H$57+IF(SUM(B222:I222)&gt;1,((SUM(B222:I222)-1))*'TUITION SCHED'!$H$59),""),"")</f>
        <v/>
      </c>
      <c r="CA222" s="443" t="str">
        <f t="shared" si="38"/>
        <v/>
      </c>
    </row>
    <row r="223" spans="1:79">
      <c r="A223" s="480"/>
      <c r="B223" s="463"/>
      <c r="C223" s="463"/>
      <c r="D223" s="463"/>
      <c r="E223" s="463"/>
      <c r="F223" s="463"/>
      <c r="G223" s="463"/>
      <c r="H223" s="463"/>
      <c r="I223" s="463"/>
      <c r="J223" s="463"/>
      <c r="K223" s="463"/>
      <c r="L223" s="463"/>
      <c r="M223" s="463"/>
      <c r="N223" s="463"/>
      <c r="O223" s="463"/>
      <c r="P223" s="443">
        <f t="shared" si="26"/>
        <v>0</v>
      </c>
      <c r="Q223" s="480"/>
      <c r="R223" s="480"/>
      <c r="S223" s="456">
        <f>IF(U223&gt;0,U223,IF(Q223=1,'TUITION SCHED'!D$30,IF(Q223=2,'TUITION SCHED'!E$30,IF(Q223=3,'TUITION SCHED'!F$30,IF(Q223=4,'TUITION SCHED'!G$30,IF(Q223=5,'TUITION SCHED'!H$30,IF(R223&gt;0,R223*'TUITION SCHED'!$D$31,SUM(BI223:BV223))))))))</f>
        <v>0</v>
      </c>
      <c r="T223" s="457" t="str">
        <f t="shared" si="27"/>
        <v/>
      </c>
      <c r="U223" s="480"/>
      <c r="V223" s="480"/>
      <c r="W223" s="575" t="str">
        <f>IF(V223="y",S223*'DATA INPUT'!$B$20,"")</f>
        <v/>
      </c>
      <c r="X223" s="483"/>
      <c r="Y223" s="443" t="str">
        <f>IF(A223="","",IF(X223="y",'DATA INPUT'!$B$26,'DATA INPUT'!$B$27))</f>
        <v/>
      </c>
      <c r="Z223" s="458">
        <f>IF(Q223=0,(P223-B223*0.5)*'DATA INPUT'!$B$28,"")</f>
        <v>0</v>
      </c>
      <c r="AA223" s="480"/>
      <c r="AB223" s="480"/>
      <c r="AC223" s="480"/>
      <c r="AD223" s="480"/>
      <c r="AE223" s="443" t="str">
        <f>IF((AB223+AC223+AD223)=0,"",(AB223*'DATA INPUT'!$D$59)+(AC223*'DATA INPUT'!$D$61)+(AD223*'DATA INPUT'!$D$66))</f>
        <v/>
      </c>
      <c r="AF223" s="480"/>
      <c r="AG223" s="480"/>
      <c r="AH223" s="483"/>
      <c r="AI223" s="443" t="str">
        <f t="shared" si="39"/>
        <v/>
      </c>
      <c r="AJ223" s="443" t="str">
        <f t="shared" si="40"/>
        <v/>
      </c>
      <c r="AK223" s="443" t="str">
        <f t="shared" si="41"/>
        <v/>
      </c>
      <c r="AL223" s="443" t="str">
        <f t="shared" si="42"/>
        <v/>
      </c>
      <c r="AM223" s="443" t="str">
        <f t="shared" si="43"/>
        <v/>
      </c>
      <c r="AN223" s="443" t="str">
        <f t="shared" si="44"/>
        <v/>
      </c>
      <c r="AO223" s="443" t="str">
        <f t="shared" si="45"/>
        <v/>
      </c>
      <c r="AP223" s="443" t="str">
        <f t="shared" si="46"/>
        <v/>
      </c>
      <c r="AQ223" s="440" t="str">
        <f>IF(AH223="y",IF(MAX(BY223:BZ223)&lt;'TUITION SCHED'!$H$61,MAX(BY223:BZ223),'TUITION SCHED'!$H$61),"")</f>
        <v/>
      </c>
      <c r="AR223" s="459"/>
      <c r="AS223" s="443" t="str">
        <f>IF(SUM(AT223:$BF223)&gt;0,"",IF(B223&gt;0,$P223,""))</f>
        <v/>
      </c>
      <c r="AT223" s="443" t="str">
        <f>IF(SUM(AU223:$BF223)&gt;0,"",IF(C223&gt;0,$P223,""))</f>
        <v/>
      </c>
      <c r="AU223" s="443" t="str">
        <f>IF(SUM(AV223:$BF223)&gt;0,"",IF(D223&gt;0,$P223,""))</f>
        <v/>
      </c>
      <c r="AV223" s="443" t="str">
        <f>IF(SUM(AW223:$BF223)&gt;0,"",IF(E223&gt;0,$P223,""))</f>
        <v/>
      </c>
      <c r="AW223" s="443" t="str">
        <f>IF(SUM(AX223:$BF223)&gt;0,"",IF(F223&gt;0,$P223,""))</f>
        <v/>
      </c>
      <c r="AX223" s="443" t="str">
        <f>IF(SUM(AY223:$BF223)&gt;0,"",IF(G223&gt;0,$P223,""))</f>
        <v/>
      </c>
      <c r="AY223" s="443" t="str">
        <f>IF(SUM(AZ223:$BF223)&gt;0,"",IF(H223&gt;0,$P223,""))</f>
        <v/>
      </c>
      <c r="AZ223" s="443" t="str">
        <f>IF(SUM(BA223:$BF223)&gt;0,"",IF(I223&gt;0,$P223,""))</f>
        <v/>
      </c>
      <c r="BA223" s="443" t="str">
        <f>IF(SUM(BB223:$BF223)&gt;0,"",IF(J223&gt;0,$P223,""))</f>
        <v/>
      </c>
      <c r="BB223" s="443" t="str">
        <f>IF(SUM(BC223:$BF223)&gt;0,"",IF(K223&gt;0,$P223,""))</f>
        <v/>
      </c>
      <c r="BC223" s="443" t="str">
        <f>IF(SUM(BD223:$BF223)&gt;0,"",IF(L223&gt;0,$P223,""))</f>
        <v/>
      </c>
      <c r="BD223" s="443" t="str">
        <f>IF(SUM(BE223:$BF223)&gt;0,"",IF(M223&gt;0,$P223,""))</f>
        <v/>
      </c>
      <c r="BE223" s="443" t="str">
        <f t="shared" si="36"/>
        <v/>
      </c>
      <c r="BF223" s="440" t="str">
        <f t="shared" si="37"/>
        <v/>
      </c>
      <c r="BG223" s="124"/>
      <c r="BH223" s="507"/>
      <c r="BI223" s="145" t="str">
        <f>IF(AS223&lt;1,"",IF(AS223=1,'TUITION SCHED'!$D$16,IF(AS223=2,'TUITION SCHED'!$E$16,IF(AS223=3,'TUITION SCHED'!$F$16,IF(AS223=4,'TUITION SCHED'!$G$16,IF(AS223=5,'TUITION SCHED'!$H$16,""))))))</f>
        <v/>
      </c>
      <c r="BJ223" s="443" t="str">
        <f>IF(AT223&lt;1,"",IF(AT223=1,'TUITION SCHED'!$D$17,IF(AT223=2,'TUITION SCHED'!$E$17,IF(AT223=3,'TUITION SCHED'!$F$17,IF(AT223=4,'TUITION SCHED'!$G$17,IF(AT223=5,'TUITION SCHED'!$H$18,""))))))</f>
        <v/>
      </c>
      <c r="BK223" s="443" t="str">
        <f>IF(AU223&lt;1,"",IF(AU223=1,'TUITION SCHED'!$D$18,IF(AU223=2,'TUITION SCHED'!$E$18,IF(AU223=3,'TUITION SCHED'!$F$18,IF(AU223=4,'TUITION SCHED'!$G$18,IF(AU223=5,'TUITION SCHED'!$H$18,""))))))</f>
        <v/>
      </c>
      <c r="BL223" s="443" t="str">
        <f>IF(AV223&lt;1,"",IF(AV223=1,'TUITION SCHED'!$D$19,IF(AV223=2,'TUITION SCHED'!$E$19,IF(AV223=3,'TUITION SCHED'!$F$19,IF(AV223=4,'TUITION SCHED'!$G$19,IF(AV223=5,'TUITION SCHED'!$H$19,""))))))</f>
        <v/>
      </c>
      <c r="BM223" s="443" t="str">
        <f>IF(AW223&lt;1,"",IF(AW223=1,'TUITION SCHED'!$D$20,IF(AW223=2,'TUITION SCHED'!$E$20,IF(AW223=3,'TUITION SCHED'!$F$20,IF(AW223=4,'TUITION SCHED'!$G$20,IF(AW223=5,'TUITION SCHED'!$H$20,""))))))</f>
        <v/>
      </c>
      <c r="BN223" s="443" t="str">
        <f>IF(AX223&lt;1,"",IF(AX223=1,'TUITION SCHED'!$D$21,IF(AX223=2,'TUITION SCHED'!$E$21,IF(AX223=3,'TUITION SCHED'!$F$21,IF(AX223=4,'TUITION SCHED'!$G$21,IF(AX223=5,'TUITION SCHED'!$H$21,""))))))</f>
        <v/>
      </c>
      <c r="BO223" s="443" t="str">
        <f>IF(AY223&lt;1,"",IF(AY223=1,'TUITION SCHED'!$D$22,IF(AY223=2,'TUITION SCHED'!$E$22,IF(AY223=3,'TUITION SCHED'!$F$22,IF(AY223=4,'TUITION SCHED'!$G$22,IF(AY223=5,'TUITION SCHED'!$H$22,""))))))</f>
        <v/>
      </c>
      <c r="BP223" s="443" t="str">
        <f>IF(AZ223&lt;1,"",IF(AZ223=1,'TUITION SCHED'!$D$23,IF(AZ223=2,'TUITION SCHED'!$E$23,IF(AZ223=3,'TUITION SCHED'!$F$23,IF(AZ223=4,'TUITION SCHED'!$G$23,IF(AZ223=5,'TUITION SCHED'!$H$23,""))))))</f>
        <v/>
      </c>
      <c r="BQ223" s="443" t="str">
        <f>IF(BA223&lt;1,"",IF(BA223=1,'TUITION SCHED'!$D$24,IF(BA223=2,'TUITION SCHED'!$E$24,IF(BA223=3,'TUITION SCHED'!$F$24,IF(BA223=4,'TUITION SCHED'!$G$24,IF(BA223=5,'TUITION SCHED'!$H$24,""))))))</f>
        <v/>
      </c>
      <c r="BR223" s="443" t="str">
        <f>IF(BB223&lt;1,"",IF(BB223=1,'TUITION SCHED'!$D$25,IF(BB223=2,'TUITION SCHED'!$E$25,IF(BB223=3,'TUITION SCHED'!$F$25,IF(BB223=4,'TUITION SCHED'!$G$25,IF(BB223=5,'TUITION SCHED'!$H$25,""))))))</f>
        <v/>
      </c>
      <c r="BS223" s="443" t="str">
        <f>IF(BC223&lt;1,"",IF(BC223=1,'TUITION SCHED'!$D$26,IF(BC223=2,'TUITION SCHED'!$E$26,IF(BC223=3,'TUITION SCHED'!$F$26,IF(BC223=4,'TUITION SCHED'!$G$26,IF(BC223=5,'TUITION SCHED'!$H$26,""))))))</f>
        <v/>
      </c>
      <c r="BT223" s="443" t="str">
        <f>IF(BD223&lt;1,"",IF(BD223=1,'TUITION SCHED'!$D$27,IF(BD223=2,'TUITION SCHED'!$E$27,IF(BD223=3,'TUITION SCHED'!$F$27,IF(BD223=4,'TUITION SCHED'!$G$27,IF(BD223=5,'TUITION SCHED'!$H$27,""))))))</f>
        <v/>
      </c>
      <c r="BU223" s="443" t="str">
        <f>IF(BE223&lt;1,"",IF(BE223=1,'TUITION SCHED'!$D$28,IF(BE223=2,'TUITION SCHED'!$E$28,IF(BE223=3,'TUITION SCHED'!$F$28,IF(BE223=4,'TUITION SCHED'!$G$28,IF(BE223=5,'TUITION SCHED'!$H$28,""))))))</f>
        <v/>
      </c>
      <c r="BV223" s="440" t="str">
        <f>IF(BF223&lt;1,"",IF(BF223=1,'TUITION SCHED'!$D$29,IF(BF223=2,'TUITION SCHED'!$E$29,IF(BF223=3,'TUITION SCHED'!$F$29,IF(BF223=4,'TUITION SCHED'!$G$29,IF(BF223=5,'TUITION SCHED'!$H$29,""))))))</f>
        <v/>
      </c>
      <c r="BW223" s="124"/>
      <c r="BX223" s="507"/>
      <c r="BY223" s="145" t="str">
        <f>IF(AH223="y",IF(SUM(J223:O223)&gt;0,'TUITION SCHED'!$H$58+IF(SUM(J223:O223)&gt;1,((SUM(J223:O223)-1))*'TUITION SCHED'!$H$60)+SUM(B223:I223)*'TUITION SCHED'!$H$59,""),"")</f>
        <v/>
      </c>
      <c r="BZ223" s="443" t="str">
        <f>IF(AH223="y",IF(SUM(B223:I223)&gt;0,'TUITION SCHED'!$H$57+IF(SUM(B223:I223)&gt;1,((SUM(B223:I223)-1))*'TUITION SCHED'!$H$59),""),"")</f>
        <v/>
      </c>
      <c r="CA223" s="443" t="str">
        <f t="shared" si="38"/>
        <v/>
      </c>
    </row>
    <row r="224" spans="1:79">
      <c r="A224" s="480"/>
      <c r="B224" s="463"/>
      <c r="C224" s="463"/>
      <c r="D224" s="463"/>
      <c r="E224" s="463"/>
      <c r="F224" s="463"/>
      <c r="G224" s="463"/>
      <c r="H224" s="463"/>
      <c r="I224" s="463"/>
      <c r="J224" s="463"/>
      <c r="K224" s="463"/>
      <c r="L224" s="463"/>
      <c r="M224" s="463"/>
      <c r="N224" s="463"/>
      <c r="O224" s="463"/>
      <c r="P224" s="443">
        <f t="shared" si="26"/>
        <v>0</v>
      </c>
      <c r="Q224" s="480"/>
      <c r="R224" s="480"/>
      <c r="S224" s="456">
        <f>IF(U224&gt;0,U224,IF(Q224=1,'TUITION SCHED'!D$30,IF(Q224=2,'TUITION SCHED'!E$30,IF(Q224=3,'TUITION SCHED'!F$30,IF(Q224=4,'TUITION SCHED'!G$30,IF(Q224=5,'TUITION SCHED'!H$30,IF(R224&gt;0,R224*'TUITION SCHED'!$D$31,SUM(BI224:BV224))))))))</f>
        <v>0</v>
      </c>
      <c r="T224" s="457" t="str">
        <f t="shared" si="27"/>
        <v/>
      </c>
      <c r="U224" s="480"/>
      <c r="V224" s="480"/>
      <c r="W224" s="575" t="str">
        <f>IF(V224="y",S224*'DATA INPUT'!$B$20,"")</f>
        <v/>
      </c>
      <c r="X224" s="483"/>
      <c r="Y224" s="443" t="str">
        <f>IF(A224="","",IF(X224="y",'DATA INPUT'!$B$26,'DATA INPUT'!$B$27))</f>
        <v/>
      </c>
      <c r="Z224" s="458">
        <f>IF(Q224=0,(P224-B224*0.5)*'DATA INPUT'!$B$28,"")</f>
        <v>0</v>
      </c>
      <c r="AA224" s="480"/>
      <c r="AB224" s="480"/>
      <c r="AC224" s="480"/>
      <c r="AD224" s="480"/>
      <c r="AE224" s="443" t="str">
        <f>IF((AB224+AC224+AD224)=0,"",(AB224*'DATA INPUT'!$D$59)+(AC224*'DATA INPUT'!$D$61)+(AD224*'DATA INPUT'!$D$66))</f>
        <v/>
      </c>
      <c r="AF224" s="480"/>
      <c r="AG224" s="480"/>
      <c r="AH224" s="483"/>
      <c r="AI224" s="443" t="str">
        <f t="shared" si="39"/>
        <v/>
      </c>
      <c r="AJ224" s="443" t="str">
        <f t="shared" si="40"/>
        <v/>
      </c>
      <c r="AK224" s="443" t="str">
        <f t="shared" si="41"/>
        <v/>
      </c>
      <c r="AL224" s="443" t="str">
        <f t="shared" si="42"/>
        <v/>
      </c>
      <c r="AM224" s="443" t="str">
        <f t="shared" si="43"/>
        <v/>
      </c>
      <c r="AN224" s="443" t="str">
        <f t="shared" si="44"/>
        <v/>
      </c>
      <c r="AO224" s="443" t="str">
        <f t="shared" si="45"/>
        <v/>
      </c>
      <c r="AP224" s="443" t="str">
        <f t="shared" si="46"/>
        <v/>
      </c>
      <c r="AQ224" s="440" t="str">
        <f>IF(AH224="y",IF(MAX(BY224:BZ224)&lt;'TUITION SCHED'!$H$61,MAX(BY224:BZ224),'TUITION SCHED'!$H$61),"")</f>
        <v/>
      </c>
      <c r="AR224" s="459"/>
      <c r="AS224" s="443" t="str">
        <f>IF(SUM(AT224:$BF224)&gt;0,"",IF(B224&gt;0,$P224,""))</f>
        <v/>
      </c>
      <c r="AT224" s="443" t="str">
        <f>IF(SUM(AU224:$BF224)&gt;0,"",IF(C224&gt;0,$P224,""))</f>
        <v/>
      </c>
      <c r="AU224" s="443" t="str">
        <f>IF(SUM(AV224:$BF224)&gt;0,"",IF(D224&gt;0,$P224,""))</f>
        <v/>
      </c>
      <c r="AV224" s="443" t="str">
        <f>IF(SUM(AW224:$BF224)&gt;0,"",IF(E224&gt;0,$P224,""))</f>
        <v/>
      </c>
      <c r="AW224" s="443" t="str">
        <f>IF(SUM(AX224:$BF224)&gt;0,"",IF(F224&gt;0,$P224,""))</f>
        <v/>
      </c>
      <c r="AX224" s="443" t="str">
        <f>IF(SUM(AY224:$BF224)&gt;0,"",IF(G224&gt;0,$P224,""))</f>
        <v/>
      </c>
      <c r="AY224" s="443" t="str">
        <f>IF(SUM(AZ224:$BF224)&gt;0,"",IF(H224&gt;0,$P224,""))</f>
        <v/>
      </c>
      <c r="AZ224" s="443" t="str">
        <f>IF(SUM(BA224:$BF224)&gt;0,"",IF(I224&gt;0,$P224,""))</f>
        <v/>
      </c>
      <c r="BA224" s="443" t="str">
        <f>IF(SUM(BB224:$BF224)&gt;0,"",IF(J224&gt;0,$P224,""))</f>
        <v/>
      </c>
      <c r="BB224" s="443" t="str">
        <f>IF(SUM(BC224:$BF224)&gt;0,"",IF(K224&gt;0,$P224,""))</f>
        <v/>
      </c>
      <c r="BC224" s="443" t="str">
        <f>IF(SUM(BD224:$BF224)&gt;0,"",IF(L224&gt;0,$P224,""))</f>
        <v/>
      </c>
      <c r="BD224" s="443" t="str">
        <f>IF(SUM(BE224:$BF224)&gt;0,"",IF(M224&gt;0,$P224,""))</f>
        <v/>
      </c>
      <c r="BE224" s="443" t="str">
        <f t="shared" si="36"/>
        <v/>
      </c>
      <c r="BF224" s="440" t="str">
        <f t="shared" si="37"/>
        <v/>
      </c>
      <c r="BG224" s="124"/>
      <c r="BH224" s="507"/>
      <c r="BI224" s="145" t="str">
        <f>IF(AS224&lt;1,"",IF(AS224=1,'TUITION SCHED'!$D$16,IF(AS224=2,'TUITION SCHED'!$E$16,IF(AS224=3,'TUITION SCHED'!$F$16,IF(AS224=4,'TUITION SCHED'!$G$16,IF(AS224=5,'TUITION SCHED'!$H$16,""))))))</f>
        <v/>
      </c>
      <c r="BJ224" s="443" t="str">
        <f>IF(AT224&lt;1,"",IF(AT224=1,'TUITION SCHED'!$D$17,IF(AT224=2,'TUITION SCHED'!$E$17,IF(AT224=3,'TUITION SCHED'!$F$17,IF(AT224=4,'TUITION SCHED'!$G$17,IF(AT224=5,'TUITION SCHED'!$H$18,""))))))</f>
        <v/>
      </c>
      <c r="BK224" s="443" t="str">
        <f>IF(AU224&lt;1,"",IF(AU224=1,'TUITION SCHED'!$D$18,IF(AU224=2,'TUITION SCHED'!$E$18,IF(AU224=3,'TUITION SCHED'!$F$18,IF(AU224=4,'TUITION SCHED'!$G$18,IF(AU224=5,'TUITION SCHED'!$H$18,""))))))</f>
        <v/>
      </c>
      <c r="BL224" s="443" t="str">
        <f>IF(AV224&lt;1,"",IF(AV224=1,'TUITION SCHED'!$D$19,IF(AV224=2,'TUITION SCHED'!$E$19,IF(AV224=3,'TUITION SCHED'!$F$19,IF(AV224=4,'TUITION SCHED'!$G$19,IF(AV224=5,'TUITION SCHED'!$H$19,""))))))</f>
        <v/>
      </c>
      <c r="BM224" s="443" t="str">
        <f>IF(AW224&lt;1,"",IF(AW224=1,'TUITION SCHED'!$D$20,IF(AW224=2,'TUITION SCHED'!$E$20,IF(AW224=3,'TUITION SCHED'!$F$20,IF(AW224=4,'TUITION SCHED'!$G$20,IF(AW224=5,'TUITION SCHED'!$H$20,""))))))</f>
        <v/>
      </c>
      <c r="BN224" s="443" t="str">
        <f>IF(AX224&lt;1,"",IF(AX224=1,'TUITION SCHED'!$D$21,IF(AX224=2,'TUITION SCHED'!$E$21,IF(AX224=3,'TUITION SCHED'!$F$21,IF(AX224=4,'TUITION SCHED'!$G$21,IF(AX224=5,'TUITION SCHED'!$H$21,""))))))</f>
        <v/>
      </c>
      <c r="BO224" s="443" t="str">
        <f>IF(AY224&lt;1,"",IF(AY224=1,'TUITION SCHED'!$D$22,IF(AY224=2,'TUITION SCHED'!$E$22,IF(AY224=3,'TUITION SCHED'!$F$22,IF(AY224=4,'TUITION SCHED'!$G$22,IF(AY224=5,'TUITION SCHED'!$H$22,""))))))</f>
        <v/>
      </c>
      <c r="BP224" s="443" t="str">
        <f>IF(AZ224&lt;1,"",IF(AZ224=1,'TUITION SCHED'!$D$23,IF(AZ224=2,'TUITION SCHED'!$E$23,IF(AZ224=3,'TUITION SCHED'!$F$23,IF(AZ224=4,'TUITION SCHED'!$G$23,IF(AZ224=5,'TUITION SCHED'!$H$23,""))))))</f>
        <v/>
      </c>
      <c r="BQ224" s="443" t="str">
        <f>IF(BA224&lt;1,"",IF(BA224=1,'TUITION SCHED'!$D$24,IF(BA224=2,'TUITION SCHED'!$E$24,IF(BA224=3,'TUITION SCHED'!$F$24,IF(BA224=4,'TUITION SCHED'!$G$24,IF(BA224=5,'TUITION SCHED'!$H$24,""))))))</f>
        <v/>
      </c>
      <c r="BR224" s="443" t="str">
        <f>IF(BB224&lt;1,"",IF(BB224=1,'TUITION SCHED'!$D$25,IF(BB224=2,'TUITION SCHED'!$E$25,IF(BB224=3,'TUITION SCHED'!$F$25,IF(BB224=4,'TUITION SCHED'!$G$25,IF(BB224=5,'TUITION SCHED'!$H$25,""))))))</f>
        <v/>
      </c>
      <c r="BS224" s="443" t="str">
        <f>IF(BC224&lt;1,"",IF(BC224=1,'TUITION SCHED'!$D$26,IF(BC224=2,'TUITION SCHED'!$E$26,IF(BC224=3,'TUITION SCHED'!$F$26,IF(BC224=4,'TUITION SCHED'!$G$26,IF(BC224=5,'TUITION SCHED'!$H$26,""))))))</f>
        <v/>
      </c>
      <c r="BT224" s="443" t="str">
        <f>IF(BD224&lt;1,"",IF(BD224=1,'TUITION SCHED'!$D$27,IF(BD224=2,'TUITION SCHED'!$E$27,IF(BD224=3,'TUITION SCHED'!$F$27,IF(BD224=4,'TUITION SCHED'!$G$27,IF(BD224=5,'TUITION SCHED'!$H$27,""))))))</f>
        <v/>
      </c>
      <c r="BU224" s="443" t="str">
        <f>IF(BE224&lt;1,"",IF(BE224=1,'TUITION SCHED'!$D$28,IF(BE224=2,'TUITION SCHED'!$E$28,IF(BE224=3,'TUITION SCHED'!$F$28,IF(BE224=4,'TUITION SCHED'!$G$28,IF(BE224=5,'TUITION SCHED'!$H$28,""))))))</f>
        <v/>
      </c>
      <c r="BV224" s="440" t="str">
        <f>IF(BF224&lt;1,"",IF(BF224=1,'TUITION SCHED'!$D$29,IF(BF224=2,'TUITION SCHED'!$E$29,IF(BF224=3,'TUITION SCHED'!$F$29,IF(BF224=4,'TUITION SCHED'!$G$29,IF(BF224=5,'TUITION SCHED'!$H$29,""))))))</f>
        <v/>
      </c>
      <c r="BW224" s="124"/>
      <c r="BX224" s="507"/>
      <c r="BY224" s="145" t="str">
        <f>IF(AH224="y",IF(SUM(J224:O224)&gt;0,'TUITION SCHED'!$H$58+IF(SUM(J224:O224)&gt;1,((SUM(J224:O224)-1))*'TUITION SCHED'!$H$60)+SUM(B224:I224)*'TUITION SCHED'!$H$59,""),"")</f>
        <v/>
      </c>
      <c r="BZ224" s="443" t="str">
        <f>IF(AH224="y",IF(SUM(B224:I224)&gt;0,'TUITION SCHED'!$H$57+IF(SUM(B224:I224)&gt;1,((SUM(B224:I224)-1))*'TUITION SCHED'!$H$59),""),"")</f>
        <v/>
      </c>
      <c r="CA224" s="443" t="str">
        <f t="shared" si="38"/>
        <v/>
      </c>
    </row>
    <row r="225" spans="1:79">
      <c r="A225" s="480"/>
      <c r="B225" s="463"/>
      <c r="C225" s="463"/>
      <c r="D225" s="463"/>
      <c r="E225" s="463"/>
      <c r="F225" s="463"/>
      <c r="G225" s="463"/>
      <c r="H225" s="463"/>
      <c r="I225" s="463"/>
      <c r="J225" s="463"/>
      <c r="K225" s="463"/>
      <c r="L225" s="463"/>
      <c r="M225" s="463"/>
      <c r="N225" s="463"/>
      <c r="O225" s="463"/>
      <c r="P225" s="443">
        <f t="shared" si="26"/>
        <v>0</v>
      </c>
      <c r="Q225" s="480"/>
      <c r="R225" s="480"/>
      <c r="S225" s="456">
        <f>IF(U225&gt;0,U225,IF(Q225=1,'TUITION SCHED'!D$30,IF(Q225=2,'TUITION SCHED'!E$30,IF(Q225=3,'TUITION SCHED'!F$30,IF(Q225=4,'TUITION SCHED'!G$30,IF(Q225=5,'TUITION SCHED'!H$30,IF(R225&gt;0,R225*'TUITION SCHED'!$D$31,SUM(BI225:BV225))))))))</f>
        <v>0</v>
      </c>
      <c r="T225" s="457" t="str">
        <f t="shared" si="27"/>
        <v/>
      </c>
      <c r="U225" s="480"/>
      <c r="V225" s="480"/>
      <c r="W225" s="575" t="str">
        <f>IF(V225="y",S225*'DATA INPUT'!$B$20,"")</f>
        <v/>
      </c>
      <c r="X225" s="483"/>
      <c r="Y225" s="443" t="str">
        <f>IF(A225="","",IF(X225="y",'DATA INPUT'!$B$26,'DATA INPUT'!$B$27))</f>
        <v/>
      </c>
      <c r="Z225" s="458">
        <f>IF(Q225=0,(P225-B225*0.5)*'DATA INPUT'!$B$28,"")</f>
        <v>0</v>
      </c>
      <c r="AA225" s="480"/>
      <c r="AB225" s="480"/>
      <c r="AC225" s="480"/>
      <c r="AD225" s="480"/>
      <c r="AE225" s="443" t="str">
        <f>IF((AB225+AC225+AD225)=0,"",(AB225*'DATA INPUT'!$D$59)+(AC225*'DATA INPUT'!$D$61)+(AD225*'DATA INPUT'!$D$66))</f>
        <v/>
      </c>
      <c r="AF225" s="480"/>
      <c r="AG225" s="480"/>
      <c r="AH225" s="483"/>
      <c r="AI225" s="443" t="str">
        <f t="shared" si="39"/>
        <v/>
      </c>
      <c r="AJ225" s="443" t="str">
        <f t="shared" si="40"/>
        <v/>
      </c>
      <c r="AK225" s="443" t="str">
        <f t="shared" si="41"/>
        <v/>
      </c>
      <c r="AL225" s="443" t="str">
        <f t="shared" si="42"/>
        <v/>
      </c>
      <c r="AM225" s="443" t="str">
        <f t="shared" si="43"/>
        <v/>
      </c>
      <c r="AN225" s="443" t="str">
        <f t="shared" si="44"/>
        <v/>
      </c>
      <c r="AO225" s="443" t="str">
        <f t="shared" si="45"/>
        <v/>
      </c>
      <c r="AP225" s="443" t="str">
        <f t="shared" si="46"/>
        <v/>
      </c>
      <c r="AQ225" s="440" t="str">
        <f>IF(AH225="y",IF(MAX(BY225:BZ225)&lt;'TUITION SCHED'!$H$61,MAX(BY225:BZ225),'TUITION SCHED'!$H$61),"")</f>
        <v/>
      </c>
      <c r="AR225" s="459"/>
      <c r="AS225" s="443" t="str">
        <f>IF(SUM(AT225:$BF225)&gt;0,"",IF(B225&gt;0,$P225,""))</f>
        <v/>
      </c>
      <c r="AT225" s="443" t="str">
        <f>IF(SUM(AU225:$BF225)&gt;0,"",IF(C225&gt;0,$P225,""))</f>
        <v/>
      </c>
      <c r="AU225" s="443" t="str">
        <f>IF(SUM(AV225:$BF225)&gt;0,"",IF(D225&gt;0,$P225,""))</f>
        <v/>
      </c>
      <c r="AV225" s="443" t="str">
        <f>IF(SUM(AW225:$BF225)&gt;0,"",IF(E225&gt;0,$P225,""))</f>
        <v/>
      </c>
      <c r="AW225" s="443" t="str">
        <f>IF(SUM(AX225:$BF225)&gt;0,"",IF(F225&gt;0,$P225,""))</f>
        <v/>
      </c>
      <c r="AX225" s="443" t="str">
        <f>IF(SUM(AY225:$BF225)&gt;0,"",IF(G225&gt;0,$P225,""))</f>
        <v/>
      </c>
      <c r="AY225" s="443" t="str">
        <f>IF(SUM(AZ225:$BF225)&gt;0,"",IF(H225&gt;0,$P225,""))</f>
        <v/>
      </c>
      <c r="AZ225" s="443" t="str">
        <f>IF(SUM(BA225:$BF225)&gt;0,"",IF(I225&gt;0,$P225,""))</f>
        <v/>
      </c>
      <c r="BA225" s="443" t="str">
        <f>IF(SUM(BB225:$BF225)&gt;0,"",IF(J225&gt;0,$P225,""))</f>
        <v/>
      </c>
      <c r="BB225" s="443" t="str">
        <f>IF(SUM(BC225:$BF225)&gt;0,"",IF(K225&gt;0,$P225,""))</f>
        <v/>
      </c>
      <c r="BC225" s="443" t="str">
        <f>IF(SUM(BD225:$BF225)&gt;0,"",IF(L225&gt;0,$P225,""))</f>
        <v/>
      </c>
      <c r="BD225" s="443" t="str">
        <f>IF(SUM(BE225:$BF225)&gt;0,"",IF(M225&gt;0,$P225,""))</f>
        <v/>
      </c>
      <c r="BE225" s="443" t="str">
        <f t="shared" si="36"/>
        <v/>
      </c>
      <c r="BF225" s="440" t="str">
        <f t="shared" si="37"/>
        <v/>
      </c>
      <c r="BG225" s="124"/>
      <c r="BH225" s="507"/>
      <c r="BI225" s="145" t="str">
        <f>IF(AS225&lt;1,"",IF(AS225=1,'TUITION SCHED'!$D$16,IF(AS225=2,'TUITION SCHED'!$E$16,IF(AS225=3,'TUITION SCHED'!$F$16,IF(AS225=4,'TUITION SCHED'!$G$16,IF(AS225=5,'TUITION SCHED'!$H$16,""))))))</f>
        <v/>
      </c>
      <c r="BJ225" s="443" t="str">
        <f>IF(AT225&lt;1,"",IF(AT225=1,'TUITION SCHED'!$D$17,IF(AT225=2,'TUITION SCHED'!$E$17,IF(AT225=3,'TUITION SCHED'!$F$17,IF(AT225=4,'TUITION SCHED'!$G$17,IF(AT225=5,'TUITION SCHED'!$H$18,""))))))</f>
        <v/>
      </c>
      <c r="BK225" s="443" t="str">
        <f>IF(AU225&lt;1,"",IF(AU225=1,'TUITION SCHED'!$D$18,IF(AU225=2,'TUITION SCHED'!$E$18,IF(AU225=3,'TUITION SCHED'!$F$18,IF(AU225=4,'TUITION SCHED'!$G$18,IF(AU225=5,'TUITION SCHED'!$H$18,""))))))</f>
        <v/>
      </c>
      <c r="BL225" s="443" t="str">
        <f>IF(AV225&lt;1,"",IF(AV225=1,'TUITION SCHED'!$D$19,IF(AV225=2,'TUITION SCHED'!$E$19,IF(AV225=3,'TUITION SCHED'!$F$19,IF(AV225=4,'TUITION SCHED'!$G$19,IF(AV225=5,'TUITION SCHED'!$H$19,""))))))</f>
        <v/>
      </c>
      <c r="BM225" s="443" t="str">
        <f>IF(AW225&lt;1,"",IF(AW225=1,'TUITION SCHED'!$D$20,IF(AW225=2,'TUITION SCHED'!$E$20,IF(AW225=3,'TUITION SCHED'!$F$20,IF(AW225=4,'TUITION SCHED'!$G$20,IF(AW225=5,'TUITION SCHED'!$H$20,""))))))</f>
        <v/>
      </c>
      <c r="BN225" s="443" t="str">
        <f>IF(AX225&lt;1,"",IF(AX225=1,'TUITION SCHED'!$D$21,IF(AX225=2,'TUITION SCHED'!$E$21,IF(AX225=3,'TUITION SCHED'!$F$21,IF(AX225=4,'TUITION SCHED'!$G$21,IF(AX225=5,'TUITION SCHED'!$H$21,""))))))</f>
        <v/>
      </c>
      <c r="BO225" s="443" t="str">
        <f>IF(AY225&lt;1,"",IF(AY225=1,'TUITION SCHED'!$D$22,IF(AY225=2,'TUITION SCHED'!$E$22,IF(AY225=3,'TUITION SCHED'!$F$22,IF(AY225=4,'TUITION SCHED'!$G$22,IF(AY225=5,'TUITION SCHED'!$H$22,""))))))</f>
        <v/>
      </c>
      <c r="BP225" s="443" t="str">
        <f>IF(AZ225&lt;1,"",IF(AZ225=1,'TUITION SCHED'!$D$23,IF(AZ225=2,'TUITION SCHED'!$E$23,IF(AZ225=3,'TUITION SCHED'!$F$23,IF(AZ225=4,'TUITION SCHED'!$G$23,IF(AZ225=5,'TUITION SCHED'!$H$23,""))))))</f>
        <v/>
      </c>
      <c r="BQ225" s="443" t="str">
        <f>IF(BA225&lt;1,"",IF(BA225=1,'TUITION SCHED'!$D$24,IF(BA225=2,'TUITION SCHED'!$E$24,IF(BA225=3,'TUITION SCHED'!$F$24,IF(BA225=4,'TUITION SCHED'!$G$24,IF(BA225=5,'TUITION SCHED'!$H$24,""))))))</f>
        <v/>
      </c>
      <c r="BR225" s="443" t="str">
        <f>IF(BB225&lt;1,"",IF(BB225=1,'TUITION SCHED'!$D$25,IF(BB225=2,'TUITION SCHED'!$E$25,IF(BB225=3,'TUITION SCHED'!$F$25,IF(BB225=4,'TUITION SCHED'!$G$25,IF(BB225=5,'TUITION SCHED'!$H$25,""))))))</f>
        <v/>
      </c>
      <c r="BS225" s="443" t="str">
        <f>IF(BC225&lt;1,"",IF(BC225=1,'TUITION SCHED'!$D$26,IF(BC225=2,'TUITION SCHED'!$E$26,IF(BC225=3,'TUITION SCHED'!$F$26,IF(BC225=4,'TUITION SCHED'!$G$26,IF(BC225=5,'TUITION SCHED'!$H$26,""))))))</f>
        <v/>
      </c>
      <c r="BT225" s="443" t="str">
        <f>IF(BD225&lt;1,"",IF(BD225=1,'TUITION SCHED'!$D$27,IF(BD225=2,'TUITION SCHED'!$E$27,IF(BD225=3,'TUITION SCHED'!$F$27,IF(BD225=4,'TUITION SCHED'!$G$27,IF(BD225=5,'TUITION SCHED'!$H$27,""))))))</f>
        <v/>
      </c>
      <c r="BU225" s="443" t="str">
        <f>IF(BE225&lt;1,"",IF(BE225=1,'TUITION SCHED'!$D$28,IF(BE225=2,'TUITION SCHED'!$E$28,IF(BE225=3,'TUITION SCHED'!$F$28,IF(BE225=4,'TUITION SCHED'!$G$28,IF(BE225=5,'TUITION SCHED'!$H$28,""))))))</f>
        <v/>
      </c>
      <c r="BV225" s="440" t="str">
        <f>IF(BF225&lt;1,"",IF(BF225=1,'TUITION SCHED'!$D$29,IF(BF225=2,'TUITION SCHED'!$E$29,IF(BF225=3,'TUITION SCHED'!$F$29,IF(BF225=4,'TUITION SCHED'!$G$29,IF(BF225=5,'TUITION SCHED'!$H$29,""))))))</f>
        <v/>
      </c>
      <c r="BW225" s="124"/>
      <c r="BX225" s="507"/>
      <c r="BY225" s="145" t="str">
        <f>IF(AH225="y",IF(SUM(J225:O225)&gt;0,'TUITION SCHED'!$H$58+IF(SUM(J225:O225)&gt;1,((SUM(J225:O225)-1))*'TUITION SCHED'!$H$60)+SUM(B225:I225)*'TUITION SCHED'!$H$59,""),"")</f>
        <v/>
      </c>
      <c r="BZ225" s="443" t="str">
        <f>IF(AH225="y",IF(SUM(B225:I225)&gt;0,'TUITION SCHED'!$H$57+IF(SUM(B225:I225)&gt;1,((SUM(B225:I225)-1))*'TUITION SCHED'!$H$59),""),"")</f>
        <v/>
      </c>
      <c r="CA225" s="443" t="str">
        <f t="shared" si="38"/>
        <v/>
      </c>
    </row>
    <row r="226" spans="1:79">
      <c r="A226" s="480"/>
      <c r="B226" s="463"/>
      <c r="C226" s="463"/>
      <c r="D226" s="463"/>
      <c r="E226" s="463"/>
      <c r="F226" s="463"/>
      <c r="G226" s="463"/>
      <c r="H226" s="463"/>
      <c r="I226" s="463"/>
      <c r="J226" s="463"/>
      <c r="K226" s="463"/>
      <c r="L226" s="463"/>
      <c r="M226" s="463"/>
      <c r="N226" s="463"/>
      <c r="O226" s="463"/>
      <c r="P226" s="443">
        <f t="shared" ref="P226:P274" si="47">SUM(B226:O226)</f>
        <v>0</v>
      </c>
      <c r="Q226" s="480"/>
      <c r="R226" s="480"/>
      <c r="S226" s="456">
        <f>IF(U226&gt;0,U226,IF(Q226=1,'TUITION SCHED'!D$30,IF(Q226=2,'TUITION SCHED'!E$30,IF(Q226=3,'TUITION SCHED'!F$30,IF(Q226=4,'TUITION SCHED'!G$30,IF(Q226=5,'TUITION SCHED'!H$30,IF(R226&gt;0,R226*'TUITION SCHED'!$D$31,SUM(BI226:BV226))))))))</f>
        <v>0</v>
      </c>
      <c r="T226" s="457" t="str">
        <f t="shared" ref="T226:T274" si="48">IF(A226="","",IF(S226=0,"XX",""))</f>
        <v/>
      </c>
      <c r="U226" s="480"/>
      <c r="V226" s="480"/>
      <c r="W226" s="575" t="str">
        <f>IF(V226="y",S226*'DATA INPUT'!$B$20,"")</f>
        <v/>
      </c>
      <c r="X226" s="483"/>
      <c r="Y226" s="443" t="str">
        <f>IF(A226="","",IF(X226="y",'DATA INPUT'!$B$26,'DATA INPUT'!$B$27))</f>
        <v/>
      </c>
      <c r="Z226" s="458">
        <f>IF(Q226=0,(P226-B226*0.5)*'DATA INPUT'!$B$28,"")</f>
        <v>0</v>
      </c>
      <c r="AA226" s="480"/>
      <c r="AB226" s="480"/>
      <c r="AC226" s="480"/>
      <c r="AD226" s="480"/>
      <c r="AE226" s="443" t="str">
        <f>IF((AB226+AC226+AD226)=0,"",(AB226*'DATA INPUT'!$D$59)+(AC226*'DATA INPUT'!$D$61)+(AD226*'DATA INPUT'!$D$66))</f>
        <v/>
      </c>
      <c r="AF226" s="480"/>
      <c r="AG226" s="480"/>
      <c r="AH226" s="483"/>
      <c r="AI226" s="443" t="str">
        <f t="shared" si="39"/>
        <v/>
      </c>
      <c r="AJ226" s="443" t="str">
        <f t="shared" si="40"/>
        <v/>
      </c>
      <c r="AK226" s="443" t="str">
        <f t="shared" si="41"/>
        <v/>
      </c>
      <c r="AL226" s="443" t="str">
        <f t="shared" si="42"/>
        <v/>
      </c>
      <c r="AM226" s="443" t="str">
        <f t="shared" si="43"/>
        <v/>
      </c>
      <c r="AN226" s="443" t="str">
        <f t="shared" si="44"/>
        <v/>
      </c>
      <c r="AO226" s="443" t="str">
        <f t="shared" si="45"/>
        <v/>
      </c>
      <c r="AP226" s="443" t="str">
        <f t="shared" si="46"/>
        <v/>
      </c>
      <c r="AQ226" s="440" t="str">
        <f>IF(AH226="y",IF(MAX(BY226:BZ226)&lt;'TUITION SCHED'!$H$61,MAX(BY226:BZ226),'TUITION SCHED'!$H$61),"")</f>
        <v/>
      </c>
      <c r="AR226" s="459"/>
      <c r="AS226" s="443" t="str">
        <f>IF(SUM(AT226:$BF226)&gt;0,"",IF(B226&gt;0,$P226,""))</f>
        <v/>
      </c>
      <c r="AT226" s="443" t="str">
        <f>IF(SUM(AU226:$BF226)&gt;0,"",IF(C226&gt;0,$P226,""))</f>
        <v/>
      </c>
      <c r="AU226" s="443" t="str">
        <f>IF(SUM(AV226:$BF226)&gt;0,"",IF(D226&gt;0,$P226,""))</f>
        <v/>
      </c>
      <c r="AV226" s="443" t="str">
        <f>IF(SUM(AW226:$BF226)&gt;0,"",IF(E226&gt;0,$P226,""))</f>
        <v/>
      </c>
      <c r="AW226" s="443" t="str">
        <f>IF(SUM(AX226:$BF226)&gt;0,"",IF(F226&gt;0,$P226,""))</f>
        <v/>
      </c>
      <c r="AX226" s="443" t="str">
        <f>IF(SUM(AY226:$BF226)&gt;0,"",IF(G226&gt;0,$P226,""))</f>
        <v/>
      </c>
      <c r="AY226" s="443" t="str">
        <f>IF(SUM(AZ226:$BF226)&gt;0,"",IF(H226&gt;0,$P226,""))</f>
        <v/>
      </c>
      <c r="AZ226" s="443" t="str">
        <f>IF(SUM(BA226:$BF226)&gt;0,"",IF(I226&gt;0,$P226,""))</f>
        <v/>
      </c>
      <c r="BA226" s="443" t="str">
        <f>IF(SUM(BB226:$BF226)&gt;0,"",IF(J226&gt;0,$P226,""))</f>
        <v/>
      </c>
      <c r="BB226" s="443" t="str">
        <f>IF(SUM(BC226:$BF226)&gt;0,"",IF(K226&gt;0,$P226,""))</f>
        <v/>
      </c>
      <c r="BC226" s="443" t="str">
        <f>IF(SUM(BD226:$BF226)&gt;0,"",IF(L226&gt;0,$P226,""))</f>
        <v/>
      </c>
      <c r="BD226" s="443" t="str">
        <f>IF(SUM(BE226:$BF226)&gt;0,"",IF(M226&gt;0,$P226,""))</f>
        <v/>
      </c>
      <c r="BE226" s="443" t="str">
        <f t="shared" si="36"/>
        <v/>
      </c>
      <c r="BF226" s="440" t="str">
        <f t="shared" si="37"/>
        <v/>
      </c>
      <c r="BG226" s="124"/>
      <c r="BH226" s="507"/>
      <c r="BI226" s="145" t="str">
        <f>IF(AS226&lt;1,"",IF(AS226=1,'TUITION SCHED'!$D$16,IF(AS226=2,'TUITION SCHED'!$E$16,IF(AS226=3,'TUITION SCHED'!$F$16,IF(AS226=4,'TUITION SCHED'!$G$16,IF(AS226=5,'TUITION SCHED'!$H$16,""))))))</f>
        <v/>
      </c>
      <c r="BJ226" s="443" t="str">
        <f>IF(AT226&lt;1,"",IF(AT226=1,'TUITION SCHED'!$D$17,IF(AT226=2,'TUITION SCHED'!$E$17,IF(AT226=3,'TUITION SCHED'!$F$17,IF(AT226=4,'TUITION SCHED'!$G$17,IF(AT226=5,'TUITION SCHED'!$H$18,""))))))</f>
        <v/>
      </c>
      <c r="BK226" s="443" t="str">
        <f>IF(AU226&lt;1,"",IF(AU226=1,'TUITION SCHED'!$D$18,IF(AU226=2,'TUITION SCHED'!$E$18,IF(AU226=3,'TUITION SCHED'!$F$18,IF(AU226=4,'TUITION SCHED'!$G$18,IF(AU226=5,'TUITION SCHED'!$H$18,""))))))</f>
        <v/>
      </c>
      <c r="BL226" s="443" t="str">
        <f>IF(AV226&lt;1,"",IF(AV226=1,'TUITION SCHED'!$D$19,IF(AV226=2,'TUITION SCHED'!$E$19,IF(AV226=3,'TUITION SCHED'!$F$19,IF(AV226=4,'TUITION SCHED'!$G$19,IF(AV226=5,'TUITION SCHED'!$H$19,""))))))</f>
        <v/>
      </c>
      <c r="BM226" s="443" t="str">
        <f>IF(AW226&lt;1,"",IF(AW226=1,'TUITION SCHED'!$D$20,IF(AW226=2,'TUITION SCHED'!$E$20,IF(AW226=3,'TUITION SCHED'!$F$20,IF(AW226=4,'TUITION SCHED'!$G$20,IF(AW226=5,'TUITION SCHED'!$H$20,""))))))</f>
        <v/>
      </c>
      <c r="BN226" s="443" t="str">
        <f>IF(AX226&lt;1,"",IF(AX226=1,'TUITION SCHED'!$D$21,IF(AX226=2,'TUITION SCHED'!$E$21,IF(AX226=3,'TUITION SCHED'!$F$21,IF(AX226=4,'TUITION SCHED'!$G$21,IF(AX226=5,'TUITION SCHED'!$H$21,""))))))</f>
        <v/>
      </c>
      <c r="BO226" s="443" t="str">
        <f>IF(AY226&lt;1,"",IF(AY226=1,'TUITION SCHED'!$D$22,IF(AY226=2,'TUITION SCHED'!$E$22,IF(AY226=3,'TUITION SCHED'!$F$22,IF(AY226=4,'TUITION SCHED'!$G$22,IF(AY226=5,'TUITION SCHED'!$H$22,""))))))</f>
        <v/>
      </c>
      <c r="BP226" s="443" t="str">
        <f>IF(AZ226&lt;1,"",IF(AZ226=1,'TUITION SCHED'!$D$23,IF(AZ226=2,'TUITION SCHED'!$E$23,IF(AZ226=3,'TUITION SCHED'!$F$23,IF(AZ226=4,'TUITION SCHED'!$G$23,IF(AZ226=5,'TUITION SCHED'!$H$23,""))))))</f>
        <v/>
      </c>
      <c r="BQ226" s="443" t="str">
        <f>IF(BA226&lt;1,"",IF(BA226=1,'TUITION SCHED'!$D$24,IF(BA226=2,'TUITION SCHED'!$E$24,IF(BA226=3,'TUITION SCHED'!$F$24,IF(BA226=4,'TUITION SCHED'!$G$24,IF(BA226=5,'TUITION SCHED'!$H$24,""))))))</f>
        <v/>
      </c>
      <c r="BR226" s="443" t="str">
        <f>IF(BB226&lt;1,"",IF(BB226=1,'TUITION SCHED'!$D$25,IF(BB226=2,'TUITION SCHED'!$E$25,IF(BB226=3,'TUITION SCHED'!$F$25,IF(BB226=4,'TUITION SCHED'!$G$25,IF(BB226=5,'TUITION SCHED'!$H$25,""))))))</f>
        <v/>
      </c>
      <c r="BS226" s="443" t="str">
        <f>IF(BC226&lt;1,"",IF(BC226=1,'TUITION SCHED'!$D$26,IF(BC226=2,'TUITION SCHED'!$E$26,IF(BC226=3,'TUITION SCHED'!$F$26,IF(BC226=4,'TUITION SCHED'!$G$26,IF(BC226=5,'TUITION SCHED'!$H$26,""))))))</f>
        <v/>
      </c>
      <c r="BT226" s="443" t="str">
        <f>IF(BD226&lt;1,"",IF(BD226=1,'TUITION SCHED'!$D$27,IF(BD226=2,'TUITION SCHED'!$E$27,IF(BD226=3,'TUITION SCHED'!$F$27,IF(BD226=4,'TUITION SCHED'!$G$27,IF(BD226=5,'TUITION SCHED'!$H$27,""))))))</f>
        <v/>
      </c>
      <c r="BU226" s="443" t="str">
        <f>IF(BE226&lt;1,"",IF(BE226=1,'TUITION SCHED'!$D$28,IF(BE226=2,'TUITION SCHED'!$E$28,IF(BE226=3,'TUITION SCHED'!$F$28,IF(BE226=4,'TUITION SCHED'!$G$28,IF(BE226=5,'TUITION SCHED'!$H$28,""))))))</f>
        <v/>
      </c>
      <c r="BV226" s="440" t="str">
        <f>IF(BF226&lt;1,"",IF(BF226=1,'TUITION SCHED'!$D$29,IF(BF226=2,'TUITION SCHED'!$E$29,IF(BF226=3,'TUITION SCHED'!$F$29,IF(BF226=4,'TUITION SCHED'!$G$29,IF(BF226=5,'TUITION SCHED'!$H$29,""))))))</f>
        <v/>
      </c>
      <c r="BW226" s="124"/>
      <c r="BX226" s="507"/>
      <c r="BY226" s="145" t="str">
        <f>IF(AH226="y",IF(SUM(J226:O226)&gt;0,'TUITION SCHED'!$H$58+IF(SUM(J226:O226)&gt;1,((SUM(J226:O226)-1))*'TUITION SCHED'!$H$60)+SUM(B226:I226)*'TUITION SCHED'!$H$59,""),"")</f>
        <v/>
      </c>
      <c r="BZ226" s="443" t="str">
        <f>IF(AH226="y",IF(SUM(B226:I226)&gt;0,'TUITION SCHED'!$H$57+IF(SUM(B226:I226)&gt;1,((SUM(B226:I226)-1))*'TUITION SCHED'!$H$59),""),"")</f>
        <v/>
      </c>
      <c r="CA226" s="443" t="str">
        <f t="shared" si="38"/>
        <v/>
      </c>
    </row>
    <row r="227" spans="1:79">
      <c r="A227" s="480"/>
      <c r="B227" s="463"/>
      <c r="C227" s="463"/>
      <c r="D227" s="463"/>
      <c r="E227" s="463"/>
      <c r="F227" s="463"/>
      <c r="G227" s="463"/>
      <c r="H227" s="463"/>
      <c r="I227" s="463"/>
      <c r="J227" s="463"/>
      <c r="K227" s="463"/>
      <c r="L227" s="463"/>
      <c r="M227" s="463"/>
      <c r="N227" s="463"/>
      <c r="O227" s="463"/>
      <c r="P227" s="443">
        <f t="shared" si="47"/>
        <v>0</v>
      </c>
      <c r="Q227" s="480"/>
      <c r="R227" s="480"/>
      <c r="S227" s="456">
        <f>IF(U227&gt;0,U227,IF(Q227=1,'TUITION SCHED'!D$30,IF(Q227=2,'TUITION SCHED'!E$30,IF(Q227=3,'TUITION SCHED'!F$30,IF(Q227=4,'TUITION SCHED'!G$30,IF(Q227=5,'TUITION SCHED'!H$30,IF(R227&gt;0,R227*'TUITION SCHED'!$D$31,SUM(BI227:BV227))))))))</f>
        <v>0</v>
      </c>
      <c r="T227" s="457" t="str">
        <f t="shared" si="48"/>
        <v/>
      </c>
      <c r="U227" s="480"/>
      <c r="V227" s="480"/>
      <c r="W227" s="575" t="str">
        <f>IF(V227="y",S227*'DATA INPUT'!$B$20,"")</f>
        <v/>
      </c>
      <c r="X227" s="483"/>
      <c r="Y227" s="443" t="str">
        <f>IF(A227="","",IF(X227="y",'DATA INPUT'!$B$26,'DATA INPUT'!$B$27))</f>
        <v/>
      </c>
      <c r="Z227" s="458">
        <f>IF(Q227=0,(P227-B227*0.5)*'DATA INPUT'!$B$28,"")</f>
        <v>0</v>
      </c>
      <c r="AA227" s="480"/>
      <c r="AB227" s="480"/>
      <c r="AC227" s="480"/>
      <c r="AD227" s="480"/>
      <c r="AE227" s="443" t="str">
        <f>IF((AB227+AC227+AD227)=0,"",(AB227*'DATA INPUT'!$D$59)+(AC227*'DATA INPUT'!$D$61)+(AD227*'DATA INPUT'!$D$66))</f>
        <v/>
      </c>
      <c r="AF227" s="480"/>
      <c r="AG227" s="480"/>
      <c r="AH227" s="483"/>
      <c r="AI227" s="443" t="str">
        <f t="shared" si="39"/>
        <v/>
      </c>
      <c r="AJ227" s="443" t="str">
        <f t="shared" si="40"/>
        <v/>
      </c>
      <c r="AK227" s="443" t="str">
        <f t="shared" si="41"/>
        <v/>
      </c>
      <c r="AL227" s="443" t="str">
        <f t="shared" si="42"/>
        <v/>
      </c>
      <c r="AM227" s="443" t="str">
        <f t="shared" si="43"/>
        <v/>
      </c>
      <c r="AN227" s="443" t="str">
        <f t="shared" si="44"/>
        <v/>
      </c>
      <c r="AO227" s="443" t="str">
        <f t="shared" si="45"/>
        <v/>
      </c>
      <c r="AP227" s="443" t="str">
        <f t="shared" si="46"/>
        <v/>
      </c>
      <c r="AQ227" s="440" t="str">
        <f>IF(AH227="y",IF(MAX(BY227:BZ227)&lt;'TUITION SCHED'!$H$61,MAX(BY227:BZ227),'TUITION SCHED'!$H$61),"")</f>
        <v/>
      </c>
      <c r="AR227" s="459"/>
      <c r="AS227" s="443" t="str">
        <f>IF(SUM(AT227:$BF227)&gt;0,"",IF(B227&gt;0,$P227,""))</f>
        <v/>
      </c>
      <c r="AT227" s="443" t="str">
        <f>IF(SUM(AU227:$BF227)&gt;0,"",IF(C227&gt;0,$P227,""))</f>
        <v/>
      </c>
      <c r="AU227" s="443" t="str">
        <f>IF(SUM(AV227:$BF227)&gt;0,"",IF(D227&gt;0,$P227,""))</f>
        <v/>
      </c>
      <c r="AV227" s="443" t="str">
        <f>IF(SUM(AW227:$BF227)&gt;0,"",IF(E227&gt;0,$P227,""))</f>
        <v/>
      </c>
      <c r="AW227" s="443" t="str">
        <f>IF(SUM(AX227:$BF227)&gt;0,"",IF(F227&gt;0,$P227,""))</f>
        <v/>
      </c>
      <c r="AX227" s="443" t="str">
        <f>IF(SUM(AY227:$BF227)&gt;0,"",IF(G227&gt;0,$P227,""))</f>
        <v/>
      </c>
      <c r="AY227" s="443" t="str">
        <f>IF(SUM(AZ227:$BF227)&gt;0,"",IF(H227&gt;0,$P227,""))</f>
        <v/>
      </c>
      <c r="AZ227" s="443" t="str">
        <f>IF(SUM(BA227:$BF227)&gt;0,"",IF(I227&gt;0,$P227,""))</f>
        <v/>
      </c>
      <c r="BA227" s="443" t="str">
        <f>IF(SUM(BB227:$BF227)&gt;0,"",IF(J227&gt;0,$P227,""))</f>
        <v/>
      </c>
      <c r="BB227" s="443" t="str">
        <f>IF(SUM(BC227:$BF227)&gt;0,"",IF(K227&gt;0,$P227,""))</f>
        <v/>
      </c>
      <c r="BC227" s="443" t="str">
        <f>IF(SUM(BD227:$BF227)&gt;0,"",IF(L227&gt;0,$P227,""))</f>
        <v/>
      </c>
      <c r="BD227" s="443" t="str">
        <f>IF(SUM(BE227:$BF227)&gt;0,"",IF(M227&gt;0,$P227,""))</f>
        <v/>
      </c>
      <c r="BE227" s="443" t="str">
        <f t="shared" ref="BE227:BE274" si="49">IF(SUM(BF227:BG227)&gt;0,"",IF(N227&gt;0,P227,""))</f>
        <v/>
      </c>
      <c r="BF227" s="440" t="str">
        <f t="shared" ref="BF227:BF274" si="50">IF(O227&gt;0,P227,"")</f>
        <v/>
      </c>
      <c r="BG227" s="124"/>
      <c r="BH227" s="507"/>
      <c r="BI227" s="145" t="str">
        <f>IF(AS227&lt;1,"",IF(AS227=1,'TUITION SCHED'!$D$16,IF(AS227=2,'TUITION SCHED'!$E$16,IF(AS227=3,'TUITION SCHED'!$F$16,IF(AS227=4,'TUITION SCHED'!$G$16,IF(AS227=5,'TUITION SCHED'!$H$16,""))))))</f>
        <v/>
      </c>
      <c r="BJ227" s="443" t="str">
        <f>IF(AT227&lt;1,"",IF(AT227=1,'TUITION SCHED'!$D$17,IF(AT227=2,'TUITION SCHED'!$E$17,IF(AT227=3,'TUITION SCHED'!$F$17,IF(AT227=4,'TUITION SCHED'!$G$17,IF(AT227=5,'TUITION SCHED'!$H$18,""))))))</f>
        <v/>
      </c>
      <c r="BK227" s="443" t="str">
        <f>IF(AU227&lt;1,"",IF(AU227=1,'TUITION SCHED'!$D$18,IF(AU227=2,'TUITION SCHED'!$E$18,IF(AU227=3,'TUITION SCHED'!$F$18,IF(AU227=4,'TUITION SCHED'!$G$18,IF(AU227=5,'TUITION SCHED'!$H$18,""))))))</f>
        <v/>
      </c>
      <c r="BL227" s="443" t="str">
        <f>IF(AV227&lt;1,"",IF(AV227=1,'TUITION SCHED'!$D$19,IF(AV227=2,'TUITION SCHED'!$E$19,IF(AV227=3,'TUITION SCHED'!$F$19,IF(AV227=4,'TUITION SCHED'!$G$19,IF(AV227=5,'TUITION SCHED'!$H$19,""))))))</f>
        <v/>
      </c>
      <c r="BM227" s="443" t="str">
        <f>IF(AW227&lt;1,"",IF(AW227=1,'TUITION SCHED'!$D$20,IF(AW227=2,'TUITION SCHED'!$E$20,IF(AW227=3,'TUITION SCHED'!$F$20,IF(AW227=4,'TUITION SCHED'!$G$20,IF(AW227=5,'TUITION SCHED'!$H$20,""))))))</f>
        <v/>
      </c>
      <c r="BN227" s="443" t="str">
        <f>IF(AX227&lt;1,"",IF(AX227=1,'TUITION SCHED'!$D$21,IF(AX227=2,'TUITION SCHED'!$E$21,IF(AX227=3,'TUITION SCHED'!$F$21,IF(AX227=4,'TUITION SCHED'!$G$21,IF(AX227=5,'TUITION SCHED'!$H$21,""))))))</f>
        <v/>
      </c>
      <c r="BO227" s="443" t="str">
        <f>IF(AY227&lt;1,"",IF(AY227=1,'TUITION SCHED'!$D$22,IF(AY227=2,'TUITION SCHED'!$E$22,IF(AY227=3,'TUITION SCHED'!$F$22,IF(AY227=4,'TUITION SCHED'!$G$22,IF(AY227=5,'TUITION SCHED'!$H$22,""))))))</f>
        <v/>
      </c>
      <c r="BP227" s="443" t="str">
        <f>IF(AZ227&lt;1,"",IF(AZ227=1,'TUITION SCHED'!$D$23,IF(AZ227=2,'TUITION SCHED'!$E$23,IF(AZ227=3,'TUITION SCHED'!$F$23,IF(AZ227=4,'TUITION SCHED'!$G$23,IF(AZ227=5,'TUITION SCHED'!$H$23,""))))))</f>
        <v/>
      </c>
      <c r="BQ227" s="443" t="str">
        <f>IF(BA227&lt;1,"",IF(BA227=1,'TUITION SCHED'!$D$24,IF(BA227=2,'TUITION SCHED'!$E$24,IF(BA227=3,'TUITION SCHED'!$F$24,IF(BA227=4,'TUITION SCHED'!$G$24,IF(BA227=5,'TUITION SCHED'!$H$24,""))))))</f>
        <v/>
      </c>
      <c r="BR227" s="443" t="str">
        <f>IF(BB227&lt;1,"",IF(BB227=1,'TUITION SCHED'!$D$25,IF(BB227=2,'TUITION SCHED'!$E$25,IF(BB227=3,'TUITION SCHED'!$F$25,IF(BB227=4,'TUITION SCHED'!$G$25,IF(BB227=5,'TUITION SCHED'!$H$25,""))))))</f>
        <v/>
      </c>
      <c r="BS227" s="443" t="str">
        <f>IF(BC227&lt;1,"",IF(BC227=1,'TUITION SCHED'!$D$26,IF(BC227=2,'TUITION SCHED'!$E$26,IF(BC227=3,'TUITION SCHED'!$F$26,IF(BC227=4,'TUITION SCHED'!$G$26,IF(BC227=5,'TUITION SCHED'!$H$26,""))))))</f>
        <v/>
      </c>
      <c r="BT227" s="443" t="str">
        <f>IF(BD227&lt;1,"",IF(BD227=1,'TUITION SCHED'!$D$27,IF(BD227=2,'TUITION SCHED'!$E$27,IF(BD227=3,'TUITION SCHED'!$F$27,IF(BD227=4,'TUITION SCHED'!$G$27,IF(BD227=5,'TUITION SCHED'!$H$27,""))))))</f>
        <v/>
      </c>
      <c r="BU227" s="443" t="str">
        <f>IF(BE227&lt;1,"",IF(BE227=1,'TUITION SCHED'!$D$28,IF(BE227=2,'TUITION SCHED'!$E$28,IF(BE227=3,'TUITION SCHED'!$F$28,IF(BE227=4,'TUITION SCHED'!$G$28,IF(BE227=5,'TUITION SCHED'!$H$28,""))))))</f>
        <v/>
      </c>
      <c r="BV227" s="440" t="str">
        <f>IF(BF227&lt;1,"",IF(BF227=1,'TUITION SCHED'!$D$29,IF(BF227=2,'TUITION SCHED'!$E$29,IF(BF227=3,'TUITION SCHED'!$F$29,IF(BF227=4,'TUITION SCHED'!$G$29,IF(BF227=5,'TUITION SCHED'!$H$29,""))))))</f>
        <v/>
      </c>
      <c r="BW227" s="124"/>
      <c r="BX227" s="507"/>
      <c r="BY227" s="145" t="str">
        <f>IF(AH227="y",IF(SUM(J227:O227)&gt;0,'TUITION SCHED'!$H$58+IF(SUM(J227:O227)&gt;1,((SUM(J227:O227)-1))*'TUITION SCHED'!$H$60)+SUM(B227:I227)*'TUITION SCHED'!$H$59,""),"")</f>
        <v/>
      </c>
      <c r="BZ227" s="443" t="str">
        <f>IF(AH227="y",IF(SUM(B227:I227)&gt;0,'TUITION SCHED'!$H$57+IF(SUM(B227:I227)&gt;1,((SUM(B227:I227)-1))*'TUITION SCHED'!$H$59),""),"")</f>
        <v/>
      </c>
      <c r="CA227" s="443" t="str">
        <f t="shared" ref="CA227:CA274" si="51">IF(AH227="y",P227,"")</f>
        <v/>
      </c>
    </row>
    <row r="228" spans="1:79">
      <c r="A228" s="480"/>
      <c r="B228" s="463"/>
      <c r="C228" s="463"/>
      <c r="D228" s="463"/>
      <c r="E228" s="463"/>
      <c r="F228" s="463"/>
      <c r="G228" s="463"/>
      <c r="H228" s="463"/>
      <c r="I228" s="463"/>
      <c r="J228" s="463"/>
      <c r="K228" s="463"/>
      <c r="L228" s="463"/>
      <c r="M228" s="463"/>
      <c r="N228" s="463"/>
      <c r="O228" s="463"/>
      <c r="P228" s="443">
        <f t="shared" si="47"/>
        <v>0</v>
      </c>
      <c r="Q228" s="480"/>
      <c r="R228" s="480"/>
      <c r="S228" s="456">
        <f>IF(U228&gt;0,U228,IF(Q228=1,'TUITION SCHED'!D$30,IF(Q228=2,'TUITION SCHED'!E$30,IF(Q228=3,'TUITION SCHED'!F$30,IF(Q228=4,'TUITION SCHED'!G$30,IF(Q228=5,'TUITION SCHED'!H$30,IF(R228&gt;0,R228*'TUITION SCHED'!$D$31,SUM(BI228:BV228))))))))</f>
        <v>0</v>
      </c>
      <c r="T228" s="457" t="str">
        <f t="shared" si="48"/>
        <v/>
      </c>
      <c r="U228" s="480"/>
      <c r="V228" s="480"/>
      <c r="W228" s="575" t="str">
        <f>IF(V228="y",S228*'DATA INPUT'!$B$20,"")</f>
        <v/>
      </c>
      <c r="X228" s="483"/>
      <c r="Y228" s="443" t="str">
        <f>IF(A228="","",IF(X228="y",'DATA INPUT'!$B$26,'DATA INPUT'!$B$27))</f>
        <v/>
      </c>
      <c r="Z228" s="458">
        <f>IF(Q228=0,(P228-B228*0.5)*'DATA INPUT'!$B$28,"")</f>
        <v>0</v>
      </c>
      <c r="AA228" s="480"/>
      <c r="AB228" s="480"/>
      <c r="AC228" s="480"/>
      <c r="AD228" s="480"/>
      <c r="AE228" s="443" t="str">
        <f>IF((AB228+AC228+AD228)=0,"",(AB228*'DATA INPUT'!$D$59)+(AC228*'DATA INPUT'!$D$61)+(AD228*'DATA INPUT'!$D$66))</f>
        <v/>
      </c>
      <c r="AF228" s="480"/>
      <c r="AG228" s="480"/>
      <c r="AH228" s="483"/>
      <c r="AI228" s="443" t="str">
        <f t="shared" si="39"/>
        <v/>
      </c>
      <c r="AJ228" s="443" t="str">
        <f t="shared" si="40"/>
        <v/>
      </c>
      <c r="AK228" s="443" t="str">
        <f t="shared" si="41"/>
        <v/>
      </c>
      <c r="AL228" s="443" t="str">
        <f t="shared" si="42"/>
        <v/>
      </c>
      <c r="AM228" s="443" t="str">
        <f t="shared" si="43"/>
        <v/>
      </c>
      <c r="AN228" s="443" t="str">
        <f t="shared" si="44"/>
        <v/>
      </c>
      <c r="AO228" s="443" t="str">
        <f t="shared" si="45"/>
        <v/>
      </c>
      <c r="AP228" s="443" t="str">
        <f t="shared" si="46"/>
        <v/>
      </c>
      <c r="AQ228" s="440" t="str">
        <f>IF(AH228="y",IF(MAX(BY228:BZ228)&lt;'TUITION SCHED'!$H$61,MAX(BY228:BZ228),'TUITION SCHED'!$H$61),"")</f>
        <v/>
      </c>
      <c r="AR228" s="459"/>
      <c r="AS228" s="443" t="str">
        <f>IF(SUM(AT228:$BF228)&gt;0,"",IF(B228&gt;0,$P228,""))</f>
        <v/>
      </c>
      <c r="AT228" s="443" t="str">
        <f>IF(SUM(AU228:$BF228)&gt;0,"",IF(C228&gt;0,$P228,""))</f>
        <v/>
      </c>
      <c r="AU228" s="443" t="str">
        <f>IF(SUM(AV228:$BF228)&gt;0,"",IF(D228&gt;0,$P228,""))</f>
        <v/>
      </c>
      <c r="AV228" s="443" t="str">
        <f>IF(SUM(AW228:$BF228)&gt;0,"",IF(E228&gt;0,$P228,""))</f>
        <v/>
      </c>
      <c r="AW228" s="443" t="str">
        <f>IF(SUM(AX228:$BF228)&gt;0,"",IF(F228&gt;0,$P228,""))</f>
        <v/>
      </c>
      <c r="AX228" s="443" t="str">
        <f>IF(SUM(AY228:$BF228)&gt;0,"",IF(G228&gt;0,$P228,""))</f>
        <v/>
      </c>
      <c r="AY228" s="443" t="str">
        <f>IF(SUM(AZ228:$BF228)&gt;0,"",IF(H228&gt;0,$P228,""))</f>
        <v/>
      </c>
      <c r="AZ228" s="443" t="str">
        <f>IF(SUM(BA228:$BF228)&gt;0,"",IF(I228&gt;0,$P228,""))</f>
        <v/>
      </c>
      <c r="BA228" s="443" t="str">
        <f>IF(SUM(BB228:$BF228)&gt;0,"",IF(J228&gt;0,$P228,""))</f>
        <v/>
      </c>
      <c r="BB228" s="443" t="str">
        <f>IF(SUM(BC228:$BF228)&gt;0,"",IF(K228&gt;0,$P228,""))</f>
        <v/>
      </c>
      <c r="BC228" s="443" t="str">
        <f>IF(SUM(BD228:$BF228)&gt;0,"",IF(L228&gt;0,$P228,""))</f>
        <v/>
      </c>
      <c r="BD228" s="443" t="str">
        <f>IF(SUM(BE228:$BF228)&gt;0,"",IF(M228&gt;0,$P228,""))</f>
        <v/>
      </c>
      <c r="BE228" s="443" t="str">
        <f t="shared" si="49"/>
        <v/>
      </c>
      <c r="BF228" s="440" t="str">
        <f t="shared" si="50"/>
        <v/>
      </c>
      <c r="BG228" s="124"/>
      <c r="BH228" s="507"/>
      <c r="BI228" s="145" t="str">
        <f>IF(AS228&lt;1,"",IF(AS228=1,'TUITION SCHED'!$D$16,IF(AS228=2,'TUITION SCHED'!$E$16,IF(AS228=3,'TUITION SCHED'!$F$16,IF(AS228=4,'TUITION SCHED'!$G$16,IF(AS228=5,'TUITION SCHED'!$H$16,""))))))</f>
        <v/>
      </c>
      <c r="BJ228" s="443" t="str">
        <f>IF(AT228&lt;1,"",IF(AT228=1,'TUITION SCHED'!$D$17,IF(AT228=2,'TUITION SCHED'!$E$17,IF(AT228=3,'TUITION SCHED'!$F$17,IF(AT228=4,'TUITION SCHED'!$G$17,IF(AT228=5,'TUITION SCHED'!$H$18,""))))))</f>
        <v/>
      </c>
      <c r="BK228" s="443" t="str">
        <f>IF(AU228&lt;1,"",IF(AU228=1,'TUITION SCHED'!$D$18,IF(AU228=2,'TUITION SCHED'!$E$18,IF(AU228=3,'TUITION SCHED'!$F$18,IF(AU228=4,'TUITION SCHED'!$G$18,IF(AU228=5,'TUITION SCHED'!$H$18,""))))))</f>
        <v/>
      </c>
      <c r="BL228" s="443" t="str">
        <f>IF(AV228&lt;1,"",IF(AV228=1,'TUITION SCHED'!$D$19,IF(AV228=2,'TUITION SCHED'!$E$19,IF(AV228=3,'TUITION SCHED'!$F$19,IF(AV228=4,'TUITION SCHED'!$G$19,IF(AV228=5,'TUITION SCHED'!$H$19,""))))))</f>
        <v/>
      </c>
      <c r="BM228" s="443" t="str">
        <f>IF(AW228&lt;1,"",IF(AW228=1,'TUITION SCHED'!$D$20,IF(AW228=2,'TUITION SCHED'!$E$20,IF(AW228=3,'TUITION SCHED'!$F$20,IF(AW228=4,'TUITION SCHED'!$G$20,IF(AW228=5,'TUITION SCHED'!$H$20,""))))))</f>
        <v/>
      </c>
      <c r="BN228" s="443" t="str">
        <f>IF(AX228&lt;1,"",IF(AX228=1,'TUITION SCHED'!$D$21,IF(AX228=2,'TUITION SCHED'!$E$21,IF(AX228=3,'TUITION SCHED'!$F$21,IF(AX228=4,'TUITION SCHED'!$G$21,IF(AX228=5,'TUITION SCHED'!$H$21,""))))))</f>
        <v/>
      </c>
      <c r="BO228" s="443" t="str">
        <f>IF(AY228&lt;1,"",IF(AY228=1,'TUITION SCHED'!$D$22,IF(AY228=2,'TUITION SCHED'!$E$22,IF(AY228=3,'TUITION SCHED'!$F$22,IF(AY228=4,'TUITION SCHED'!$G$22,IF(AY228=5,'TUITION SCHED'!$H$22,""))))))</f>
        <v/>
      </c>
      <c r="BP228" s="443" t="str">
        <f>IF(AZ228&lt;1,"",IF(AZ228=1,'TUITION SCHED'!$D$23,IF(AZ228=2,'TUITION SCHED'!$E$23,IF(AZ228=3,'TUITION SCHED'!$F$23,IF(AZ228=4,'TUITION SCHED'!$G$23,IF(AZ228=5,'TUITION SCHED'!$H$23,""))))))</f>
        <v/>
      </c>
      <c r="BQ228" s="443" t="str">
        <f>IF(BA228&lt;1,"",IF(BA228=1,'TUITION SCHED'!$D$24,IF(BA228=2,'TUITION SCHED'!$E$24,IF(BA228=3,'TUITION SCHED'!$F$24,IF(BA228=4,'TUITION SCHED'!$G$24,IF(BA228=5,'TUITION SCHED'!$H$24,""))))))</f>
        <v/>
      </c>
      <c r="BR228" s="443" t="str">
        <f>IF(BB228&lt;1,"",IF(BB228=1,'TUITION SCHED'!$D$25,IF(BB228=2,'TUITION SCHED'!$E$25,IF(BB228=3,'TUITION SCHED'!$F$25,IF(BB228=4,'TUITION SCHED'!$G$25,IF(BB228=5,'TUITION SCHED'!$H$25,""))))))</f>
        <v/>
      </c>
      <c r="BS228" s="443" t="str">
        <f>IF(BC228&lt;1,"",IF(BC228=1,'TUITION SCHED'!$D$26,IF(BC228=2,'TUITION SCHED'!$E$26,IF(BC228=3,'TUITION SCHED'!$F$26,IF(BC228=4,'TUITION SCHED'!$G$26,IF(BC228=5,'TUITION SCHED'!$H$26,""))))))</f>
        <v/>
      </c>
      <c r="BT228" s="443" t="str">
        <f>IF(BD228&lt;1,"",IF(BD228=1,'TUITION SCHED'!$D$27,IF(BD228=2,'TUITION SCHED'!$E$27,IF(BD228=3,'TUITION SCHED'!$F$27,IF(BD228=4,'TUITION SCHED'!$G$27,IF(BD228=5,'TUITION SCHED'!$H$27,""))))))</f>
        <v/>
      </c>
      <c r="BU228" s="443" t="str">
        <f>IF(BE228&lt;1,"",IF(BE228=1,'TUITION SCHED'!$D$28,IF(BE228=2,'TUITION SCHED'!$E$28,IF(BE228=3,'TUITION SCHED'!$F$28,IF(BE228=4,'TUITION SCHED'!$G$28,IF(BE228=5,'TUITION SCHED'!$H$28,""))))))</f>
        <v/>
      </c>
      <c r="BV228" s="440" t="str">
        <f>IF(BF228&lt;1,"",IF(BF228=1,'TUITION SCHED'!$D$29,IF(BF228=2,'TUITION SCHED'!$E$29,IF(BF228=3,'TUITION SCHED'!$F$29,IF(BF228=4,'TUITION SCHED'!$G$29,IF(BF228=5,'TUITION SCHED'!$H$29,""))))))</f>
        <v/>
      </c>
      <c r="BW228" s="124"/>
      <c r="BX228" s="507"/>
      <c r="BY228" s="145" t="str">
        <f>IF(AH228="y",IF(SUM(J228:O228)&gt;0,'TUITION SCHED'!$H$58+IF(SUM(J228:O228)&gt;1,((SUM(J228:O228)-1))*'TUITION SCHED'!$H$60)+SUM(B228:I228)*'TUITION SCHED'!$H$59,""),"")</f>
        <v/>
      </c>
      <c r="BZ228" s="443" t="str">
        <f>IF(AH228="y",IF(SUM(B228:I228)&gt;0,'TUITION SCHED'!$H$57+IF(SUM(B228:I228)&gt;1,((SUM(B228:I228)-1))*'TUITION SCHED'!$H$59),""),"")</f>
        <v/>
      </c>
      <c r="CA228" s="443" t="str">
        <f t="shared" si="51"/>
        <v/>
      </c>
    </row>
    <row r="229" spans="1:79">
      <c r="A229" s="480"/>
      <c r="B229" s="463"/>
      <c r="C229" s="463"/>
      <c r="D229" s="463"/>
      <c r="E229" s="463"/>
      <c r="F229" s="463"/>
      <c r="G229" s="463"/>
      <c r="H229" s="463"/>
      <c r="I229" s="463"/>
      <c r="J229" s="463"/>
      <c r="K229" s="463"/>
      <c r="L229" s="463"/>
      <c r="M229" s="463"/>
      <c r="N229" s="463"/>
      <c r="O229" s="463"/>
      <c r="P229" s="443">
        <f t="shared" si="47"/>
        <v>0</v>
      </c>
      <c r="Q229" s="480"/>
      <c r="R229" s="480"/>
      <c r="S229" s="456">
        <f>IF(U229&gt;0,U229,IF(Q229=1,'TUITION SCHED'!D$30,IF(Q229=2,'TUITION SCHED'!E$30,IF(Q229=3,'TUITION SCHED'!F$30,IF(Q229=4,'TUITION SCHED'!G$30,IF(Q229=5,'TUITION SCHED'!H$30,IF(R229&gt;0,R229*'TUITION SCHED'!$D$31,SUM(BI229:BV229))))))))</f>
        <v>0</v>
      </c>
      <c r="T229" s="457" t="str">
        <f t="shared" si="48"/>
        <v/>
      </c>
      <c r="U229" s="480"/>
      <c r="V229" s="480"/>
      <c r="W229" s="575" t="str">
        <f>IF(V229="y",S229*'DATA INPUT'!$B$20,"")</f>
        <v/>
      </c>
      <c r="X229" s="483"/>
      <c r="Y229" s="443" t="str">
        <f>IF(A229="","",IF(X229="y",'DATA INPUT'!$B$26,'DATA INPUT'!$B$27))</f>
        <v/>
      </c>
      <c r="Z229" s="458">
        <f>IF(Q229=0,(P229-B229*0.5)*'DATA INPUT'!$B$28,"")</f>
        <v>0</v>
      </c>
      <c r="AA229" s="480"/>
      <c r="AB229" s="480"/>
      <c r="AC229" s="480"/>
      <c r="AD229" s="480"/>
      <c r="AE229" s="443" t="str">
        <f>IF((AB229+AC229+AD229)=0,"",(AB229*'DATA INPUT'!$D$59)+(AC229*'DATA INPUT'!$D$61)+(AD229*'DATA INPUT'!$D$66))</f>
        <v/>
      </c>
      <c r="AF229" s="480"/>
      <c r="AG229" s="480"/>
      <c r="AH229" s="483"/>
      <c r="AI229" s="443" t="str">
        <f t="shared" si="39"/>
        <v/>
      </c>
      <c r="AJ229" s="443" t="str">
        <f t="shared" si="40"/>
        <v/>
      </c>
      <c r="AK229" s="443" t="str">
        <f t="shared" si="41"/>
        <v/>
      </c>
      <c r="AL229" s="443" t="str">
        <f t="shared" si="42"/>
        <v/>
      </c>
      <c r="AM229" s="443" t="str">
        <f t="shared" si="43"/>
        <v/>
      </c>
      <c r="AN229" s="443" t="str">
        <f t="shared" si="44"/>
        <v/>
      </c>
      <c r="AO229" s="443" t="str">
        <f t="shared" si="45"/>
        <v/>
      </c>
      <c r="AP229" s="443" t="str">
        <f t="shared" si="46"/>
        <v/>
      </c>
      <c r="AQ229" s="440" t="str">
        <f>IF(AH229="y",IF(MAX(BY229:BZ229)&lt;'TUITION SCHED'!$H$61,MAX(BY229:BZ229),'TUITION SCHED'!$H$61),"")</f>
        <v/>
      </c>
      <c r="AR229" s="459"/>
      <c r="AS229" s="443" t="str">
        <f>IF(SUM(AT229:$BF229)&gt;0,"",IF(B229&gt;0,$P229,""))</f>
        <v/>
      </c>
      <c r="AT229" s="443" t="str">
        <f>IF(SUM(AU229:$BF229)&gt;0,"",IF(C229&gt;0,$P229,""))</f>
        <v/>
      </c>
      <c r="AU229" s="443" t="str">
        <f>IF(SUM(AV229:$BF229)&gt;0,"",IF(D229&gt;0,$P229,""))</f>
        <v/>
      </c>
      <c r="AV229" s="443" t="str">
        <f>IF(SUM(AW229:$BF229)&gt;0,"",IF(E229&gt;0,$P229,""))</f>
        <v/>
      </c>
      <c r="AW229" s="443" t="str">
        <f>IF(SUM(AX229:$BF229)&gt;0,"",IF(F229&gt;0,$P229,""))</f>
        <v/>
      </c>
      <c r="AX229" s="443" t="str">
        <f>IF(SUM(AY229:$BF229)&gt;0,"",IF(G229&gt;0,$P229,""))</f>
        <v/>
      </c>
      <c r="AY229" s="443" t="str">
        <f>IF(SUM(AZ229:$BF229)&gt;0,"",IF(H229&gt;0,$P229,""))</f>
        <v/>
      </c>
      <c r="AZ229" s="443" t="str">
        <f>IF(SUM(BA229:$BF229)&gt;0,"",IF(I229&gt;0,$P229,""))</f>
        <v/>
      </c>
      <c r="BA229" s="443" t="str">
        <f>IF(SUM(BB229:$BF229)&gt;0,"",IF(J229&gt;0,$P229,""))</f>
        <v/>
      </c>
      <c r="BB229" s="443" t="str">
        <f>IF(SUM(BC229:$BF229)&gt;0,"",IF(K229&gt;0,$P229,""))</f>
        <v/>
      </c>
      <c r="BC229" s="443" t="str">
        <f>IF(SUM(BD229:$BF229)&gt;0,"",IF(L229&gt;0,$P229,""))</f>
        <v/>
      </c>
      <c r="BD229" s="443" t="str">
        <f>IF(SUM(BE229:$BF229)&gt;0,"",IF(M229&gt;0,$P229,""))</f>
        <v/>
      </c>
      <c r="BE229" s="443" t="str">
        <f t="shared" si="49"/>
        <v/>
      </c>
      <c r="BF229" s="440" t="str">
        <f t="shared" si="50"/>
        <v/>
      </c>
      <c r="BG229" s="124"/>
      <c r="BH229" s="507"/>
      <c r="BI229" s="145" t="str">
        <f>IF(AS229&lt;1,"",IF(AS229=1,'TUITION SCHED'!$D$16,IF(AS229=2,'TUITION SCHED'!$E$16,IF(AS229=3,'TUITION SCHED'!$F$16,IF(AS229=4,'TUITION SCHED'!$G$16,IF(AS229=5,'TUITION SCHED'!$H$16,""))))))</f>
        <v/>
      </c>
      <c r="BJ229" s="443" t="str">
        <f>IF(AT229&lt;1,"",IF(AT229=1,'TUITION SCHED'!$D$17,IF(AT229=2,'TUITION SCHED'!$E$17,IF(AT229=3,'TUITION SCHED'!$F$17,IF(AT229=4,'TUITION SCHED'!$G$17,IF(AT229=5,'TUITION SCHED'!$H$18,""))))))</f>
        <v/>
      </c>
      <c r="BK229" s="443" t="str">
        <f>IF(AU229&lt;1,"",IF(AU229=1,'TUITION SCHED'!$D$18,IF(AU229=2,'TUITION SCHED'!$E$18,IF(AU229=3,'TUITION SCHED'!$F$18,IF(AU229=4,'TUITION SCHED'!$G$18,IF(AU229=5,'TUITION SCHED'!$H$18,""))))))</f>
        <v/>
      </c>
      <c r="BL229" s="443" t="str">
        <f>IF(AV229&lt;1,"",IF(AV229=1,'TUITION SCHED'!$D$19,IF(AV229=2,'TUITION SCHED'!$E$19,IF(AV229=3,'TUITION SCHED'!$F$19,IF(AV229=4,'TUITION SCHED'!$G$19,IF(AV229=5,'TUITION SCHED'!$H$19,""))))))</f>
        <v/>
      </c>
      <c r="BM229" s="443" t="str">
        <f>IF(AW229&lt;1,"",IF(AW229=1,'TUITION SCHED'!$D$20,IF(AW229=2,'TUITION SCHED'!$E$20,IF(AW229=3,'TUITION SCHED'!$F$20,IF(AW229=4,'TUITION SCHED'!$G$20,IF(AW229=5,'TUITION SCHED'!$H$20,""))))))</f>
        <v/>
      </c>
      <c r="BN229" s="443" t="str">
        <f>IF(AX229&lt;1,"",IF(AX229=1,'TUITION SCHED'!$D$21,IF(AX229=2,'TUITION SCHED'!$E$21,IF(AX229=3,'TUITION SCHED'!$F$21,IF(AX229=4,'TUITION SCHED'!$G$21,IF(AX229=5,'TUITION SCHED'!$H$21,""))))))</f>
        <v/>
      </c>
      <c r="BO229" s="443" t="str">
        <f>IF(AY229&lt;1,"",IF(AY229=1,'TUITION SCHED'!$D$22,IF(AY229=2,'TUITION SCHED'!$E$22,IF(AY229=3,'TUITION SCHED'!$F$22,IF(AY229=4,'TUITION SCHED'!$G$22,IF(AY229=5,'TUITION SCHED'!$H$22,""))))))</f>
        <v/>
      </c>
      <c r="BP229" s="443" t="str">
        <f>IF(AZ229&lt;1,"",IF(AZ229=1,'TUITION SCHED'!$D$23,IF(AZ229=2,'TUITION SCHED'!$E$23,IF(AZ229=3,'TUITION SCHED'!$F$23,IF(AZ229=4,'TUITION SCHED'!$G$23,IF(AZ229=5,'TUITION SCHED'!$H$23,""))))))</f>
        <v/>
      </c>
      <c r="BQ229" s="443" t="str">
        <f>IF(BA229&lt;1,"",IF(BA229=1,'TUITION SCHED'!$D$24,IF(BA229=2,'TUITION SCHED'!$E$24,IF(BA229=3,'TUITION SCHED'!$F$24,IF(BA229=4,'TUITION SCHED'!$G$24,IF(BA229=5,'TUITION SCHED'!$H$24,""))))))</f>
        <v/>
      </c>
      <c r="BR229" s="443" t="str">
        <f>IF(BB229&lt;1,"",IF(BB229=1,'TUITION SCHED'!$D$25,IF(BB229=2,'TUITION SCHED'!$E$25,IF(BB229=3,'TUITION SCHED'!$F$25,IF(BB229=4,'TUITION SCHED'!$G$25,IF(BB229=5,'TUITION SCHED'!$H$25,""))))))</f>
        <v/>
      </c>
      <c r="BS229" s="443" t="str">
        <f>IF(BC229&lt;1,"",IF(BC229=1,'TUITION SCHED'!$D$26,IF(BC229=2,'TUITION SCHED'!$E$26,IF(BC229=3,'TUITION SCHED'!$F$26,IF(BC229=4,'TUITION SCHED'!$G$26,IF(BC229=5,'TUITION SCHED'!$H$26,""))))))</f>
        <v/>
      </c>
      <c r="BT229" s="443" t="str">
        <f>IF(BD229&lt;1,"",IF(BD229=1,'TUITION SCHED'!$D$27,IF(BD229=2,'TUITION SCHED'!$E$27,IF(BD229=3,'TUITION SCHED'!$F$27,IF(BD229=4,'TUITION SCHED'!$G$27,IF(BD229=5,'TUITION SCHED'!$H$27,""))))))</f>
        <v/>
      </c>
      <c r="BU229" s="443" t="str">
        <f>IF(BE229&lt;1,"",IF(BE229=1,'TUITION SCHED'!$D$28,IF(BE229=2,'TUITION SCHED'!$E$28,IF(BE229=3,'TUITION SCHED'!$F$28,IF(BE229=4,'TUITION SCHED'!$G$28,IF(BE229=5,'TUITION SCHED'!$H$28,""))))))</f>
        <v/>
      </c>
      <c r="BV229" s="440" t="str">
        <f>IF(BF229&lt;1,"",IF(BF229=1,'TUITION SCHED'!$D$29,IF(BF229=2,'TUITION SCHED'!$E$29,IF(BF229=3,'TUITION SCHED'!$F$29,IF(BF229=4,'TUITION SCHED'!$G$29,IF(BF229=5,'TUITION SCHED'!$H$29,""))))))</f>
        <v/>
      </c>
      <c r="BW229" s="124"/>
      <c r="BX229" s="507"/>
      <c r="BY229" s="145" t="str">
        <f>IF(AH229="y",IF(SUM(J229:O229)&gt;0,'TUITION SCHED'!$H$58+IF(SUM(J229:O229)&gt;1,((SUM(J229:O229)-1))*'TUITION SCHED'!$H$60)+SUM(B229:I229)*'TUITION SCHED'!$H$59,""),"")</f>
        <v/>
      </c>
      <c r="BZ229" s="443" t="str">
        <f>IF(AH229="y",IF(SUM(B229:I229)&gt;0,'TUITION SCHED'!$H$57+IF(SUM(B229:I229)&gt;1,((SUM(B229:I229)-1))*'TUITION SCHED'!$H$59),""),"")</f>
        <v/>
      </c>
      <c r="CA229" s="443" t="str">
        <f t="shared" si="51"/>
        <v/>
      </c>
    </row>
    <row r="230" spans="1:79">
      <c r="A230" s="480"/>
      <c r="B230" s="463"/>
      <c r="C230" s="463"/>
      <c r="D230" s="463"/>
      <c r="E230" s="463"/>
      <c r="F230" s="463"/>
      <c r="G230" s="463"/>
      <c r="H230" s="463"/>
      <c r="I230" s="463"/>
      <c r="J230" s="463"/>
      <c r="K230" s="463"/>
      <c r="L230" s="463"/>
      <c r="M230" s="463"/>
      <c r="N230" s="463"/>
      <c r="O230" s="463"/>
      <c r="P230" s="443">
        <f t="shared" si="47"/>
        <v>0</v>
      </c>
      <c r="Q230" s="480"/>
      <c r="R230" s="480"/>
      <c r="S230" s="456">
        <f>IF(U230&gt;0,U230,IF(Q230=1,'TUITION SCHED'!D$30,IF(Q230=2,'TUITION SCHED'!E$30,IF(Q230=3,'TUITION SCHED'!F$30,IF(Q230=4,'TUITION SCHED'!G$30,IF(Q230=5,'TUITION SCHED'!H$30,IF(R230&gt;0,R230*'TUITION SCHED'!$D$31,SUM(BI230:BV230))))))))</f>
        <v>0</v>
      </c>
      <c r="T230" s="457" t="str">
        <f t="shared" si="48"/>
        <v/>
      </c>
      <c r="U230" s="480"/>
      <c r="V230" s="480"/>
      <c r="W230" s="575" t="str">
        <f>IF(V230="y",S230*'DATA INPUT'!$B$20,"")</f>
        <v/>
      </c>
      <c r="X230" s="483"/>
      <c r="Y230" s="443" t="str">
        <f>IF(A230="","",IF(X230="y",'DATA INPUT'!$B$26,'DATA INPUT'!$B$27))</f>
        <v/>
      </c>
      <c r="Z230" s="458">
        <f>IF(Q230=0,(P230-B230*0.5)*'DATA INPUT'!$B$28,"")</f>
        <v>0</v>
      </c>
      <c r="AA230" s="480"/>
      <c r="AB230" s="480"/>
      <c r="AC230" s="480"/>
      <c r="AD230" s="480"/>
      <c r="AE230" s="443" t="str">
        <f>IF((AB230+AC230+AD230)=0,"",(AB230*'DATA INPUT'!$D$59)+(AC230*'DATA INPUT'!$D$61)+(AD230*'DATA INPUT'!$D$66))</f>
        <v/>
      </c>
      <c r="AF230" s="480"/>
      <c r="AG230" s="480"/>
      <c r="AH230" s="483"/>
      <c r="AI230" s="443" t="str">
        <f t="shared" si="39"/>
        <v/>
      </c>
      <c r="AJ230" s="443" t="str">
        <f t="shared" si="40"/>
        <v/>
      </c>
      <c r="AK230" s="443" t="str">
        <f t="shared" si="41"/>
        <v/>
      </c>
      <c r="AL230" s="443" t="str">
        <f t="shared" si="42"/>
        <v/>
      </c>
      <c r="AM230" s="443" t="str">
        <f t="shared" si="43"/>
        <v/>
      </c>
      <c r="AN230" s="443" t="str">
        <f t="shared" si="44"/>
        <v/>
      </c>
      <c r="AO230" s="443" t="str">
        <f t="shared" si="45"/>
        <v/>
      </c>
      <c r="AP230" s="443" t="str">
        <f t="shared" si="46"/>
        <v/>
      </c>
      <c r="AQ230" s="440" t="str">
        <f>IF(AH230="y",IF(MAX(BY230:BZ230)&lt;'TUITION SCHED'!$H$61,MAX(BY230:BZ230),'TUITION SCHED'!$H$61),"")</f>
        <v/>
      </c>
      <c r="AR230" s="459"/>
      <c r="AS230" s="443" t="str">
        <f>IF(SUM(AT230:$BF230)&gt;0,"",IF(B230&gt;0,$P230,""))</f>
        <v/>
      </c>
      <c r="AT230" s="443" t="str">
        <f>IF(SUM(AU230:$BF230)&gt;0,"",IF(C230&gt;0,$P230,""))</f>
        <v/>
      </c>
      <c r="AU230" s="443" t="str">
        <f>IF(SUM(AV230:$BF230)&gt;0,"",IF(D230&gt;0,$P230,""))</f>
        <v/>
      </c>
      <c r="AV230" s="443" t="str">
        <f>IF(SUM(AW230:$BF230)&gt;0,"",IF(E230&gt;0,$P230,""))</f>
        <v/>
      </c>
      <c r="AW230" s="443" t="str">
        <f>IF(SUM(AX230:$BF230)&gt;0,"",IF(F230&gt;0,$P230,""))</f>
        <v/>
      </c>
      <c r="AX230" s="443" t="str">
        <f>IF(SUM(AY230:$BF230)&gt;0,"",IF(G230&gt;0,$P230,""))</f>
        <v/>
      </c>
      <c r="AY230" s="443" t="str">
        <f>IF(SUM(AZ230:$BF230)&gt;0,"",IF(H230&gt;0,$P230,""))</f>
        <v/>
      </c>
      <c r="AZ230" s="443" t="str">
        <f>IF(SUM(BA230:$BF230)&gt;0,"",IF(I230&gt;0,$P230,""))</f>
        <v/>
      </c>
      <c r="BA230" s="443" t="str">
        <f>IF(SUM(BB230:$BF230)&gt;0,"",IF(J230&gt;0,$P230,""))</f>
        <v/>
      </c>
      <c r="BB230" s="443" t="str">
        <f>IF(SUM(BC230:$BF230)&gt;0,"",IF(K230&gt;0,$P230,""))</f>
        <v/>
      </c>
      <c r="BC230" s="443" t="str">
        <f>IF(SUM(BD230:$BF230)&gt;0,"",IF(L230&gt;0,$P230,""))</f>
        <v/>
      </c>
      <c r="BD230" s="443" t="str">
        <f>IF(SUM(BE230:$BF230)&gt;0,"",IF(M230&gt;0,$P230,""))</f>
        <v/>
      </c>
      <c r="BE230" s="443" t="str">
        <f t="shared" si="49"/>
        <v/>
      </c>
      <c r="BF230" s="440" t="str">
        <f t="shared" si="50"/>
        <v/>
      </c>
      <c r="BG230" s="124"/>
      <c r="BH230" s="507"/>
      <c r="BI230" s="145" t="str">
        <f>IF(AS230&lt;1,"",IF(AS230=1,'TUITION SCHED'!$D$16,IF(AS230=2,'TUITION SCHED'!$E$16,IF(AS230=3,'TUITION SCHED'!$F$16,IF(AS230=4,'TUITION SCHED'!$G$16,IF(AS230=5,'TUITION SCHED'!$H$16,""))))))</f>
        <v/>
      </c>
      <c r="BJ230" s="443" t="str">
        <f>IF(AT230&lt;1,"",IF(AT230=1,'TUITION SCHED'!$D$17,IF(AT230=2,'TUITION SCHED'!$E$17,IF(AT230=3,'TUITION SCHED'!$F$17,IF(AT230=4,'TUITION SCHED'!$G$17,IF(AT230=5,'TUITION SCHED'!$H$18,""))))))</f>
        <v/>
      </c>
      <c r="BK230" s="443" t="str">
        <f>IF(AU230&lt;1,"",IF(AU230=1,'TUITION SCHED'!$D$18,IF(AU230=2,'TUITION SCHED'!$E$18,IF(AU230=3,'TUITION SCHED'!$F$18,IF(AU230=4,'TUITION SCHED'!$G$18,IF(AU230=5,'TUITION SCHED'!$H$18,""))))))</f>
        <v/>
      </c>
      <c r="BL230" s="443" t="str">
        <f>IF(AV230&lt;1,"",IF(AV230=1,'TUITION SCHED'!$D$19,IF(AV230=2,'TUITION SCHED'!$E$19,IF(AV230=3,'TUITION SCHED'!$F$19,IF(AV230=4,'TUITION SCHED'!$G$19,IF(AV230=5,'TUITION SCHED'!$H$19,""))))))</f>
        <v/>
      </c>
      <c r="BM230" s="443" t="str">
        <f>IF(AW230&lt;1,"",IF(AW230=1,'TUITION SCHED'!$D$20,IF(AW230=2,'TUITION SCHED'!$E$20,IF(AW230=3,'TUITION SCHED'!$F$20,IF(AW230=4,'TUITION SCHED'!$G$20,IF(AW230=5,'TUITION SCHED'!$H$20,""))))))</f>
        <v/>
      </c>
      <c r="BN230" s="443" t="str">
        <f>IF(AX230&lt;1,"",IF(AX230=1,'TUITION SCHED'!$D$21,IF(AX230=2,'TUITION SCHED'!$E$21,IF(AX230=3,'TUITION SCHED'!$F$21,IF(AX230=4,'TUITION SCHED'!$G$21,IF(AX230=5,'TUITION SCHED'!$H$21,""))))))</f>
        <v/>
      </c>
      <c r="BO230" s="443" t="str">
        <f>IF(AY230&lt;1,"",IF(AY230=1,'TUITION SCHED'!$D$22,IF(AY230=2,'TUITION SCHED'!$E$22,IF(AY230=3,'TUITION SCHED'!$F$22,IF(AY230=4,'TUITION SCHED'!$G$22,IF(AY230=5,'TUITION SCHED'!$H$22,""))))))</f>
        <v/>
      </c>
      <c r="BP230" s="443" t="str">
        <f>IF(AZ230&lt;1,"",IF(AZ230=1,'TUITION SCHED'!$D$23,IF(AZ230=2,'TUITION SCHED'!$E$23,IF(AZ230=3,'TUITION SCHED'!$F$23,IF(AZ230=4,'TUITION SCHED'!$G$23,IF(AZ230=5,'TUITION SCHED'!$H$23,""))))))</f>
        <v/>
      </c>
      <c r="BQ230" s="443" t="str">
        <f>IF(BA230&lt;1,"",IF(BA230=1,'TUITION SCHED'!$D$24,IF(BA230=2,'TUITION SCHED'!$E$24,IF(BA230=3,'TUITION SCHED'!$F$24,IF(BA230=4,'TUITION SCHED'!$G$24,IF(BA230=5,'TUITION SCHED'!$H$24,""))))))</f>
        <v/>
      </c>
      <c r="BR230" s="443" t="str">
        <f>IF(BB230&lt;1,"",IF(BB230=1,'TUITION SCHED'!$D$25,IF(BB230=2,'TUITION SCHED'!$E$25,IF(BB230=3,'TUITION SCHED'!$F$25,IF(BB230=4,'TUITION SCHED'!$G$25,IF(BB230=5,'TUITION SCHED'!$H$25,""))))))</f>
        <v/>
      </c>
      <c r="BS230" s="443" t="str">
        <f>IF(BC230&lt;1,"",IF(BC230=1,'TUITION SCHED'!$D$26,IF(BC230=2,'TUITION SCHED'!$E$26,IF(BC230=3,'TUITION SCHED'!$F$26,IF(BC230=4,'TUITION SCHED'!$G$26,IF(BC230=5,'TUITION SCHED'!$H$26,""))))))</f>
        <v/>
      </c>
      <c r="BT230" s="443" t="str">
        <f>IF(BD230&lt;1,"",IF(BD230=1,'TUITION SCHED'!$D$27,IF(BD230=2,'TUITION SCHED'!$E$27,IF(BD230=3,'TUITION SCHED'!$F$27,IF(BD230=4,'TUITION SCHED'!$G$27,IF(BD230=5,'TUITION SCHED'!$H$27,""))))))</f>
        <v/>
      </c>
      <c r="BU230" s="443" t="str">
        <f>IF(BE230&lt;1,"",IF(BE230=1,'TUITION SCHED'!$D$28,IF(BE230=2,'TUITION SCHED'!$E$28,IF(BE230=3,'TUITION SCHED'!$F$28,IF(BE230=4,'TUITION SCHED'!$G$28,IF(BE230=5,'TUITION SCHED'!$H$28,""))))))</f>
        <v/>
      </c>
      <c r="BV230" s="440" t="str">
        <f>IF(BF230&lt;1,"",IF(BF230=1,'TUITION SCHED'!$D$29,IF(BF230=2,'TUITION SCHED'!$E$29,IF(BF230=3,'TUITION SCHED'!$F$29,IF(BF230=4,'TUITION SCHED'!$G$29,IF(BF230=5,'TUITION SCHED'!$H$29,""))))))</f>
        <v/>
      </c>
      <c r="BW230" s="124"/>
      <c r="BX230" s="507"/>
      <c r="BY230" s="145" t="str">
        <f>IF(AH230="y",IF(SUM(J230:O230)&gt;0,'TUITION SCHED'!$H$58+IF(SUM(J230:O230)&gt;1,((SUM(J230:O230)-1))*'TUITION SCHED'!$H$60)+SUM(B230:I230)*'TUITION SCHED'!$H$59,""),"")</f>
        <v/>
      </c>
      <c r="BZ230" s="443" t="str">
        <f>IF(AH230="y",IF(SUM(B230:I230)&gt;0,'TUITION SCHED'!$H$57+IF(SUM(B230:I230)&gt;1,((SUM(B230:I230)-1))*'TUITION SCHED'!$H$59),""),"")</f>
        <v/>
      </c>
      <c r="CA230" s="443" t="str">
        <f t="shared" si="51"/>
        <v/>
      </c>
    </row>
    <row r="231" spans="1:79">
      <c r="A231" s="480"/>
      <c r="B231" s="463"/>
      <c r="C231" s="463"/>
      <c r="D231" s="463"/>
      <c r="E231" s="463"/>
      <c r="F231" s="463"/>
      <c r="G231" s="463"/>
      <c r="H231" s="463"/>
      <c r="I231" s="463"/>
      <c r="J231" s="463"/>
      <c r="K231" s="463"/>
      <c r="L231" s="463"/>
      <c r="M231" s="463"/>
      <c r="N231" s="463"/>
      <c r="O231" s="463"/>
      <c r="P231" s="443">
        <f t="shared" si="47"/>
        <v>0</v>
      </c>
      <c r="Q231" s="480"/>
      <c r="R231" s="480"/>
      <c r="S231" s="456">
        <f>IF(U231&gt;0,U231,IF(Q231=1,'TUITION SCHED'!D$30,IF(Q231=2,'TUITION SCHED'!E$30,IF(Q231=3,'TUITION SCHED'!F$30,IF(Q231=4,'TUITION SCHED'!G$30,IF(Q231=5,'TUITION SCHED'!H$30,IF(R231&gt;0,R231*'TUITION SCHED'!$D$31,SUM(BI231:BV231))))))))</f>
        <v>0</v>
      </c>
      <c r="T231" s="457" t="str">
        <f t="shared" si="48"/>
        <v/>
      </c>
      <c r="U231" s="480"/>
      <c r="V231" s="480"/>
      <c r="W231" s="575" t="str">
        <f>IF(V231="y",S231*'DATA INPUT'!$B$20,"")</f>
        <v/>
      </c>
      <c r="X231" s="483"/>
      <c r="Y231" s="443" t="str">
        <f>IF(A231="","",IF(X231="y",'DATA INPUT'!$B$26,'DATA INPUT'!$B$27))</f>
        <v/>
      </c>
      <c r="Z231" s="458">
        <f>IF(Q231=0,(P231-B231*0.5)*'DATA INPUT'!$B$28,"")</f>
        <v>0</v>
      </c>
      <c r="AA231" s="480"/>
      <c r="AB231" s="480"/>
      <c r="AC231" s="480"/>
      <c r="AD231" s="480"/>
      <c r="AE231" s="443" t="str">
        <f>IF((AB231+AC231+AD231)=0,"",(AB231*'DATA INPUT'!$D$59)+(AC231*'DATA INPUT'!$D$61)+(AD231*'DATA INPUT'!$D$66))</f>
        <v/>
      </c>
      <c r="AF231" s="480"/>
      <c r="AG231" s="480"/>
      <c r="AH231" s="483"/>
      <c r="AI231" s="443" t="str">
        <f t="shared" si="39"/>
        <v/>
      </c>
      <c r="AJ231" s="443" t="str">
        <f t="shared" si="40"/>
        <v/>
      </c>
      <c r="AK231" s="443" t="str">
        <f t="shared" si="41"/>
        <v/>
      </c>
      <c r="AL231" s="443" t="str">
        <f t="shared" si="42"/>
        <v/>
      </c>
      <c r="AM231" s="443" t="str">
        <f t="shared" si="43"/>
        <v/>
      </c>
      <c r="AN231" s="443" t="str">
        <f t="shared" si="44"/>
        <v/>
      </c>
      <c r="AO231" s="443" t="str">
        <f t="shared" si="45"/>
        <v/>
      </c>
      <c r="AP231" s="443" t="str">
        <f t="shared" si="46"/>
        <v/>
      </c>
      <c r="AQ231" s="440" t="str">
        <f>IF(AH231="y",IF(MAX(BY231:BZ231)&lt;'TUITION SCHED'!$H$61,MAX(BY231:BZ231),'TUITION SCHED'!$H$61),"")</f>
        <v/>
      </c>
      <c r="AR231" s="459"/>
      <c r="AS231" s="443" t="str">
        <f>IF(SUM(AT231:$BF231)&gt;0,"",IF(B231&gt;0,$P231,""))</f>
        <v/>
      </c>
      <c r="AT231" s="443" t="str">
        <f>IF(SUM(AU231:$BF231)&gt;0,"",IF(C231&gt;0,$P231,""))</f>
        <v/>
      </c>
      <c r="AU231" s="443" t="str">
        <f>IF(SUM(AV231:$BF231)&gt;0,"",IF(D231&gt;0,$P231,""))</f>
        <v/>
      </c>
      <c r="AV231" s="443" t="str">
        <f>IF(SUM(AW231:$BF231)&gt;0,"",IF(E231&gt;0,$P231,""))</f>
        <v/>
      </c>
      <c r="AW231" s="443" t="str">
        <f>IF(SUM(AX231:$BF231)&gt;0,"",IF(F231&gt;0,$P231,""))</f>
        <v/>
      </c>
      <c r="AX231" s="443" t="str">
        <f>IF(SUM(AY231:$BF231)&gt;0,"",IF(G231&gt;0,$P231,""))</f>
        <v/>
      </c>
      <c r="AY231" s="443" t="str">
        <f>IF(SUM(AZ231:$BF231)&gt;0,"",IF(H231&gt;0,$P231,""))</f>
        <v/>
      </c>
      <c r="AZ231" s="443" t="str">
        <f>IF(SUM(BA231:$BF231)&gt;0,"",IF(I231&gt;0,$P231,""))</f>
        <v/>
      </c>
      <c r="BA231" s="443" t="str">
        <f>IF(SUM(BB231:$BF231)&gt;0,"",IF(J231&gt;0,$P231,""))</f>
        <v/>
      </c>
      <c r="BB231" s="443" t="str">
        <f>IF(SUM(BC231:$BF231)&gt;0,"",IF(K231&gt;0,$P231,""))</f>
        <v/>
      </c>
      <c r="BC231" s="443" t="str">
        <f>IF(SUM(BD231:$BF231)&gt;0,"",IF(L231&gt;0,$P231,""))</f>
        <v/>
      </c>
      <c r="BD231" s="443" t="str">
        <f>IF(SUM(BE231:$BF231)&gt;0,"",IF(M231&gt;0,$P231,""))</f>
        <v/>
      </c>
      <c r="BE231" s="443" t="str">
        <f t="shared" si="49"/>
        <v/>
      </c>
      <c r="BF231" s="440" t="str">
        <f t="shared" si="50"/>
        <v/>
      </c>
      <c r="BG231" s="124"/>
      <c r="BH231" s="507"/>
      <c r="BI231" s="145" t="str">
        <f>IF(AS231&lt;1,"",IF(AS231=1,'TUITION SCHED'!$D$16,IF(AS231=2,'TUITION SCHED'!$E$16,IF(AS231=3,'TUITION SCHED'!$F$16,IF(AS231=4,'TUITION SCHED'!$G$16,IF(AS231=5,'TUITION SCHED'!$H$16,""))))))</f>
        <v/>
      </c>
      <c r="BJ231" s="443" t="str">
        <f>IF(AT231&lt;1,"",IF(AT231=1,'TUITION SCHED'!$D$17,IF(AT231=2,'TUITION SCHED'!$E$17,IF(AT231=3,'TUITION SCHED'!$F$17,IF(AT231=4,'TUITION SCHED'!$G$17,IF(AT231=5,'TUITION SCHED'!$H$18,""))))))</f>
        <v/>
      </c>
      <c r="BK231" s="443" t="str">
        <f>IF(AU231&lt;1,"",IF(AU231=1,'TUITION SCHED'!$D$18,IF(AU231=2,'TUITION SCHED'!$E$18,IF(AU231=3,'TUITION SCHED'!$F$18,IF(AU231=4,'TUITION SCHED'!$G$18,IF(AU231=5,'TUITION SCHED'!$H$18,""))))))</f>
        <v/>
      </c>
      <c r="BL231" s="443" t="str">
        <f>IF(AV231&lt;1,"",IF(AV231=1,'TUITION SCHED'!$D$19,IF(AV231=2,'TUITION SCHED'!$E$19,IF(AV231=3,'TUITION SCHED'!$F$19,IF(AV231=4,'TUITION SCHED'!$G$19,IF(AV231=5,'TUITION SCHED'!$H$19,""))))))</f>
        <v/>
      </c>
      <c r="BM231" s="443" t="str">
        <f>IF(AW231&lt;1,"",IF(AW231=1,'TUITION SCHED'!$D$20,IF(AW231=2,'TUITION SCHED'!$E$20,IF(AW231=3,'TUITION SCHED'!$F$20,IF(AW231=4,'TUITION SCHED'!$G$20,IF(AW231=5,'TUITION SCHED'!$H$20,""))))))</f>
        <v/>
      </c>
      <c r="BN231" s="443" t="str">
        <f>IF(AX231&lt;1,"",IF(AX231=1,'TUITION SCHED'!$D$21,IF(AX231=2,'TUITION SCHED'!$E$21,IF(AX231=3,'TUITION SCHED'!$F$21,IF(AX231=4,'TUITION SCHED'!$G$21,IF(AX231=5,'TUITION SCHED'!$H$21,""))))))</f>
        <v/>
      </c>
      <c r="BO231" s="443" t="str">
        <f>IF(AY231&lt;1,"",IF(AY231=1,'TUITION SCHED'!$D$22,IF(AY231=2,'TUITION SCHED'!$E$22,IF(AY231=3,'TUITION SCHED'!$F$22,IF(AY231=4,'TUITION SCHED'!$G$22,IF(AY231=5,'TUITION SCHED'!$H$22,""))))))</f>
        <v/>
      </c>
      <c r="BP231" s="443" t="str">
        <f>IF(AZ231&lt;1,"",IF(AZ231=1,'TUITION SCHED'!$D$23,IF(AZ231=2,'TUITION SCHED'!$E$23,IF(AZ231=3,'TUITION SCHED'!$F$23,IF(AZ231=4,'TUITION SCHED'!$G$23,IF(AZ231=5,'TUITION SCHED'!$H$23,""))))))</f>
        <v/>
      </c>
      <c r="BQ231" s="443" t="str">
        <f>IF(BA231&lt;1,"",IF(BA231=1,'TUITION SCHED'!$D$24,IF(BA231=2,'TUITION SCHED'!$E$24,IF(BA231=3,'TUITION SCHED'!$F$24,IF(BA231=4,'TUITION SCHED'!$G$24,IF(BA231=5,'TUITION SCHED'!$H$24,""))))))</f>
        <v/>
      </c>
      <c r="BR231" s="443" t="str">
        <f>IF(BB231&lt;1,"",IF(BB231=1,'TUITION SCHED'!$D$25,IF(BB231=2,'TUITION SCHED'!$E$25,IF(BB231=3,'TUITION SCHED'!$F$25,IF(BB231=4,'TUITION SCHED'!$G$25,IF(BB231=5,'TUITION SCHED'!$H$25,""))))))</f>
        <v/>
      </c>
      <c r="BS231" s="443" t="str">
        <f>IF(BC231&lt;1,"",IF(BC231=1,'TUITION SCHED'!$D$26,IF(BC231=2,'TUITION SCHED'!$E$26,IF(BC231=3,'TUITION SCHED'!$F$26,IF(BC231=4,'TUITION SCHED'!$G$26,IF(BC231=5,'TUITION SCHED'!$H$26,""))))))</f>
        <v/>
      </c>
      <c r="BT231" s="443" t="str">
        <f>IF(BD231&lt;1,"",IF(BD231=1,'TUITION SCHED'!$D$27,IF(BD231=2,'TUITION SCHED'!$E$27,IF(BD231=3,'TUITION SCHED'!$F$27,IF(BD231=4,'TUITION SCHED'!$G$27,IF(BD231=5,'TUITION SCHED'!$H$27,""))))))</f>
        <v/>
      </c>
      <c r="BU231" s="443" t="str">
        <f>IF(BE231&lt;1,"",IF(BE231=1,'TUITION SCHED'!$D$28,IF(BE231=2,'TUITION SCHED'!$E$28,IF(BE231=3,'TUITION SCHED'!$F$28,IF(BE231=4,'TUITION SCHED'!$G$28,IF(BE231=5,'TUITION SCHED'!$H$28,""))))))</f>
        <v/>
      </c>
      <c r="BV231" s="440" t="str">
        <f>IF(BF231&lt;1,"",IF(BF231=1,'TUITION SCHED'!$D$29,IF(BF231=2,'TUITION SCHED'!$E$29,IF(BF231=3,'TUITION SCHED'!$F$29,IF(BF231=4,'TUITION SCHED'!$G$29,IF(BF231=5,'TUITION SCHED'!$H$29,""))))))</f>
        <v/>
      </c>
      <c r="BW231" s="124"/>
      <c r="BX231" s="507"/>
      <c r="BY231" s="145" t="str">
        <f>IF(AH231="y",IF(SUM(J231:O231)&gt;0,'TUITION SCHED'!$H$58+IF(SUM(J231:O231)&gt;1,((SUM(J231:O231)-1))*'TUITION SCHED'!$H$60)+SUM(B231:I231)*'TUITION SCHED'!$H$59,""),"")</f>
        <v/>
      </c>
      <c r="BZ231" s="443" t="str">
        <f>IF(AH231="y",IF(SUM(B231:I231)&gt;0,'TUITION SCHED'!$H$57+IF(SUM(B231:I231)&gt;1,((SUM(B231:I231)-1))*'TUITION SCHED'!$H$59),""),"")</f>
        <v/>
      </c>
      <c r="CA231" s="443" t="str">
        <f t="shared" si="51"/>
        <v/>
      </c>
    </row>
    <row r="232" spans="1:79">
      <c r="A232" s="480"/>
      <c r="B232" s="463"/>
      <c r="C232" s="463"/>
      <c r="D232" s="463"/>
      <c r="E232" s="463"/>
      <c r="F232" s="463"/>
      <c r="G232" s="463"/>
      <c r="H232" s="463"/>
      <c r="I232" s="463"/>
      <c r="J232" s="463"/>
      <c r="K232" s="463"/>
      <c r="L232" s="463"/>
      <c r="M232" s="463"/>
      <c r="N232" s="463"/>
      <c r="O232" s="463"/>
      <c r="P232" s="443">
        <f t="shared" si="47"/>
        <v>0</v>
      </c>
      <c r="Q232" s="480"/>
      <c r="R232" s="480"/>
      <c r="S232" s="456">
        <f>IF(U232&gt;0,U232,IF(Q232=1,'TUITION SCHED'!D$30,IF(Q232=2,'TUITION SCHED'!E$30,IF(Q232=3,'TUITION SCHED'!F$30,IF(Q232=4,'TUITION SCHED'!G$30,IF(Q232=5,'TUITION SCHED'!H$30,IF(R232&gt;0,R232*'TUITION SCHED'!$D$31,SUM(BI232:BV232))))))))</f>
        <v>0</v>
      </c>
      <c r="T232" s="457" t="str">
        <f t="shared" si="48"/>
        <v/>
      </c>
      <c r="U232" s="480"/>
      <c r="V232" s="480"/>
      <c r="W232" s="575" t="str">
        <f>IF(V232="y",S232*'DATA INPUT'!$B$20,"")</f>
        <v/>
      </c>
      <c r="X232" s="483"/>
      <c r="Y232" s="443" t="str">
        <f>IF(A232="","",IF(X232="y",'DATA INPUT'!$B$26,'DATA INPUT'!$B$27))</f>
        <v/>
      </c>
      <c r="Z232" s="458">
        <f>IF(Q232=0,(P232-B232*0.5)*'DATA INPUT'!$B$28,"")</f>
        <v>0</v>
      </c>
      <c r="AA232" s="480"/>
      <c r="AB232" s="480"/>
      <c r="AC232" s="480"/>
      <c r="AD232" s="480"/>
      <c r="AE232" s="443" t="str">
        <f>IF((AB232+AC232+AD232)=0,"",(AB232*'DATA INPUT'!$D$59)+(AC232*'DATA INPUT'!$D$61)+(AD232*'DATA INPUT'!$D$66))</f>
        <v/>
      </c>
      <c r="AF232" s="480"/>
      <c r="AG232" s="480"/>
      <c r="AH232" s="483"/>
      <c r="AI232" s="443" t="str">
        <f t="shared" si="39"/>
        <v/>
      </c>
      <c r="AJ232" s="443" t="str">
        <f t="shared" si="40"/>
        <v/>
      </c>
      <c r="AK232" s="443" t="str">
        <f t="shared" si="41"/>
        <v/>
      </c>
      <c r="AL232" s="443" t="str">
        <f t="shared" si="42"/>
        <v/>
      </c>
      <c r="AM232" s="443" t="str">
        <f t="shared" si="43"/>
        <v/>
      </c>
      <c r="AN232" s="443" t="str">
        <f t="shared" si="44"/>
        <v/>
      </c>
      <c r="AO232" s="443" t="str">
        <f t="shared" si="45"/>
        <v/>
      </c>
      <c r="AP232" s="443" t="str">
        <f t="shared" si="46"/>
        <v/>
      </c>
      <c r="AQ232" s="440" t="str">
        <f>IF(AH232="y",IF(MAX(BY232:BZ232)&lt;'TUITION SCHED'!$H$61,MAX(BY232:BZ232),'TUITION SCHED'!$H$61),"")</f>
        <v/>
      </c>
      <c r="AR232" s="459"/>
      <c r="AS232" s="443" t="str">
        <f>IF(SUM(AT232:$BF232)&gt;0,"",IF(B232&gt;0,$P232,""))</f>
        <v/>
      </c>
      <c r="AT232" s="443" t="str">
        <f>IF(SUM(AU232:$BF232)&gt;0,"",IF(C232&gt;0,$P232,""))</f>
        <v/>
      </c>
      <c r="AU232" s="443" t="str">
        <f>IF(SUM(AV232:$BF232)&gt;0,"",IF(D232&gt;0,$P232,""))</f>
        <v/>
      </c>
      <c r="AV232" s="443" t="str">
        <f>IF(SUM(AW232:$BF232)&gt;0,"",IF(E232&gt;0,$P232,""))</f>
        <v/>
      </c>
      <c r="AW232" s="443" t="str">
        <f>IF(SUM(AX232:$BF232)&gt;0,"",IF(F232&gt;0,$P232,""))</f>
        <v/>
      </c>
      <c r="AX232" s="443" t="str">
        <f>IF(SUM(AY232:$BF232)&gt;0,"",IF(G232&gt;0,$P232,""))</f>
        <v/>
      </c>
      <c r="AY232" s="443" t="str">
        <f>IF(SUM(AZ232:$BF232)&gt;0,"",IF(H232&gt;0,$P232,""))</f>
        <v/>
      </c>
      <c r="AZ232" s="443" t="str">
        <f>IF(SUM(BA232:$BF232)&gt;0,"",IF(I232&gt;0,$P232,""))</f>
        <v/>
      </c>
      <c r="BA232" s="443" t="str">
        <f>IF(SUM(BB232:$BF232)&gt;0,"",IF(J232&gt;0,$P232,""))</f>
        <v/>
      </c>
      <c r="BB232" s="443" t="str">
        <f>IF(SUM(BC232:$BF232)&gt;0,"",IF(K232&gt;0,$P232,""))</f>
        <v/>
      </c>
      <c r="BC232" s="443" t="str">
        <f>IF(SUM(BD232:$BF232)&gt;0,"",IF(L232&gt;0,$P232,""))</f>
        <v/>
      </c>
      <c r="BD232" s="443" t="str">
        <f>IF(SUM(BE232:$BF232)&gt;0,"",IF(M232&gt;0,$P232,""))</f>
        <v/>
      </c>
      <c r="BE232" s="443" t="str">
        <f t="shared" si="49"/>
        <v/>
      </c>
      <c r="BF232" s="440" t="str">
        <f t="shared" si="50"/>
        <v/>
      </c>
      <c r="BG232" s="124"/>
      <c r="BH232" s="507"/>
      <c r="BI232" s="145" t="str">
        <f>IF(AS232&lt;1,"",IF(AS232=1,'TUITION SCHED'!$D$16,IF(AS232=2,'TUITION SCHED'!$E$16,IF(AS232=3,'TUITION SCHED'!$F$16,IF(AS232=4,'TUITION SCHED'!$G$16,IF(AS232=5,'TUITION SCHED'!$H$16,""))))))</f>
        <v/>
      </c>
      <c r="BJ232" s="443" t="str">
        <f>IF(AT232&lt;1,"",IF(AT232=1,'TUITION SCHED'!$D$17,IF(AT232=2,'TUITION SCHED'!$E$17,IF(AT232=3,'TUITION SCHED'!$F$17,IF(AT232=4,'TUITION SCHED'!$G$17,IF(AT232=5,'TUITION SCHED'!$H$18,""))))))</f>
        <v/>
      </c>
      <c r="BK232" s="443" t="str">
        <f>IF(AU232&lt;1,"",IF(AU232=1,'TUITION SCHED'!$D$18,IF(AU232=2,'TUITION SCHED'!$E$18,IF(AU232=3,'TUITION SCHED'!$F$18,IF(AU232=4,'TUITION SCHED'!$G$18,IF(AU232=5,'TUITION SCHED'!$H$18,""))))))</f>
        <v/>
      </c>
      <c r="BL232" s="443" t="str">
        <f>IF(AV232&lt;1,"",IF(AV232=1,'TUITION SCHED'!$D$19,IF(AV232=2,'TUITION SCHED'!$E$19,IF(AV232=3,'TUITION SCHED'!$F$19,IF(AV232=4,'TUITION SCHED'!$G$19,IF(AV232=5,'TUITION SCHED'!$H$19,""))))))</f>
        <v/>
      </c>
      <c r="BM232" s="443" t="str">
        <f>IF(AW232&lt;1,"",IF(AW232=1,'TUITION SCHED'!$D$20,IF(AW232=2,'TUITION SCHED'!$E$20,IF(AW232=3,'TUITION SCHED'!$F$20,IF(AW232=4,'TUITION SCHED'!$G$20,IF(AW232=5,'TUITION SCHED'!$H$20,""))))))</f>
        <v/>
      </c>
      <c r="BN232" s="443" t="str">
        <f>IF(AX232&lt;1,"",IF(AX232=1,'TUITION SCHED'!$D$21,IF(AX232=2,'TUITION SCHED'!$E$21,IF(AX232=3,'TUITION SCHED'!$F$21,IF(AX232=4,'TUITION SCHED'!$G$21,IF(AX232=5,'TUITION SCHED'!$H$21,""))))))</f>
        <v/>
      </c>
      <c r="BO232" s="443" t="str">
        <f>IF(AY232&lt;1,"",IF(AY232=1,'TUITION SCHED'!$D$22,IF(AY232=2,'TUITION SCHED'!$E$22,IF(AY232=3,'TUITION SCHED'!$F$22,IF(AY232=4,'TUITION SCHED'!$G$22,IF(AY232=5,'TUITION SCHED'!$H$22,""))))))</f>
        <v/>
      </c>
      <c r="BP232" s="443" t="str">
        <f>IF(AZ232&lt;1,"",IF(AZ232=1,'TUITION SCHED'!$D$23,IF(AZ232=2,'TUITION SCHED'!$E$23,IF(AZ232=3,'TUITION SCHED'!$F$23,IF(AZ232=4,'TUITION SCHED'!$G$23,IF(AZ232=5,'TUITION SCHED'!$H$23,""))))))</f>
        <v/>
      </c>
      <c r="BQ232" s="443" t="str">
        <f>IF(BA232&lt;1,"",IF(BA232=1,'TUITION SCHED'!$D$24,IF(BA232=2,'TUITION SCHED'!$E$24,IF(BA232=3,'TUITION SCHED'!$F$24,IF(BA232=4,'TUITION SCHED'!$G$24,IF(BA232=5,'TUITION SCHED'!$H$24,""))))))</f>
        <v/>
      </c>
      <c r="BR232" s="443" t="str">
        <f>IF(BB232&lt;1,"",IF(BB232=1,'TUITION SCHED'!$D$25,IF(BB232=2,'TUITION SCHED'!$E$25,IF(BB232=3,'TUITION SCHED'!$F$25,IF(BB232=4,'TUITION SCHED'!$G$25,IF(BB232=5,'TUITION SCHED'!$H$25,""))))))</f>
        <v/>
      </c>
      <c r="BS232" s="443" t="str">
        <f>IF(BC232&lt;1,"",IF(BC232=1,'TUITION SCHED'!$D$26,IF(BC232=2,'TUITION SCHED'!$E$26,IF(BC232=3,'TUITION SCHED'!$F$26,IF(BC232=4,'TUITION SCHED'!$G$26,IF(BC232=5,'TUITION SCHED'!$H$26,""))))))</f>
        <v/>
      </c>
      <c r="BT232" s="443" t="str">
        <f>IF(BD232&lt;1,"",IF(BD232=1,'TUITION SCHED'!$D$27,IF(BD232=2,'TUITION SCHED'!$E$27,IF(BD232=3,'TUITION SCHED'!$F$27,IF(BD232=4,'TUITION SCHED'!$G$27,IF(BD232=5,'TUITION SCHED'!$H$27,""))))))</f>
        <v/>
      </c>
      <c r="BU232" s="443" t="str">
        <f>IF(BE232&lt;1,"",IF(BE232=1,'TUITION SCHED'!$D$28,IF(BE232=2,'TUITION SCHED'!$E$28,IF(BE232=3,'TUITION SCHED'!$F$28,IF(BE232=4,'TUITION SCHED'!$G$28,IF(BE232=5,'TUITION SCHED'!$H$28,""))))))</f>
        <v/>
      </c>
      <c r="BV232" s="440" t="str">
        <f>IF(BF232&lt;1,"",IF(BF232=1,'TUITION SCHED'!$D$29,IF(BF232=2,'TUITION SCHED'!$E$29,IF(BF232=3,'TUITION SCHED'!$F$29,IF(BF232=4,'TUITION SCHED'!$G$29,IF(BF232=5,'TUITION SCHED'!$H$29,""))))))</f>
        <v/>
      </c>
      <c r="BW232" s="124"/>
      <c r="BX232" s="507"/>
      <c r="BY232" s="145" t="str">
        <f>IF(AH232="y",IF(SUM(J232:O232)&gt;0,'TUITION SCHED'!$H$58+IF(SUM(J232:O232)&gt;1,((SUM(J232:O232)-1))*'TUITION SCHED'!$H$60)+SUM(B232:I232)*'TUITION SCHED'!$H$59,""),"")</f>
        <v/>
      </c>
      <c r="BZ232" s="443" t="str">
        <f>IF(AH232="y",IF(SUM(B232:I232)&gt;0,'TUITION SCHED'!$H$57+IF(SUM(B232:I232)&gt;1,((SUM(B232:I232)-1))*'TUITION SCHED'!$H$59),""),"")</f>
        <v/>
      </c>
      <c r="CA232" s="443" t="str">
        <f t="shared" si="51"/>
        <v/>
      </c>
    </row>
    <row r="233" spans="1:79">
      <c r="A233" s="480"/>
      <c r="B233" s="463"/>
      <c r="C233" s="463"/>
      <c r="D233" s="463"/>
      <c r="E233" s="463"/>
      <c r="F233" s="463"/>
      <c r="G233" s="463"/>
      <c r="H233" s="463"/>
      <c r="I233" s="463"/>
      <c r="J233" s="463"/>
      <c r="K233" s="463"/>
      <c r="L233" s="463"/>
      <c r="M233" s="463"/>
      <c r="N233" s="463"/>
      <c r="O233" s="463"/>
      <c r="P233" s="443">
        <f t="shared" si="47"/>
        <v>0</v>
      </c>
      <c r="Q233" s="480"/>
      <c r="R233" s="480"/>
      <c r="S233" s="456">
        <f>IF(U233&gt;0,U233,IF(Q233=1,'TUITION SCHED'!D$30,IF(Q233=2,'TUITION SCHED'!E$30,IF(Q233=3,'TUITION SCHED'!F$30,IF(Q233=4,'TUITION SCHED'!G$30,IF(Q233=5,'TUITION SCHED'!H$30,IF(R233&gt;0,R233*'TUITION SCHED'!$D$31,SUM(BI233:BV233))))))))</f>
        <v>0</v>
      </c>
      <c r="T233" s="457" t="str">
        <f t="shared" si="48"/>
        <v/>
      </c>
      <c r="U233" s="480"/>
      <c r="V233" s="480"/>
      <c r="W233" s="575" t="str">
        <f>IF(V233="y",S233*'DATA INPUT'!$B$20,"")</f>
        <v/>
      </c>
      <c r="X233" s="483"/>
      <c r="Y233" s="443" t="str">
        <f>IF(A233="","",IF(X233="y",'DATA INPUT'!$B$26,'DATA INPUT'!$B$27))</f>
        <v/>
      </c>
      <c r="Z233" s="458">
        <f>IF(Q233=0,(P233-B233*0.5)*'DATA INPUT'!$B$28,"")</f>
        <v>0</v>
      </c>
      <c r="AA233" s="480"/>
      <c r="AB233" s="480"/>
      <c r="AC233" s="480"/>
      <c r="AD233" s="480"/>
      <c r="AE233" s="443" t="str">
        <f>IF((AB233+AC233+AD233)=0,"",(AB233*'DATA INPUT'!$D$59)+(AC233*'DATA INPUT'!$D$61)+(AD233*'DATA INPUT'!$D$66))</f>
        <v/>
      </c>
      <c r="AF233" s="480"/>
      <c r="AG233" s="480"/>
      <c r="AH233" s="483"/>
      <c r="AI233" s="443" t="str">
        <f t="shared" si="39"/>
        <v/>
      </c>
      <c r="AJ233" s="443" t="str">
        <f t="shared" si="40"/>
        <v/>
      </c>
      <c r="AK233" s="443" t="str">
        <f t="shared" si="41"/>
        <v/>
      </c>
      <c r="AL233" s="443" t="str">
        <f t="shared" si="42"/>
        <v/>
      </c>
      <c r="AM233" s="443" t="str">
        <f t="shared" si="43"/>
        <v/>
      </c>
      <c r="AN233" s="443" t="str">
        <f t="shared" si="44"/>
        <v/>
      </c>
      <c r="AO233" s="443" t="str">
        <f t="shared" si="45"/>
        <v/>
      </c>
      <c r="AP233" s="443" t="str">
        <f t="shared" si="46"/>
        <v/>
      </c>
      <c r="AQ233" s="440" t="str">
        <f>IF(AH233="y",IF(MAX(BY233:BZ233)&lt;'TUITION SCHED'!$H$61,MAX(BY233:BZ233),'TUITION SCHED'!$H$61),"")</f>
        <v/>
      </c>
      <c r="AR233" s="459"/>
      <c r="AS233" s="443" t="str">
        <f>IF(SUM(AT233:$BF233)&gt;0,"",IF(B233&gt;0,$P233,""))</f>
        <v/>
      </c>
      <c r="AT233" s="443" t="str">
        <f>IF(SUM(AU233:$BF233)&gt;0,"",IF(C233&gt;0,$P233,""))</f>
        <v/>
      </c>
      <c r="AU233" s="443" t="str">
        <f>IF(SUM(AV233:$BF233)&gt;0,"",IF(D233&gt;0,$P233,""))</f>
        <v/>
      </c>
      <c r="AV233" s="443" t="str">
        <f>IF(SUM(AW233:$BF233)&gt;0,"",IF(E233&gt;0,$P233,""))</f>
        <v/>
      </c>
      <c r="AW233" s="443" t="str">
        <f>IF(SUM(AX233:$BF233)&gt;0,"",IF(F233&gt;0,$P233,""))</f>
        <v/>
      </c>
      <c r="AX233" s="443" t="str">
        <f>IF(SUM(AY233:$BF233)&gt;0,"",IF(G233&gt;0,$P233,""))</f>
        <v/>
      </c>
      <c r="AY233" s="443" t="str">
        <f>IF(SUM(AZ233:$BF233)&gt;0,"",IF(H233&gt;0,$P233,""))</f>
        <v/>
      </c>
      <c r="AZ233" s="443" t="str">
        <f>IF(SUM(BA233:$BF233)&gt;0,"",IF(I233&gt;0,$P233,""))</f>
        <v/>
      </c>
      <c r="BA233" s="443" t="str">
        <f>IF(SUM(BB233:$BF233)&gt;0,"",IF(J233&gt;0,$P233,""))</f>
        <v/>
      </c>
      <c r="BB233" s="443" t="str">
        <f>IF(SUM(BC233:$BF233)&gt;0,"",IF(K233&gt;0,$P233,""))</f>
        <v/>
      </c>
      <c r="BC233" s="443" t="str">
        <f>IF(SUM(BD233:$BF233)&gt;0,"",IF(L233&gt;0,$P233,""))</f>
        <v/>
      </c>
      <c r="BD233" s="443" t="str">
        <f>IF(SUM(BE233:$BF233)&gt;0,"",IF(M233&gt;0,$P233,""))</f>
        <v/>
      </c>
      <c r="BE233" s="443" t="str">
        <f t="shared" si="49"/>
        <v/>
      </c>
      <c r="BF233" s="440" t="str">
        <f t="shared" si="50"/>
        <v/>
      </c>
      <c r="BG233" s="124"/>
      <c r="BH233" s="507"/>
      <c r="BI233" s="145" t="str">
        <f>IF(AS233&lt;1,"",IF(AS233=1,'TUITION SCHED'!$D$16,IF(AS233=2,'TUITION SCHED'!$E$16,IF(AS233=3,'TUITION SCHED'!$F$16,IF(AS233=4,'TUITION SCHED'!$G$16,IF(AS233=5,'TUITION SCHED'!$H$16,""))))))</f>
        <v/>
      </c>
      <c r="BJ233" s="443" t="str">
        <f>IF(AT233&lt;1,"",IF(AT233=1,'TUITION SCHED'!$D$17,IF(AT233=2,'TUITION SCHED'!$E$17,IF(AT233=3,'TUITION SCHED'!$F$17,IF(AT233=4,'TUITION SCHED'!$G$17,IF(AT233=5,'TUITION SCHED'!$H$18,""))))))</f>
        <v/>
      </c>
      <c r="BK233" s="443" t="str">
        <f>IF(AU233&lt;1,"",IF(AU233=1,'TUITION SCHED'!$D$18,IF(AU233=2,'TUITION SCHED'!$E$18,IF(AU233=3,'TUITION SCHED'!$F$18,IF(AU233=4,'TUITION SCHED'!$G$18,IF(AU233=5,'TUITION SCHED'!$H$18,""))))))</f>
        <v/>
      </c>
      <c r="BL233" s="443" t="str">
        <f>IF(AV233&lt;1,"",IF(AV233=1,'TUITION SCHED'!$D$19,IF(AV233=2,'TUITION SCHED'!$E$19,IF(AV233=3,'TUITION SCHED'!$F$19,IF(AV233=4,'TUITION SCHED'!$G$19,IF(AV233=5,'TUITION SCHED'!$H$19,""))))))</f>
        <v/>
      </c>
      <c r="BM233" s="443" t="str">
        <f>IF(AW233&lt;1,"",IF(AW233=1,'TUITION SCHED'!$D$20,IF(AW233=2,'TUITION SCHED'!$E$20,IF(AW233=3,'TUITION SCHED'!$F$20,IF(AW233=4,'TUITION SCHED'!$G$20,IF(AW233=5,'TUITION SCHED'!$H$20,""))))))</f>
        <v/>
      </c>
      <c r="BN233" s="443" t="str">
        <f>IF(AX233&lt;1,"",IF(AX233=1,'TUITION SCHED'!$D$21,IF(AX233=2,'TUITION SCHED'!$E$21,IF(AX233=3,'TUITION SCHED'!$F$21,IF(AX233=4,'TUITION SCHED'!$G$21,IF(AX233=5,'TUITION SCHED'!$H$21,""))))))</f>
        <v/>
      </c>
      <c r="BO233" s="443" t="str">
        <f>IF(AY233&lt;1,"",IF(AY233=1,'TUITION SCHED'!$D$22,IF(AY233=2,'TUITION SCHED'!$E$22,IF(AY233=3,'TUITION SCHED'!$F$22,IF(AY233=4,'TUITION SCHED'!$G$22,IF(AY233=5,'TUITION SCHED'!$H$22,""))))))</f>
        <v/>
      </c>
      <c r="BP233" s="443" t="str">
        <f>IF(AZ233&lt;1,"",IF(AZ233=1,'TUITION SCHED'!$D$23,IF(AZ233=2,'TUITION SCHED'!$E$23,IF(AZ233=3,'TUITION SCHED'!$F$23,IF(AZ233=4,'TUITION SCHED'!$G$23,IF(AZ233=5,'TUITION SCHED'!$H$23,""))))))</f>
        <v/>
      </c>
      <c r="BQ233" s="443" t="str">
        <f>IF(BA233&lt;1,"",IF(BA233=1,'TUITION SCHED'!$D$24,IF(BA233=2,'TUITION SCHED'!$E$24,IF(BA233=3,'TUITION SCHED'!$F$24,IF(BA233=4,'TUITION SCHED'!$G$24,IF(BA233=5,'TUITION SCHED'!$H$24,""))))))</f>
        <v/>
      </c>
      <c r="BR233" s="443" t="str">
        <f>IF(BB233&lt;1,"",IF(BB233=1,'TUITION SCHED'!$D$25,IF(BB233=2,'TUITION SCHED'!$E$25,IF(BB233=3,'TUITION SCHED'!$F$25,IF(BB233=4,'TUITION SCHED'!$G$25,IF(BB233=5,'TUITION SCHED'!$H$25,""))))))</f>
        <v/>
      </c>
      <c r="BS233" s="443" t="str">
        <f>IF(BC233&lt;1,"",IF(BC233=1,'TUITION SCHED'!$D$26,IF(BC233=2,'TUITION SCHED'!$E$26,IF(BC233=3,'TUITION SCHED'!$F$26,IF(BC233=4,'TUITION SCHED'!$G$26,IF(BC233=5,'TUITION SCHED'!$H$26,""))))))</f>
        <v/>
      </c>
      <c r="BT233" s="443" t="str">
        <f>IF(BD233&lt;1,"",IF(BD233=1,'TUITION SCHED'!$D$27,IF(BD233=2,'TUITION SCHED'!$E$27,IF(BD233=3,'TUITION SCHED'!$F$27,IF(BD233=4,'TUITION SCHED'!$G$27,IF(BD233=5,'TUITION SCHED'!$H$27,""))))))</f>
        <v/>
      </c>
      <c r="BU233" s="443" t="str">
        <f>IF(BE233&lt;1,"",IF(BE233=1,'TUITION SCHED'!$D$28,IF(BE233=2,'TUITION SCHED'!$E$28,IF(BE233=3,'TUITION SCHED'!$F$28,IF(BE233=4,'TUITION SCHED'!$G$28,IF(BE233=5,'TUITION SCHED'!$H$28,""))))))</f>
        <v/>
      </c>
      <c r="BV233" s="440" t="str">
        <f>IF(BF233&lt;1,"",IF(BF233=1,'TUITION SCHED'!$D$29,IF(BF233=2,'TUITION SCHED'!$E$29,IF(BF233=3,'TUITION SCHED'!$F$29,IF(BF233=4,'TUITION SCHED'!$G$29,IF(BF233=5,'TUITION SCHED'!$H$29,""))))))</f>
        <v/>
      </c>
      <c r="BW233" s="124"/>
      <c r="BX233" s="507"/>
      <c r="BY233" s="145" t="str">
        <f>IF(AH233="y",IF(SUM(J233:O233)&gt;0,'TUITION SCHED'!$H$58+IF(SUM(J233:O233)&gt;1,((SUM(J233:O233)-1))*'TUITION SCHED'!$H$60)+SUM(B233:I233)*'TUITION SCHED'!$H$59,""),"")</f>
        <v/>
      </c>
      <c r="BZ233" s="443" t="str">
        <f>IF(AH233="y",IF(SUM(B233:I233)&gt;0,'TUITION SCHED'!$H$57+IF(SUM(B233:I233)&gt;1,((SUM(B233:I233)-1))*'TUITION SCHED'!$H$59),""),"")</f>
        <v/>
      </c>
      <c r="CA233" s="443" t="str">
        <f t="shared" si="51"/>
        <v/>
      </c>
    </row>
    <row r="234" spans="1:79">
      <c r="A234" s="480"/>
      <c r="B234" s="463"/>
      <c r="C234" s="463"/>
      <c r="D234" s="463"/>
      <c r="E234" s="463"/>
      <c r="F234" s="463"/>
      <c r="G234" s="463"/>
      <c r="H234" s="463"/>
      <c r="I234" s="463"/>
      <c r="J234" s="463"/>
      <c r="K234" s="463"/>
      <c r="L234" s="463"/>
      <c r="M234" s="463"/>
      <c r="N234" s="463"/>
      <c r="O234" s="463"/>
      <c r="P234" s="443">
        <f t="shared" si="47"/>
        <v>0</v>
      </c>
      <c r="Q234" s="480"/>
      <c r="R234" s="480"/>
      <c r="S234" s="456">
        <f>IF(U234&gt;0,U234,IF(Q234=1,'TUITION SCHED'!D$30,IF(Q234=2,'TUITION SCHED'!E$30,IF(Q234=3,'TUITION SCHED'!F$30,IF(Q234=4,'TUITION SCHED'!G$30,IF(Q234=5,'TUITION SCHED'!H$30,IF(R234&gt;0,R234*'TUITION SCHED'!$D$31,SUM(BI234:BV234))))))))</f>
        <v>0</v>
      </c>
      <c r="T234" s="457" t="str">
        <f t="shared" si="48"/>
        <v/>
      </c>
      <c r="U234" s="480"/>
      <c r="V234" s="480"/>
      <c r="W234" s="575" t="str">
        <f>IF(V234="y",S234*'DATA INPUT'!$B$20,"")</f>
        <v/>
      </c>
      <c r="X234" s="483"/>
      <c r="Y234" s="443" t="str">
        <f>IF(A234="","",IF(X234="y",'DATA INPUT'!$B$26,'DATA INPUT'!$B$27))</f>
        <v/>
      </c>
      <c r="Z234" s="458">
        <f>IF(Q234=0,(P234-B234*0.5)*'DATA INPUT'!$B$28,"")</f>
        <v>0</v>
      </c>
      <c r="AA234" s="480"/>
      <c r="AB234" s="480"/>
      <c r="AC234" s="480"/>
      <c r="AD234" s="480"/>
      <c r="AE234" s="443" t="str">
        <f>IF((AB234+AC234+AD234)=0,"",(AB234*'DATA INPUT'!$D$59)+(AC234*'DATA INPUT'!$D$61)+(AD234*'DATA INPUT'!$D$66))</f>
        <v/>
      </c>
      <c r="AF234" s="480"/>
      <c r="AG234" s="480"/>
      <c r="AH234" s="483"/>
      <c r="AI234" s="443" t="str">
        <f t="shared" si="39"/>
        <v/>
      </c>
      <c r="AJ234" s="443" t="str">
        <f t="shared" si="40"/>
        <v/>
      </c>
      <c r="AK234" s="443" t="str">
        <f t="shared" si="41"/>
        <v/>
      </c>
      <c r="AL234" s="443" t="str">
        <f t="shared" si="42"/>
        <v/>
      </c>
      <c r="AM234" s="443" t="str">
        <f t="shared" si="43"/>
        <v/>
      </c>
      <c r="AN234" s="443" t="str">
        <f t="shared" si="44"/>
        <v/>
      </c>
      <c r="AO234" s="443" t="str">
        <f t="shared" si="45"/>
        <v/>
      </c>
      <c r="AP234" s="443" t="str">
        <f t="shared" si="46"/>
        <v/>
      </c>
      <c r="AQ234" s="440" t="str">
        <f>IF(AH234="y",IF(MAX(BY234:BZ234)&lt;'TUITION SCHED'!$H$61,MAX(BY234:BZ234),'TUITION SCHED'!$H$61),"")</f>
        <v/>
      </c>
      <c r="AR234" s="459"/>
      <c r="AS234" s="443" t="str">
        <f>IF(SUM(AT234:$BF234)&gt;0,"",IF(B234&gt;0,$P234,""))</f>
        <v/>
      </c>
      <c r="AT234" s="443" t="str">
        <f>IF(SUM(AU234:$BF234)&gt;0,"",IF(C234&gt;0,$P234,""))</f>
        <v/>
      </c>
      <c r="AU234" s="443" t="str">
        <f>IF(SUM(AV234:$BF234)&gt;0,"",IF(D234&gt;0,$P234,""))</f>
        <v/>
      </c>
      <c r="AV234" s="443" t="str">
        <f>IF(SUM(AW234:$BF234)&gt;0,"",IF(E234&gt;0,$P234,""))</f>
        <v/>
      </c>
      <c r="AW234" s="443" t="str">
        <f>IF(SUM(AX234:$BF234)&gt;0,"",IF(F234&gt;0,$P234,""))</f>
        <v/>
      </c>
      <c r="AX234" s="443" t="str">
        <f>IF(SUM(AY234:$BF234)&gt;0,"",IF(G234&gt;0,$P234,""))</f>
        <v/>
      </c>
      <c r="AY234" s="443" t="str">
        <f>IF(SUM(AZ234:$BF234)&gt;0,"",IF(H234&gt;0,$P234,""))</f>
        <v/>
      </c>
      <c r="AZ234" s="443" t="str">
        <f>IF(SUM(BA234:$BF234)&gt;0,"",IF(I234&gt;0,$P234,""))</f>
        <v/>
      </c>
      <c r="BA234" s="443" t="str">
        <f>IF(SUM(BB234:$BF234)&gt;0,"",IF(J234&gt;0,$P234,""))</f>
        <v/>
      </c>
      <c r="BB234" s="443" t="str">
        <f>IF(SUM(BC234:$BF234)&gt;0,"",IF(K234&gt;0,$P234,""))</f>
        <v/>
      </c>
      <c r="BC234" s="443" t="str">
        <f>IF(SUM(BD234:$BF234)&gt;0,"",IF(L234&gt;0,$P234,""))</f>
        <v/>
      </c>
      <c r="BD234" s="443" t="str">
        <f>IF(SUM(BE234:$BF234)&gt;0,"",IF(M234&gt;0,$P234,""))</f>
        <v/>
      </c>
      <c r="BE234" s="443" t="str">
        <f t="shared" si="49"/>
        <v/>
      </c>
      <c r="BF234" s="440" t="str">
        <f t="shared" si="50"/>
        <v/>
      </c>
      <c r="BG234" s="124"/>
      <c r="BH234" s="507"/>
      <c r="BI234" s="145" t="str">
        <f>IF(AS234&lt;1,"",IF(AS234=1,'TUITION SCHED'!$D$16,IF(AS234=2,'TUITION SCHED'!$E$16,IF(AS234=3,'TUITION SCHED'!$F$16,IF(AS234=4,'TUITION SCHED'!$G$16,IF(AS234=5,'TUITION SCHED'!$H$16,""))))))</f>
        <v/>
      </c>
      <c r="BJ234" s="443" t="str">
        <f>IF(AT234&lt;1,"",IF(AT234=1,'TUITION SCHED'!$D$17,IF(AT234=2,'TUITION SCHED'!$E$17,IF(AT234=3,'TUITION SCHED'!$F$17,IF(AT234=4,'TUITION SCHED'!$G$17,IF(AT234=5,'TUITION SCHED'!$H$18,""))))))</f>
        <v/>
      </c>
      <c r="BK234" s="443" t="str">
        <f>IF(AU234&lt;1,"",IF(AU234=1,'TUITION SCHED'!$D$18,IF(AU234=2,'TUITION SCHED'!$E$18,IF(AU234=3,'TUITION SCHED'!$F$18,IF(AU234=4,'TUITION SCHED'!$G$18,IF(AU234=5,'TUITION SCHED'!$H$18,""))))))</f>
        <v/>
      </c>
      <c r="BL234" s="443" t="str">
        <f>IF(AV234&lt;1,"",IF(AV234=1,'TUITION SCHED'!$D$19,IF(AV234=2,'TUITION SCHED'!$E$19,IF(AV234=3,'TUITION SCHED'!$F$19,IF(AV234=4,'TUITION SCHED'!$G$19,IF(AV234=5,'TUITION SCHED'!$H$19,""))))))</f>
        <v/>
      </c>
      <c r="BM234" s="443" t="str">
        <f>IF(AW234&lt;1,"",IF(AW234=1,'TUITION SCHED'!$D$20,IF(AW234=2,'TUITION SCHED'!$E$20,IF(AW234=3,'TUITION SCHED'!$F$20,IF(AW234=4,'TUITION SCHED'!$G$20,IF(AW234=5,'TUITION SCHED'!$H$20,""))))))</f>
        <v/>
      </c>
      <c r="BN234" s="443" t="str">
        <f>IF(AX234&lt;1,"",IF(AX234=1,'TUITION SCHED'!$D$21,IF(AX234=2,'TUITION SCHED'!$E$21,IF(AX234=3,'TUITION SCHED'!$F$21,IF(AX234=4,'TUITION SCHED'!$G$21,IF(AX234=5,'TUITION SCHED'!$H$21,""))))))</f>
        <v/>
      </c>
      <c r="BO234" s="443" t="str">
        <f>IF(AY234&lt;1,"",IF(AY234=1,'TUITION SCHED'!$D$22,IF(AY234=2,'TUITION SCHED'!$E$22,IF(AY234=3,'TUITION SCHED'!$F$22,IF(AY234=4,'TUITION SCHED'!$G$22,IF(AY234=5,'TUITION SCHED'!$H$22,""))))))</f>
        <v/>
      </c>
      <c r="BP234" s="443" t="str">
        <f>IF(AZ234&lt;1,"",IF(AZ234=1,'TUITION SCHED'!$D$23,IF(AZ234=2,'TUITION SCHED'!$E$23,IF(AZ234=3,'TUITION SCHED'!$F$23,IF(AZ234=4,'TUITION SCHED'!$G$23,IF(AZ234=5,'TUITION SCHED'!$H$23,""))))))</f>
        <v/>
      </c>
      <c r="BQ234" s="443" t="str">
        <f>IF(BA234&lt;1,"",IF(BA234=1,'TUITION SCHED'!$D$24,IF(BA234=2,'TUITION SCHED'!$E$24,IF(BA234=3,'TUITION SCHED'!$F$24,IF(BA234=4,'TUITION SCHED'!$G$24,IF(BA234=5,'TUITION SCHED'!$H$24,""))))))</f>
        <v/>
      </c>
      <c r="BR234" s="443" t="str">
        <f>IF(BB234&lt;1,"",IF(BB234=1,'TUITION SCHED'!$D$25,IF(BB234=2,'TUITION SCHED'!$E$25,IF(BB234=3,'TUITION SCHED'!$F$25,IF(BB234=4,'TUITION SCHED'!$G$25,IF(BB234=5,'TUITION SCHED'!$H$25,""))))))</f>
        <v/>
      </c>
      <c r="BS234" s="443" t="str">
        <f>IF(BC234&lt;1,"",IF(BC234=1,'TUITION SCHED'!$D$26,IF(BC234=2,'TUITION SCHED'!$E$26,IF(BC234=3,'TUITION SCHED'!$F$26,IF(BC234=4,'TUITION SCHED'!$G$26,IF(BC234=5,'TUITION SCHED'!$H$26,""))))))</f>
        <v/>
      </c>
      <c r="BT234" s="443" t="str">
        <f>IF(BD234&lt;1,"",IF(BD234=1,'TUITION SCHED'!$D$27,IF(BD234=2,'TUITION SCHED'!$E$27,IF(BD234=3,'TUITION SCHED'!$F$27,IF(BD234=4,'TUITION SCHED'!$G$27,IF(BD234=5,'TUITION SCHED'!$H$27,""))))))</f>
        <v/>
      </c>
      <c r="BU234" s="443" t="str">
        <f>IF(BE234&lt;1,"",IF(BE234=1,'TUITION SCHED'!$D$28,IF(BE234=2,'TUITION SCHED'!$E$28,IF(BE234=3,'TUITION SCHED'!$F$28,IF(BE234=4,'TUITION SCHED'!$G$28,IF(BE234=5,'TUITION SCHED'!$H$28,""))))))</f>
        <v/>
      </c>
      <c r="BV234" s="440" t="str">
        <f>IF(BF234&lt;1,"",IF(BF234=1,'TUITION SCHED'!$D$29,IF(BF234=2,'TUITION SCHED'!$E$29,IF(BF234=3,'TUITION SCHED'!$F$29,IF(BF234=4,'TUITION SCHED'!$G$29,IF(BF234=5,'TUITION SCHED'!$H$29,""))))))</f>
        <v/>
      </c>
      <c r="BW234" s="124"/>
      <c r="BX234" s="507"/>
      <c r="BY234" s="145" t="str">
        <f>IF(AH234="y",IF(SUM(J234:O234)&gt;0,'TUITION SCHED'!$H$58+IF(SUM(J234:O234)&gt;1,((SUM(J234:O234)-1))*'TUITION SCHED'!$H$60)+SUM(B234:I234)*'TUITION SCHED'!$H$59,""),"")</f>
        <v/>
      </c>
      <c r="BZ234" s="443" t="str">
        <f>IF(AH234="y",IF(SUM(B234:I234)&gt;0,'TUITION SCHED'!$H$57+IF(SUM(B234:I234)&gt;1,((SUM(B234:I234)-1))*'TUITION SCHED'!$H$59),""),"")</f>
        <v/>
      </c>
      <c r="CA234" s="443" t="str">
        <f t="shared" si="51"/>
        <v/>
      </c>
    </row>
    <row r="235" spans="1:79">
      <c r="A235" s="480"/>
      <c r="B235" s="463"/>
      <c r="C235" s="463"/>
      <c r="D235" s="463"/>
      <c r="E235" s="463"/>
      <c r="F235" s="463"/>
      <c r="G235" s="463"/>
      <c r="H235" s="463"/>
      <c r="I235" s="463"/>
      <c r="J235" s="463"/>
      <c r="K235" s="463"/>
      <c r="L235" s="463"/>
      <c r="M235" s="463"/>
      <c r="N235" s="463"/>
      <c r="O235" s="463"/>
      <c r="P235" s="443">
        <f t="shared" si="47"/>
        <v>0</v>
      </c>
      <c r="Q235" s="480"/>
      <c r="R235" s="480"/>
      <c r="S235" s="456">
        <f>IF(U235&gt;0,U235,IF(Q235=1,'TUITION SCHED'!D$30,IF(Q235=2,'TUITION SCHED'!E$30,IF(Q235=3,'TUITION SCHED'!F$30,IF(Q235=4,'TUITION SCHED'!G$30,IF(Q235=5,'TUITION SCHED'!H$30,IF(R235&gt;0,R235*'TUITION SCHED'!$D$31,SUM(BI235:BV235))))))))</f>
        <v>0</v>
      </c>
      <c r="T235" s="457" t="str">
        <f t="shared" si="48"/>
        <v/>
      </c>
      <c r="U235" s="480"/>
      <c r="V235" s="480"/>
      <c r="W235" s="575" t="str">
        <f>IF(V235="y",S235*'DATA INPUT'!$B$20,"")</f>
        <v/>
      </c>
      <c r="X235" s="483"/>
      <c r="Y235" s="443" t="str">
        <f>IF(A235="","",IF(X235="y",'DATA INPUT'!$B$26,'DATA INPUT'!$B$27))</f>
        <v/>
      </c>
      <c r="Z235" s="458">
        <f>IF(Q235=0,(P235-B235*0.5)*'DATA INPUT'!$B$28,"")</f>
        <v>0</v>
      </c>
      <c r="AA235" s="480"/>
      <c r="AB235" s="480"/>
      <c r="AC235" s="480"/>
      <c r="AD235" s="480"/>
      <c r="AE235" s="443" t="str">
        <f>IF((AB235+AC235+AD235)=0,"",(AB235*'DATA INPUT'!$D$59)+(AC235*'DATA INPUT'!$D$61)+(AD235*'DATA INPUT'!$D$66))</f>
        <v/>
      </c>
      <c r="AF235" s="480"/>
      <c r="AG235" s="480"/>
      <c r="AH235" s="483"/>
      <c r="AI235" s="443" t="str">
        <f t="shared" si="39"/>
        <v/>
      </c>
      <c r="AJ235" s="443" t="str">
        <f t="shared" si="40"/>
        <v/>
      </c>
      <c r="AK235" s="443" t="str">
        <f t="shared" si="41"/>
        <v/>
      </c>
      <c r="AL235" s="443" t="str">
        <f t="shared" si="42"/>
        <v/>
      </c>
      <c r="AM235" s="443" t="str">
        <f t="shared" si="43"/>
        <v/>
      </c>
      <c r="AN235" s="443" t="str">
        <f t="shared" si="44"/>
        <v/>
      </c>
      <c r="AO235" s="443" t="str">
        <f t="shared" si="45"/>
        <v/>
      </c>
      <c r="AP235" s="443" t="str">
        <f t="shared" si="46"/>
        <v/>
      </c>
      <c r="AQ235" s="440" t="str">
        <f>IF(AH235="y",IF(MAX(BY235:BZ235)&lt;'TUITION SCHED'!$H$61,MAX(BY235:BZ235),'TUITION SCHED'!$H$61),"")</f>
        <v/>
      </c>
      <c r="AR235" s="459"/>
      <c r="AS235" s="443" t="str">
        <f>IF(SUM(AT235:$BF235)&gt;0,"",IF(B235&gt;0,$P235,""))</f>
        <v/>
      </c>
      <c r="AT235" s="443" t="str">
        <f>IF(SUM(AU235:$BF235)&gt;0,"",IF(C235&gt;0,$P235,""))</f>
        <v/>
      </c>
      <c r="AU235" s="443" t="str">
        <f>IF(SUM(AV235:$BF235)&gt;0,"",IF(D235&gt;0,$P235,""))</f>
        <v/>
      </c>
      <c r="AV235" s="443" t="str">
        <f>IF(SUM(AW235:$BF235)&gt;0,"",IF(E235&gt;0,$P235,""))</f>
        <v/>
      </c>
      <c r="AW235" s="443" t="str">
        <f>IF(SUM(AX235:$BF235)&gt;0,"",IF(F235&gt;0,$P235,""))</f>
        <v/>
      </c>
      <c r="AX235" s="443" t="str">
        <f>IF(SUM(AY235:$BF235)&gt;0,"",IF(G235&gt;0,$P235,""))</f>
        <v/>
      </c>
      <c r="AY235" s="443" t="str">
        <f>IF(SUM(AZ235:$BF235)&gt;0,"",IF(H235&gt;0,$P235,""))</f>
        <v/>
      </c>
      <c r="AZ235" s="443" t="str">
        <f>IF(SUM(BA235:$BF235)&gt;0,"",IF(I235&gt;0,$P235,""))</f>
        <v/>
      </c>
      <c r="BA235" s="443" t="str">
        <f>IF(SUM(BB235:$BF235)&gt;0,"",IF(J235&gt;0,$P235,""))</f>
        <v/>
      </c>
      <c r="BB235" s="443" t="str">
        <f>IF(SUM(BC235:$BF235)&gt;0,"",IF(K235&gt;0,$P235,""))</f>
        <v/>
      </c>
      <c r="BC235" s="443" t="str">
        <f>IF(SUM(BD235:$BF235)&gt;0,"",IF(L235&gt;0,$P235,""))</f>
        <v/>
      </c>
      <c r="BD235" s="443" t="str">
        <f>IF(SUM(BE235:$BF235)&gt;0,"",IF(M235&gt;0,$P235,""))</f>
        <v/>
      </c>
      <c r="BE235" s="443" t="str">
        <f t="shared" si="49"/>
        <v/>
      </c>
      <c r="BF235" s="440" t="str">
        <f t="shared" si="50"/>
        <v/>
      </c>
      <c r="BG235" s="124"/>
      <c r="BH235" s="507"/>
      <c r="BI235" s="145" t="str">
        <f>IF(AS235&lt;1,"",IF(AS235=1,'TUITION SCHED'!$D$16,IF(AS235=2,'TUITION SCHED'!$E$16,IF(AS235=3,'TUITION SCHED'!$F$16,IF(AS235=4,'TUITION SCHED'!$G$16,IF(AS235=5,'TUITION SCHED'!$H$16,""))))))</f>
        <v/>
      </c>
      <c r="BJ235" s="443" t="str">
        <f>IF(AT235&lt;1,"",IF(AT235=1,'TUITION SCHED'!$D$17,IF(AT235=2,'TUITION SCHED'!$E$17,IF(AT235=3,'TUITION SCHED'!$F$17,IF(AT235=4,'TUITION SCHED'!$G$17,IF(AT235=5,'TUITION SCHED'!$H$18,""))))))</f>
        <v/>
      </c>
      <c r="BK235" s="443" t="str">
        <f>IF(AU235&lt;1,"",IF(AU235=1,'TUITION SCHED'!$D$18,IF(AU235=2,'TUITION SCHED'!$E$18,IF(AU235=3,'TUITION SCHED'!$F$18,IF(AU235=4,'TUITION SCHED'!$G$18,IF(AU235=5,'TUITION SCHED'!$H$18,""))))))</f>
        <v/>
      </c>
      <c r="BL235" s="443" t="str">
        <f>IF(AV235&lt;1,"",IF(AV235=1,'TUITION SCHED'!$D$19,IF(AV235=2,'TUITION SCHED'!$E$19,IF(AV235=3,'TUITION SCHED'!$F$19,IF(AV235=4,'TUITION SCHED'!$G$19,IF(AV235=5,'TUITION SCHED'!$H$19,""))))))</f>
        <v/>
      </c>
      <c r="BM235" s="443" t="str">
        <f>IF(AW235&lt;1,"",IF(AW235=1,'TUITION SCHED'!$D$20,IF(AW235=2,'TUITION SCHED'!$E$20,IF(AW235=3,'TUITION SCHED'!$F$20,IF(AW235=4,'TUITION SCHED'!$G$20,IF(AW235=5,'TUITION SCHED'!$H$20,""))))))</f>
        <v/>
      </c>
      <c r="BN235" s="443" t="str">
        <f>IF(AX235&lt;1,"",IF(AX235=1,'TUITION SCHED'!$D$21,IF(AX235=2,'TUITION SCHED'!$E$21,IF(AX235=3,'TUITION SCHED'!$F$21,IF(AX235=4,'TUITION SCHED'!$G$21,IF(AX235=5,'TUITION SCHED'!$H$21,""))))))</f>
        <v/>
      </c>
      <c r="BO235" s="443" t="str">
        <f>IF(AY235&lt;1,"",IF(AY235=1,'TUITION SCHED'!$D$22,IF(AY235=2,'TUITION SCHED'!$E$22,IF(AY235=3,'TUITION SCHED'!$F$22,IF(AY235=4,'TUITION SCHED'!$G$22,IF(AY235=5,'TUITION SCHED'!$H$22,""))))))</f>
        <v/>
      </c>
      <c r="BP235" s="443" t="str">
        <f>IF(AZ235&lt;1,"",IF(AZ235=1,'TUITION SCHED'!$D$23,IF(AZ235=2,'TUITION SCHED'!$E$23,IF(AZ235=3,'TUITION SCHED'!$F$23,IF(AZ235=4,'TUITION SCHED'!$G$23,IF(AZ235=5,'TUITION SCHED'!$H$23,""))))))</f>
        <v/>
      </c>
      <c r="BQ235" s="443" t="str">
        <f>IF(BA235&lt;1,"",IF(BA235=1,'TUITION SCHED'!$D$24,IF(BA235=2,'TUITION SCHED'!$E$24,IF(BA235=3,'TUITION SCHED'!$F$24,IF(BA235=4,'TUITION SCHED'!$G$24,IF(BA235=5,'TUITION SCHED'!$H$24,""))))))</f>
        <v/>
      </c>
      <c r="BR235" s="443" t="str">
        <f>IF(BB235&lt;1,"",IF(BB235=1,'TUITION SCHED'!$D$25,IF(BB235=2,'TUITION SCHED'!$E$25,IF(BB235=3,'TUITION SCHED'!$F$25,IF(BB235=4,'TUITION SCHED'!$G$25,IF(BB235=5,'TUITION SCHED'!$H$25,""))))))</f>
        <v/>
      </c>
      <c r="BS235" s="443" t="str">
        <f>IF(BC235&lt;1,"",IF(BC235=1,'TUITION SCHED'!$D$26,IF(BC235=2,'TUITION SCHED'!$E$26,IF(BC235=3,'TUITION SCHED'!$F$26,IF(BC235=4,'TUITION SCHED'!$G$26,IF(BC235=5,'TUITION SCHED'!$H$26,""))))))</f>
        <v/>
      </c>
      <c r="BT235" s="443" t="str">
        <f>IF(BD235&lt;1,"",IF(BD235=1,'TUITION SCHED'!$D$27,IF(BD235=2,'TUITION SCHED'!$E$27,IF(BD235=3,'TUITION SCHED'!$F$27,IF(BD235=4,'TUITION SCHED'!$G$27,IF(BD235=5,'TUITION SCHED'!$H$27,""))))))</f>
        <v/>
      </c>
      <c r="BU235" s="443" t="str">
        <f>IF(BE235&lt;1,"",IF(BE235=1,'TUITION SCHED'!$D$28,IF(BE235=2,'TUITION SCHED'!$E$28,IF(BE235=3,'TUITION SCHED'!$F$28,IF(BE235=4,'TUITION SCHED'!$G$28,IF(BE235=5,'TUITION SCHED'!$H$28,""))))))</f>
        <v/>
      </c>
      <c r="BV235" s="440" t="str">
        <f>IF(BF235&lt;1,"",IF(BF235=1,'TUITION SCHED'!$D$29,IF(BF235=2,'TUITION SCHED'!$E$29,IF(BF235=3,'TUITION SCHED'!$F$29,IF(BF235=4,'TUITION SCHED'!$G$29,IF(BF235=5,'TUITION SCHED'!$H$29,""))))))</f>
        <v/>
      </c>
      <c r="BW235" s="124"/>
      <c r="BX235" s="507"/>
      <c r="BY235" s="145" t="str">
        <f>IF(AH235="y",IF(SUM(J235:O235)&gt;0,'TUITION SCHED'!$H$58+IF(SUM(J235:O235)&gt;1,((SUM(J235:O235)-1))*'TUITION SCHED'!$H$60)+SUM(B235:I235)*'TUITION SCHED'!$H$59,""),"")</f>
        <v/>
      </c>
      <c r="BZ235" s="443" t="str">
        <f>IF(AH235="y",IF(SUM(B235:I235)&gt;0,'TUITION SCHED'!$H$57+IF(SUM(B235:I235)&gt;1,((SUM(B235:I235)-1))*'TUITION SCHED'!$H$59),""),"")</f>
        <v/>
      </c>
      <c r="CA235" s="443" t="str">
        <f t="shared" si="51"/>
        <v/>
      </c>
    </row>
    <row r="236" spans="1:79">
      <c r="A236" s="480"/>
      <c r="B236" s="463"/>
      <c r="C236" s="463"/>
      <c r="D236" s="463"/>
      <c r="E236" s="463"/>
      <c r="F236" s="463"/>
      <c r="G236" s="463"/>
      <c r="H236" s="463"/>
      <c r="I236" s="463"/>
      <c r="J236" s="463"/>
      <c r="K236" s="463"/>
      <c r="L236" s="463"/>
      <c r="M236" s="463"/>
      <c r="N236" s="463"/>
      <c r="O236" s="463"/>
      <c r="P236" s="443">
        <f t="shared" si="47"/>
        <v>0</v>
      </c>
      <c r="Q236" s="480"/>
      <c r="R236" s="480"/>
      <c r="S236" s="456">
        <f>IF(U236&gt;0,U236,IF(Q236=1,'TUITION SCHED'!D$30,IF(Q236=2,'TUITION SCHED'!E$30,IF(Q236=3,'TUITION SCHED'!F$30,IF(Q236=4,'TUITION SCHED'!G$30,IF(Q236=5,'TUITION SCHED'!H$30,IF(R236&gt;0,R236*'TUITION SCHED'!$D$31,SUM(BI236:BV236))))))))</f>
        <v>0</v>
      </c>
      <c r="T236" s="457" t="str">
        <f t="shared" si="48"/>
        <v/>
      </c>
      <c r="U236" s="480"/>
      <c r="V236" s="480"/>
      <c r="W236" s="575" t="str">
        <f>IF(V236="y",S236*'DATA INPUT'!$B$20,"")</f>
        <v/>
      </c>
      <c r="X236" s="483"/>
      <c r="Y236" s="443" t="str">
        <f>IF(A236="","",IF(X236="y",'DATA INPUT'!$B$26,'DATA INPUT'!$B$27))</f>
        <v/>
      </c>
      <c r="Z236" s="458">
        <f>IF(Q236=0,(P236-B236*0.5)*'DATA INPUT'!$B$28,"")</f>
        <v>0</v>
      </c>
      <c r="AA236" s="480"/>
      <c r="AB236" s="480"/>
      <c r="AC236" s="480"/>
      <c r="AD236" s="480"/>
      <c r="AE236" s="443" t="str">
        <f>IF((AB236+AC236+AD236)=0,"",(AB236*'DATA INPUT'!$D$59)+(AC236*'DATA INPUT'!$D$61)+(AD236*'DATA INPUT'!$D$66))</f>
        <v/>
      </c>
      <c r="AF236" s="480"/>
      <c r="AG236" s="480"/>
      <c r="AH236" s="483"/>
      <c r="AI236" s="443" t="str">
        <f t="shared" si="39"/>
        <v/>
      </c>
      <c r="AJ236" s="443" t="str">
        <f t="shared" si="40"/>
        <v/>
      </c>
      <c r="AK236" s="443" t="str">
        <f t="shared" si="41"/>
        <v/>
      </c>
      <c r="AL236" s="443" t="str">
        <f t="shared" si="42"/>
        <v/>
      </c>
      <c r="AM236" s="443" t="str">
        <f t="shared" si="43"/>
        <v/>
      </c>
      <c r="AN236" s="443" t="str">
        <f t="shared" si="44"/>
        <v/>
      </c>
      <c r="AO236" s="443" t="str">
        <f t="shared" si="45"/>
        <v/>
      </c>
      <c r="AP236" s="443" t="str">
        <f t="shared" si="46"/>
        <v/>
      </c>
      <c r="AQ236" s="440" t="str">
        <f>IF(AH236="y",IF(MAX(BY236:BZ236)&lt;'TUITION SCHED'!$H$61,MAX(BY236:BZ236),'TUITION SCHED'!$H$61),"")</f>
        <v/>
      </c>
      <c r="AR236" s="459"/>
      <c r="AS236" s="443" t="str">
        <f>IF(SUM(AT236:$BF236)&gt;0,"",IF(B236&gt;0,$P236,""))</f>
        <v/>
      </c>
      <c r="AT236" s="443" t="str">
        <f>IF(SUM(AU236:$BF236)&gt;0,"",IF(C236&gt;0,$P236,""))</f>
        <v/>
      </c>
      <c r="AU236" s="443" t="str">
        <f>IF(SUM(AV236:$BF236)&gt;0,"",IF(D236&gt;0,$P236,""))</f>
        <v/>
      </c>
      <c r="AV236" s="443" t="str">
        <f>IF(SUM(AW236:$BF236)&gt;0,"",IF(E236&gt;0,$P236,""))</f>
        <v/>
      </c>
      <c r="AW236" s="443" t="str">
        <f>IF(SUM(AX236:$BF236)&gt;0,"",IF(F236&gt;0,$P236,""))</f>
        <v/>
      </c>
      <c r="AX236" s="443" t="str">
        <f>IF(SUM(AY236:$BF236)&gt;0,"",IF(G236&gt;0,$P236,""))</f>
        <v/>
      </c>
      <c r="AY236" s="443" t="str">
        <f>IF(SUM(AZ236:$BF236)&gt;0,"",IF(H236&gt;0,$P236,""))</f>
        <v/>
      </c>
      <c r="AZ236" s="443" t="str">
        <f>IF(SUM(BA236:$BF236)&gt;0,"",IF(I236&gt;0,$P236,""))</f>
        <v/>
      </c>
      <c r="BA236" s="443" t="str">
        <f>IF(SUM(BB236:$BF236)&gt;0,"",IF(J236&gt;0,$P236,""))</f>
        <v/>
      </c>
      <c r="BB236" s="443" t="str">
        <f>IF(SUM(BC236:$BF236)&gt;0,"",IF(K236&gt;0,$P236,""))</f>
        <v/>
      </c>
      <c r="BC236" s="443" t="str">
        <f>IF(SUM(BD236:$BF236)&gt;0,"",IF(L236&gt;0,$P236,""))</f>
        <v/>
      </c>
      <c r="BD236" s="443" t="str">
        <f>IF(SUM(BE236:$BF236)&gt;0,"",IF(M236&gt;0,$P236,""))</f>
        <v/>
      </c>
      <c r="BE236" s="443" t="str">
        <f t="shared" si="49"/>
        <v/>
      </c>
      <c r="BF236" s="440" t="str">
        <f t="shared" si="50"/>
        <v/>
      </c>
      <c r="BG236" s="124"/>
      <c r="BH236" s="507"/>
      <c r="BI236" s="145" t="str">
        <f>IF(AS236&lt;1,"",IF(AS236=1,'TUITION SCHED'!$D$16,IF(AS236=2,'TUITION SCHED'!$E$16,IF(AS236=3,'TUITION SCHED'!$F$16,IF(AS236=4,'TUITION SCHED'!$G$16,IF(AS236=5,'TUITION SCHED'!$H$16,""))))))</f>
        <v/>
      </c>
      <c r="BJ236" s="443" t="str">
        <f>IF(AT236&lt;1,"",IF(AT236=1,'TUITION SCHED'!$D$17,IF(AT236=2,'TUITION SCHED'!$E$17,IF(AT236=3,'TUITION SCHED'!$F$17,IF(AT236=4,'TUITION SCHED'!$G$17,IF(AT236=5,'TUITION SCHED'!$H$18,""))))))</f>
        <v/>
      </c>
      <c r="BK236" s="443" t="str">
        <f>IF(AU236&lt;1,"",IF(AU236=1,'TUITION SCHED'!$D$18,IF(AU236=2,'TUITION SCHED'!$E$18,IF(AU236=3,'TUITION SCHED'!$F$18,IF(AU236=4,'TUITION SCHED'!$G$18,IF(AU236=5,'TUITION SCHED'!$H$18,""))))))</f>
        <v/>
      </c>
      <c r="BL236" s="443" t="str">
        <f>IF(AV236&lt;1,"",IF(AV236=1,'TUITION SCHED'!$D$19,IF(AV236=2,'TUITION SCHED'!$E$19,IF(AV236=3,'TUITION SCHED'!$F$19,IF(AV236=4,'TUITION SCHED'!$G$19,IF(AV236=5,'TUITION SCHED'!$H$19,""))))))</f>
        <v/>
      </c>
      <c r="BM236" s="443" t="str">
        <f>IF(AW236&lt;1,"",IF(AW236=1,'TUITION SCHED'!$D$20,IF(AW236=2,'TUITION SCHED'!$E$20,IF(AW236=3,'TUITION SCHED'!$F$20,IF(AW236=4,'TUITION SCHED'!$G$20,IF(AW236=5,'TUITION SCHED'!$H$20,""))))))</f>
        <v/>
      </c>
      <c r="BN236" s="443" t="str">
        <f>IF(AX236&lt;1,"",IF(AX236=1,'TUITION SCHED'!$D$21,IF(AX236=2,'TUITION SCHED'!$E$21,IF(AX236=3,'TUITION SCHED'!$F$21,IF(AX236=4,'TUITION SCHED'!$G$21,IF(AX236=5,'TUITION SCHED'!$H$21,""))))))</f>
        <v/>
      </c>
      <c r="BO236" s="443" t="str">
        <f>IF(AY236&lt;1,"",IF(AY236=1,'TUITION SCHED'!$D$22,IF(AY236=2,'TUITION SCHED'!$E$22,IF(AY236=3,'TUITION SCHED'!$F$22,IF(AY236=4,'TUITION SCHED'!$G$22,IF(AY236=5,'TUITION SCHED'!$H$22,""))))))</f>
        <v/>
      </c>
      <c r="BP236" s="443" t="str">
        <f>IF(AZ236&lt;1,"",IF(AZ236=1,'TUITION SCHED'!$D$23,IF(AZ236=2,'TUITION SCHED'!$E$23,IF(AZ236=3,'TUITION SCHED'!$F$23,IF(AZ236=4,'TUITION SCHED'!$G$23,IF(AZ236=5,'TUITION SCHED'!$H$23,""))))))</f>
        <v/>
      </c>
      <c r="BQ236" s="443" t="str">
        <f>IF(BA236&lt;1,"",IF(BA236=1,'TUITION SCHED'!$D$24,IF(BA236=2,'TUITION SCHED'!$E$24,IF(BA236=3,'TUITION SCHED'!$F$24,IF(BA236=4,'TUITION SCHED'!$G$24,IF(BA236=5,'TUITION SCHED'!$H$24,""))))))</f>
        <v/>
      </c>
      <c r="BR236" s="443" t="str">
        <f>IF(BB236&lt;1,"",IF(BB236=1,'TUITION SCHED'!$D$25,IF(BB236=2,'TUITION SCHED'!$E$25,IF(BB236=3,'TUITION SCHED'!$F$25,IF(BB236=4,'TUITION SCHED'!$G$25,IF(BB236=5,'TUITION SCHED'!$H$25,""))))))</f>
        <v/>
      </c>
      <c r="BS236" s="443" t="str">
        <f>IF(BC236&lt;1,"",IF(BC236=1,'TUITION SCHED'!$D$26,IF(BC236=2,'TUITION SCHED'!$E$26,IF(BC236=3,'TUITION SCHED'!$F$26,IF(BC236=4,'TUITION SCHED'!$G$26,IF(BC236=5,'TUITION SCHED'!$H$26,""))))))</f>
        <v/>
      </c>
      <c r="BT236" s="443" t="str">
        <f>IF(BD236&lt;1,"",IF(BD236=1,'TUITION SCHED'!$D$27,IF(BD236=2,'TUITION SCHED'!$E$27,IF(BD236=3,'TUITION SCHED'!$F$27,IF(BD236=4,'TUITION SCHED'!$G$27,IF(BD236=5,'TUITION SCHED'!$H$27,""))))))</f>
        <v/>
      </c>
      <c r="BU236" s="443" t="str">
        <f>IF(BE236&lt;1,"",IF(BE236=1,'TUITION SCHED'!$D$28,IF(BE236=2,'TUITION SCHED'!$E$28,IF(BE236=3,'TUITION SCHED'!$F$28,IF(BE236=4,'TUITION SCHED'!$G$28,IF(BE236=5,'TUITION SCHED'!$H$28,""))))))</f>
        <v/>
      </c>
      <c r="BV236" s="440" t="str">
        <f>IF(BF236&lt;1,"",IF(BF236=1,'TUITION SCHED'!$D$29,IF(BF236=2,'TUITION SCHED'!$E$29,IF(BF236=3,'TUITION SCHED'!$F$29,IF(BF236=4,'TUITION SCHED'!$G$29,IF(BF236=5,'TUITION SCHED'!$H$29,""))))))</f>
        <v/>
      </c>
      <c r="BW236" s="124"/>
      <c r="BX236" s="507"/>
      <c r="BY236" s="145" t="str">
        <f>IF(AH236="y",IF(SUM(J236:O236)&gt;0,'TUITION SCHED'!$H$58+IF(SUM(J236:O236)&gt;1,((SUM(J236:O236)-1))*'TUITION SCHED'!$H$60)+SUM(B236:I236)*'TUITION SCHED'!$H$59,""),"")</f>
        <v/>
      </c>
      <c r="BZ236" s="443" t="str">
        <f>IF(AH236="y",IF(SUM(B236:I236)&gt;0,'TUITION SCHED'!$H$57+IF(SUM(B236:I236)&gt;1,((SUM(B236:I236)-1))*'TUITION SCHED'!$H$59),""),"")</f>
        <v/>
      </c>
      <c r="CA236" s="443" t="str">
        <f t="shared" si="51"/>
        <v/>
      </c>
    </row>
    <row r="237" spans="1:79">
      <c r="A237" s="480"/>
      <c r="B237" s="463"/>
      <c r="C237" s="463"/>
      <c r="D237" s="463"/>
      <c r="E237" s="463"/>
      <c r="F237" s="463"/>
      <c r="G237" s="463"/>
      <c r="H237" s="463"/>
      <c r="I237" s="463"/>
      <c r="J237" s="463"/>
      <c r="K237" s="463"/>
      <c r="L237" s="463"/>
      <c r="M237" s="463"/>
      <c r="N237" s="463"/>
      <c r="O237" s="463"/>
      <c r="P237" s="443">
        <f t="shared" si="47"/>
        <v>0</v>
      </c>
      <c r="Q237" s="480"/>
      <c r="R237" s="480"/>
      <c r="S237" s="456">
        <f>IF(U237&gt;0,U237,IF(Q237=1,'TUITION SCHED'!D$30,IF(Q237=2,'TUITION SCHED'!E$30,IF(Q237=3,'TUITION SCHED'!F$30,IF(Q237=4,'TUITION SCHED'!G$30,IF(Q237=5,'TUITION SCHED'!H$30,IF(R237&gt;0,R237*'TUITION SCHED'!$D$31,SUM(BI237:BV237))))))))</f>
        <v>0</v>
      </c>
      <c r="T237" s="457" t="str">
        <f t="shared" si="48"/>
        <v/>
      </c>
      <c r="U237" s="480"/>
      <c r="V237" s="480"/>
      <c r="W237" s="575" t="str">
        <f>IF(V237="y",S237*'DATA INPUT'!$B$20,"")</f>
        <v/>
      </c>
      <c r="X237" s="483"/>
      <c r="Y237" s="443" t="str">
        <f>IF(A237="","",IF(X237="y",'DATA INPUT'!$B$26,'DATA INPUT'!$B$27))</f>
        <v/>
      </c>
      <c r="Z237" s="458">
        <f>IF(Q237=0,(P237-B237*0.5)*'DATA INPUT'!$B$28,"")</f>
        <v>0</v>
      </c>
      <c r="AA237" s="480"/>
      <c r="AB237" s="480"/>
      <c r="AC237" s="480"/>
      <c r="AD237" s="480"/>
      <c r="AE237" s="443" t="str">
        <f>IF((AB237+AC237+AD237)=0,"",(AB237*'DATA INPUT'!$D$59)+(AC237*'DATA INPUT'!$D$61)+(AD237*'DATA INPUT'!$D$66))</f>
        <v/>
      </c>
      <c r="AF237" s="480"/>
      <c r="AG237" s="480"/>
      <c r="AH237" s="483"/>
      <c r="AI237" s="443" t="str">
        <f t="shared" si="39"/>
        <v/>
      </c>
      <c r="AJ237" s="443" t="str">
        <f t="shared" si="40"/>
        <v/>
      </c>
      <c r="AK237" s="443" t="str">
        <f t="shared" si="41"/>
        <v/>
      </c>
      <c r="AL237" s="443" t="str">
        <f t="shared" si="42"/>
        <v/>
      </c>
      <c r="AM237" s="443" t="str">
        <f t="shared" si="43"/>
        <v/>
      </c>
      <c r="AN237" s="443" t="str">
        <f t="shared" si="44"/>
        <v/>
      </c>
      <c r="AO237" s="443" t="str">
        <f t="shared" si="45"/>
        <v/>
      </c>
      <c r="AP237" s="443" t="str">
        <f t="shared" si="46"/>
        <v/>
      </c>
      <c r="AQ237" s="440" t="str">
        <f>IF(AH237="y",IF(MAX(BY237:BZ237)&lt;'TUITION SCHED'!$H$61,MAX(BY237:BZ237),'TUITION SCHED'!$H$61),"")</f>
        <v/>
      </c>
      <c r="AR237" s="459"/>
      <c r="AS237" s="443" t="str">
        <f>IF(SUM(AT237:$BF237)&gt;0,"",IF(B237&gt;0,$P237,""))</f>
        <v/>
      </c>
      <c r="AT237" s="443" t="str">
        <f>IF(SUM(AU237:$BF237)&gt;0,"",IF(C237&gt;0,$P237,""))</f>
        <v/>
      </c>
      <c r="AU237" s="443" t="str">
        <f>IF(SUM(AV237:$BF237)&gt;0,"",IF(D237&gt;0,$P237,""))</f>
        <v/>
      </c>
      <c r="AV237" s="443" t="str">
        <f>IF(SUM(AW237:$BF237)&gt;0,"",IF(E237&gt;0,$P237,""))</f>
        <v/>
      </c>
      <c r="AW237" s="443" t="str">
        <f>IF(SUM(AX237:$BF237)&gt;0,"",IF(F237&gt;0,$P237,""))</f>
        <v/>
      </c>
      <c r="AX237" s="443" t="str">
        <f>IF(SUM(AY237:$BF237)&gt;0,"",IF(G237&gt;0,$P237,""))</f>
        <v/>
      </c>
      <c r="AY237" s="443" t="str">
        <f>IF(SUM(AZ237:$BF237)&gt;0,"",IF(H237&gt;0,$P237,""))</f>
        <v/>
      </c>
      <c r="AZ237" s="443" t="str">
        <f>IF(SUM(BA237:$BF237)&gt;0,"",IF(I237&gt;0,$P237,""))</f>
        <v/>
      </c>
      <c r="BA237" s="443" t="str">
        <f>IF(SUM(BB237:$BF237)&gt;0,"",IF(J237&gt;0,$P237,""))</f>
        <v/>
      </c>
      <c r="BB237" s="443" t="str">
        <f>IF(SUM(BC237:$BF237)&gt;0,"",IF(K237&gt;0,$P237,""))</f>
        <v/>
      </c>
      <c r="BC237" s="443" t="str">
        <f>IF(SUM(BD237:$BF237)&gt;0,"",IF(L237&gt;0,$P237,""))</f>
        <v/>
      </c>
      <c r="BD237" s="443" t="str">
        <f>IF(SUM(BE237:$BF237)&gt;0,"",IF(M237&gt;0,$P237,""))</f>
        <v/>
      </c>
      <c r="BE237" s="443" t="str">
        <f t="shared" si="49"/>
        <v/>
      </c>
      <c r="BF237" s="440" t="str">
        <f t="shared" si="50"/>
        <v/>
      </c>
      <c r="BG237" s="124"/>
      <c r="BH237" s="507"/>
      <c r="BI237" s="145" t="str">
        <f>IF(AS237&lt;1,"",IF(AS237=1,'TUITION SCHED'!$D$16,IF(AS237=2,'TUITION SCHED'!$E$16,IF(AS237=3,'TUITION SCHED'!$F$16,IF(AS237=4,'TUITION SCHED'!$G$16,IF(AS237=5,'TUITION SCHED'!$H$16,""))))))</f>
        <v/>
      </c>
      <c r="BJ237" s="443" t="str">
        <f>IF(AT237&lt;1,"",IF(AT237=1,'TUITION SCHED'!$D$17,IF(AT237=2,'TUITION SCHED'!$E$17,IF(AT237=3,'TUITION SCHED'!$F$17,IF(AT237=4,'TUITION SCHED'!$G$17,IF(AT237=5,'TUITION SCHED'!$H$18,""))))))</f>
        <v/>
      </c>
      <c r="BK237" s="443" t="str">
        <f>IF(AU237&lt;1,"",IF(AU237=1,'TUITION SCHED'!$D$18,IF(AU237=2,'TUITION SCHED'!$E$18,IF(AU237=3,'TUITION SCHED'!$F$18,IF(AU237=4,'TUITION SCHED'!$G$18,IF(AU237=5,'TUITION SCHED'!$H$18,""))))))</f>
        <v/>
      </c>
      <c r="BL237" s="443" t="str">
        <f>IF(AV237&lt;1,"",IF(AV237=1,'TUITION SCHED'!$D$19,IF(AV237=2,'TUITION SCHED'!$E$19,IF(AV237=3,'TUITION SCHED'!$F$19,IF(AV237=4,'TUITION SCHED'!$G$19,IF(AV237=5,'TUITION SCHED'!$H$19,""))))))</f>
        <v/>
      </c>
      <c r="BM237" s="443" t="str">
        <f>IF(AW237&lt;1,"",IF(AW237=1,'TUITION SCHED'!$D$20,IF(AW237=2,'TUITION SCHED'!$E$20,IF(AW237=3,'TUITION SCHED'!$F$20,IF(AW237=4,'TUITION SCHED'!$G$20,IF(AW237=5,'TUITION SCHED'!$H$20,""))))))</f>
        <v/>
      </c>
      <c r="BN237" s="443" t="str">
        <f>IF(AX237&lt;1,"",IF(AX237=1,'TUITION SCHED'!$D$21,IF(AX237=2,'TUITION SCHED'!$E$21,IF(AX237=3,'TUITION SCHED'!$F$21,IF(AX237=4,'TUITION SCHED'!$G$21,IF(AX237=5,'TUITION SCHED'!$H$21,""))))))</f>
        <v/>
      </c>
      <c r="BO237" s="443" t="str">
        <f>IF(AY237&lt;1,"",IF(AY237=1,'TUITION SCHED'!$D$22,IF(AY237=2,'TUITION SCHED'!$E$22,IF(AY237=3,'TUITION SCHED'!$F$22,IF(AY237=4,'TUITION SCHED'!$G$22,IF(AY237=5,'TUITION SCHED'!$H$22,""))))))</f>
        <v/>
      </c>
      <c r="BP237" s="443" t="str">
        <f>IF(AZ237&lt;1,"",IF(AZ237=1,'TUITION SCHED'!$D$23,IF(AZ237=2,'TUITION SCHED'!$E$23,IF(AZ237=3,'TUITION SCHED'!$F$23,IF(AZ237=4,'TUITION SCHED'!$G$23,IF(AZ237=5,'TUITION SCHED'!$H$23,""))))))</f>
        <v/>
      </c>
      <c r="BQ237" s="443" t="str">
        <f>IF(BA237&lt;1,"",IF(BA237=1,'TUITION SCHED'!$D$24,IF(BA237=2,'TUITION SCHED'!$E$24,IF(BA237=3,'TUITION SCHED'!$F$24,IF(BA237=4,'TUITION SCHED'!$G$24,IF(BA237=5,'TUITION SCHED'!$H$24,""))))))</f>
        <v/>
      </c>
      <c r="BR237" s="443" t="str">
        <f>IF(BB237&lt;1,"",IF(BB237=1,'TUITION SCHED'!$D$25,IF(BB237=2,'TUITION SCHED'!$E$25,IF(BB237=3,'TUITION SCHED'!$F$25,IF(BB237=4,'TUITION SCHED'!$G$25,IF(BB237=5,'TUITION SCHED'!$H$25,""))))))</f>
        <v/>
      </c>
      <c r="BS237" s="443" t="str">
        <f>IF(BC237&lt;1,"",IF(BC237=1,'TUITION SCHED'!$D$26,IF(BC237=2,'TUITION SCHED'!$E$26,IF(BC237=3,'TUITION SCHED'!$F$26,IF(BC237=4,'TUITION SCHED'!$G$26,IF(BC237=5,'TUITION SCHED'!$H$26,""))))))</f>
        <v/>
      </c>
      <c r="BT237" s="443" t="str">
        <f>IF(BD237&lt;1,"",IF(BD237=1,'TUITION SCHED'!$D$27,IF(BD237=2,'TUITION SCHED'!$E$27,IF(BD237=3,'TUITION SCHED'!$F$27,IF(BD237=4,'TUITION SCHED'!$G$27,IF(BD237=5,'TUITION SCHED'!$H$27,""))))))</f>
        <v/>
      </c>
      <c r="BU237" s="443" t="str">
        <f>IF(BE237&lt;1,"",IF(BE237=1,'TUITION SCHED'!$D$28,IF(BE237=2,'TUITION SCHED'!$E$28,IF(BE237=3,'TUITION SCHED'!$F$28,IF(BE237=4,'TUITION SCHED'!$G$28,IF(BE237=5,'TUITION SCHED'!$H$28,""))))))</f>
        <v/>
      </c>
      <c r="BV237" s="440" t="str">
        <f>IF(BF237&lt;1,"",IF(BF237=1,'TUITION SCHED'!$D$29,IF(BF237=2,'TUITION SCHED'!$E$29,IF(BF237=3,'TUITION SCHED'!$F$29,IF(BF237=4,'TUITION SCHED'!$G$29,IF(BF237=5,'TUITION SCHED'!$H$29,""))))))</f>
        <v/>
      </c>
      <c r="BW237" s="124"/>
      <c r="BX237" s="507"/>
      <c r="BY237" s="145" t="str">
        <f>IF(AH237="y",IF(SUM(J237:O237)&gt;0,'TUITION SCHED'!$H$58+IF(SUM(J237:O237)&gt;1,((SUM(J237:O237)-1))*'TUITION SCHED'!$H$60)+SUM(B237:I237)*'TUITION SCHED'!$H$59,""),"")</f>
        <v/>
      </c>
      <c r="BZ237" s="443" t="str">
        <f>IF(AH237="y",IF(SUM(B237:I237)&gt;0,'TUITION SCHED'!$H$57+IF(SUM(B237:I237)&gt;1,((SUM(B237:I237)-1))*'TUITION SCHED'!$H$59),""),"")</f>
        <v/>
      </c>
      <c r="CA237" s="443" t="str">
        <f t="shared" si="51"/>
        <v/>
      </c>
    </row>
    <row r="238" spans="1:79">
      <c r="A238" s="480"/>
      <c r="B238" s="465"/>
      <c r="C238" s="465"/>
      <c r="D238" s="465"/>
      <c r="E238" s="465"/>
      <c r="F238" s="463"/>
      <c r="G238" s="465"/>
      <c r="H238" s="465"/>
      <c r="I238" s="465"/>
      <c r="J238" s="465"/>
      <c r="K238" s="465"/>
      <c r="L238" s="465"/>
      <c r="M238" s="465"/>
      <c r="N238" s="465"/>
      <c r="O238" s="463"/>
      <c r="P238" s="443">
        <f t="shared" si="47"/>
        <v>0</v>
      </c>
      <c r="Q238" s="480"/>
      <c r="R238" s="480"/>
      <c r="S238" s="456">
        <f>IF(U238&gt;0,U238,IF(Q238=1,'TUITION SCHED'!D$30,IF(Q238=2,'TUITION SCHED'!E$30,IF(Q238=3,'TUITION SCHED'!F$30,IF(Q238=4,'TUITION SCHED'!G$30,IF(Q238=5,'TUITION SCHED'!H$30,IF(R238&gt;0,R238*'TUITION SCHED'!$D$31,SUM(BI238:BV238))))))))</f>
        <v>0</v>
      </c>
      <c r="T238" s="457" t="str">
        <f t="shared" si="48"/>
        <v/>
      </c>
      <c r="U238" s="480"/>
      <c r="V238" s="480"/>
      <c r="W238" s="575" t="str">
        <f>IF(V238="y",S238*'DATA INPUT'!$B$20,"")</f>
        <v/>
      </c>
      <c r="X238" s="483"/>
      <c r="Y238" s="443" t="str">
        <f>IF(A238="","",IF(X238="y",'DATA INPUT'!$B$26,'DATA INPUT'!$B$27))</f>
        <v/>
      </c>
      <c r="Z238" s="458">
        <f>IF(Q238=0,(P238-B238*0.5)*'DATA INPUT'!$B$28,"")</f>
        <v>0</v>
      </c>
      <c r="AA238" s="480"/>
      <c r="AB238" s="480"/>
      <c r="AC238" s="480"/>
      <c r="AD238" s="480"/>
      <c r="AE238" s="443" t="str">
        <f>IF((AB238+AC238+AD238)=0,"",(AB238*'DATA INPUT'!$D$59)+(AC238*'DATA INPUT'!$D$61)+(AD238*'DATA INPUT'!$D$66))</f>
        <v/>
      </c>
      <c r="AF238" s="480"/>
      <c r="AG238" s="480"/>
      <c r="AH238" s="483"/>
      <c r="AI238" s="443" t="str">
        <f t="shared" si="39"/>
        <v/>
      </c>
      <c r="AJ238" s="443" t="str">
        <f t="shared" si="40"/>
        <v/>
      </c>
      <c r="AK238" s="443" t="str">
        <f t="shared" si="41"/>
        <v/>
      </c>
      <c r="AL238" s="443" t="str">
        <f t="shared" si="42"/>
        <v/>
      </c>
      <c r="AM238" s="443" t="str">
        <f t="shared" si="43"/>
        <v/>
      </c>
      <c r="AN238" s="443" t="str">
        <f t="shared" si="44"/>
        <v/>
      </c>
      <c r="AO238" s="443" t="str">
        <f t="shared" si="45"/>
        <v/>
      </c>
      <c r="AP238" s="443" t="str">
        <f t="shared" si="46"/>
        <v/>
      </c>
      <c r="AQ238" s="440" t="str">
        <f>IF(AH238="y",IF(MAX(BY238:BZ238)&lt;'TUITION SCHED'!$H$61,MAX(BY238:BZ238),'TUITION SCHED'!$H$61),"")</f>
        <v/>
      </c>
      <c r="AR238" s="459"/>
      <c r="AS238" s="443" t="str">
        <f>IF(SUM(AT238:$BF238)&gt;0,"",IF(B238&gt;0,$P238,""))</f>
        <v/>
      </c>
      <c r="AT238" s="443" t="str">
        <f>IF(SUM(AU238:$BF238)&gt;0,"",IF(C238&gt;0,$P238,""))</f>
        <v/>
      </c>
      <c r="AU238" s="443" t="str">
        <f>IF(SUM(AV238:$BF238)&gt;0,"",IF(D238&gt;0,$P238,""))</f>
        <v/>
      </c>
      <c r="AV238" s="443" t="str">
        <f>IF(SUM(AW238:$BF238)&gt;0,"",IF(E238&gt;0,$P238,""))</f>
        <v/>
      </c>
      <c r="AW238" s="443" t="str">
        <f>IF(SUM(AX238:$BF238)&gt;0,"",IF(F238&gt;0,$P238,""))</f>
        <v/>
      </c>
      <c r="AX238" s="443" t="str">
        <f>IF(SUM(AY238:$BF238)&gt;0,"",IF(G238&gt;0,$P238,""))</f>
        <v/>
      </c>
      <c r="AY238" s="443" t="str">
        <f>IF(SUM(AZ238:$BF238)&gt;0,"",IF(H238&gt;0,$P238,""))</f>
        <v/>
      </c>
      <c r="AZ238" s="443" t="str">
        <f>IF(SUM(BA238:$BF238)&gt;0,"",IF(I238&gt;0,$P238,""))</f>
        <v/>
      </c>
      <c r="BA238" s="443" t="str">
        <f>IF(SUM(BB238:$BF238)&gt;0,"",IF(J238&gt;0,$P238,""))</f>
        <v/>
      </c>
      <c r="BB238" s="443" t="str">
        <f>IF(SUM(BC238:$BF238)&gt;0,"",IF(K238&gt;0,$P238,""))</f>
        <v/>
      </c>
      <c r="BC238" s="443" t="str">
        <f>IF(SUM(BD238:$BF238)&gt;0,"",IF(L238&gt;0,$P238,""))</f>
        <v/>
      </c>
      <c r="BD238" s="443" t="str">
        <f>IF(SUM(BE238:$BF238)&gt;0,"",IF(M238&gt;0,$P238,""))</f>
        <v/>
      </c>
      <c r="BE238" s="443" t="str">
        <f t="shared" si="49"/>
        <v/>
      </c>
      <c r="BF238" s="440" t="str">
        <f t="shared" si="50"/>
        <v/>
      </c>
      <c r="BG238" s="124"/>
      <c r="BH238" s="507"/>
      <c r="BI238" s="145" t="str">
        <f>IF(AS238&lt;1,"",IF(AS238=1,'TUITION SCHED'!$D$16,IF(AS238=2,'TUITION SCHED'!$E$16,IF(AS238=3,'TUITION SCHED'!$F$16,IF(AS238=4,'TUITION SCHED'!$G$16,IF(AS238=5,'TUITION SCHED'!$H$16,""))))))</f>
        <v/>
      </c>
      <c r="BJ238" s="443" t="str">
        <f>IF(AT238&lt;1,"",IF(AT238=1,'TUITION SCHED'!$D$17,IF(AT238=2,'TUITION SCHED'!$E$17,IF(AT238=3,'TUITION SCHED'!$F$17,IF(AT238=4,'TUITION SCHED'!$G$17,IF(AT238=5,'TUITION SCHED'!$H$18,""))))))</f>
        <v/>
      </c>
      <c r="BK238" s="443" t="str">
        <f>IF(AU238&lt;1,"",IF(AU238=1,'TUITION SCHED'!$D$18,IF(AU238=2,'TUITION SCHED'!$E$18,IF(AU238=3,'TUITION SCHED'!$F$18,IF(AU238=4,'TUITION SCHED'!$G$18,IF(AU238=5,'TUITION SCHED'!$H$18,""))))))</f>
        <v/>
      </c>
      <c r="BL238" s="443" t="str">
        <f>IF(AV238&lt;1,"",IF(AV238=1,'TUITION SCHED'!$D$19,IF(AV238=2,'TUITION SCHED'!$E$19,IF(AV238=3,'TUITION SCHED'!$F$19,IF(AV238=4,'TUITION SCHED'!$G$19,IF(AV238=5,'TUITION SCHED'!$H$19,""))))))</f>
        <v/>
      </c>
      <c r="BM238" s="443" t="str">
        <f>IF(AW238&lt;1,"",IF(AW238=1,'TUITION SCHED'!$D$20,IF(AW238=2,'TUITION SCHED'!$E$20,IF(AW238=3,'TUITION SCHED'!$F$20,IF(AW238=4,'TUITION SCHED'!$G$20,IF(AW238=5,'TUITION SCHED'!$H$20,""))))))</f>
        <v/>
      </c>
      <c r="BN238" s="443" t="str">
        <f>IF(AX238&lt;1,"",IF(AX238=1,'TUITION SCHED'!$D$21,IF(AX238=2,'TUITION SCHED'!$E$21,IF(AX238=3,'TUITION SCHED'!$F$21,IF(AX238=4,'TUITION SCHED'!$G$21,IF(AX238=5,'TUITION SCHED'!$H$21,""))))))</f>
        <v/>
      </c>
      <c r="BO238" s="443" t="str">
        <f>IF(AY238&lt;1,"",IF(AY238=1,'TUITION SCHED'!$D$22,IF(AY238=2,'TUITION SCHED'!$E$22,IF(AY238=3,'TUITION SCHED'!$F$22,IF(AY238=4,'TUITION SCHED'!$G$22,IF(AY238=5,'TUITION SCHED'!$H$22,""))))))</f>
        <v/>
      </c>
      <c r="BP238" s="443" t="str">
        <f>IF(AZ238&lt;1,"",IF(AZ238=1,'TUITION SCHED'!$D$23,IF(AZ238=2,'TUITION SCHED'!$E$23,IF(AZ238=3,'TUITION SCHED'!$F$23,IF(AZ238=4,'TUITION SCHED'!$G$23,IF(AZ238=5,'TUITION SCHED'!$H$23,""))))))</f>
        <v/>
      </c>
      <c r="BQ238" s="443" t="str">
        <f>IF(BA238&lt;1,"",IF(BA238=1,'TUITION SCHED'!$D$24,IF(BA238=2,'TUITION SCHED'!$E$24,IF(BA238=3,'TUITION SCHED'!$F$24,IF(BA238=4,'TUITION SCHED'!$G$24,IF(BA238=5,'TUITION SCHED'!$H$24,""))))))</f>
        <v/>
      </c>
      <c r="BR238" s="443" t="str">
        <f>IF(BB238&lt;1,"",IF(BB238=1,'TUITION SCHED'!$D$25,IF(BB238=2,'TUITION SCHED'!$E$25,IF(BB238=3,'TUITION SCHED'!$F$25,IF(BB238=4,'TUITION SCHED'!$G$25,IF(BB238=5,'TUITION SCHED'!$H$25,""))))))</f>
        <v/>
      </c>
      <c r="BS238" s="443" t="str">
        <f>IF(BC238&lt;1,"",IF(BC238=1,'TUITION SCHED'!$D$26,IF(BC238=2,'TUITION SCHED'!$E$26,IF(BC238=3,'TUITION SCHED'!$F$26,IF(BC238=4,'TUITION SCHED'!$G$26,IF(BC238=5,'TUITION SCHED'!$H$26,""))))))</f>
        <v/>
      </c>
      <c r="BT238" s="443" t="str">
        <f>IF(BD238&lt;1,"",IF(BD238=1,'TUITION SCHED'!$D$27,IF(BD238=2,'TUITION SCHED'!$E$27,IF(BD238=3,'TUITION SCHED'!$F$27,IF(BD238=4,'TUITION SCHED'!$G$27,IF(BD238=5,'TUITION SCHED'!$H$27,""))))))</f>
        <v/>
      </c>
      <c r="BU238" s="443" t="str">
        <f>IF(BE238&lt;1,"",IF(BE238=1,'TUITION SCHED'!$D$28,IF(BE238=2,'TUITION SCHED'!$E$28,IF(BE238=3,'TUITION SCHED'!$F$28,IF(BE238=4,'TUITION SCHED'!$G$28,IF(BE238=5,'TUITION SCHED'!$H$28,""))))))</f>
        <v/>
      </c>
      <c r="BV238" s="440" t="str">
        <f>IF(BF238&lt;1,"",IF(BF238=1,'TUITION SCHED'!$D$29,IF(BF238=2,'TUITION SCHED'!$E$29,IF(BF238=3,'TUITION SCHED'!$F$29,IF(BF238=4,'TUITION SCHED'!$G$29,IF(BF238=5,'TUITION SCHED'!$H$29,""))))))</f>
        <v/>
      </c>
      <c r="BW238" s="124"/>
      <c r="BX238" s="507"/>
      <c r="BY238" s="145" t="str">
        <f>IF(AH238="y",IF(SUM(J238:O238)&gt;0,'TUITION SCHED'!$H$58+IF(SUM(J238:O238)&gt;1,((SUM(J238:O238)-1))*'TUITION SCHED'!$H$60)+SUM(B238:I238)*'TUITION SCHED'!$H$59,""),"")</f>
        <v/>
      </c>
      <c r="BZ238" s="443" t="str">
        <f>IF(AH238="y",IF(SUM(B238:I238)&gt;0,'TUITION SCHED'!$H$57+IF(SUM(B238:I238)&gt;1,((SUM(B238:I238)-1))*'TUITION SCHED'!$H$59),""),"")</f>
        <v/>
      </c>
      <c r="CA238" s="443" t="str">
        <f t="shared" si="51"/>
        <v/>
      </c>
    </row>
    <row r="239" spans="1:79">
      <c r="A239" s="480"/>
      <c r="B239" s="465"/>
      <c r="C239" s="465"/>
      <c r="D239" s="465"/>
      <c r="E239" s="463"/>
      <c r="F239" s="463"/>
      <c r="G239" s="465"/>
      <c r="H239" s="465"/>
      <c r="I239" s="465"/>
      <c r="J239" s="465"/>
      <c r="K239" s="465"/>
      <c r="L239" s="465"/>
      <c r="M239" s="465"/>
      <c r="N239" s="465"/>
      <c r="O239" s="463"/>
      <c r="P239" s="443">
        <f t="shared" si="47"/>
        <v>0</v>
      </c>
      <c r="Q239" s="480"/>
      <c r="R239" s="480"/>
      <c r="S239" s="456">
        <f>IF(U239&gt;0,U239,IF(Q239=1,'TUITION SCHED'!D$30,IF(Q239=2,'TUITION SCHED'!E$30,IF(Q239=3,'TUITION SCHED'!F$30,IF(Q239=4,'TUITION SCHED'!G$30,IF(Q239=5,'TUITION SCHED'!H$30,IF(R239&gt;0,R239*'TUITION SCHED'!$D$31,SUM(BI239:BV239))))))))</f>
        <v>0</v>
      </c>
      <c r="T239" s="457" t="str">
        <f t="shared" si="48"/>
        <v/>
      </c>
      <c r="U239" s="480"/>
      <c r="V239" s="480"/>
      <c r="W239" s="575" t="str">
        <f>IF(V239="y",S239*'DATA INPUT'!$B$20,"")</f>
        <v/>
      </c>
      <c r="X239" s="483"/>
      <c r="Y239" s="443" t="str">
        <f>IF(A239="","",IF(X239="y",'DATA INPUT'!$B$26,'DATA INPUT'!$B$27))</f>
        <v/>
      </c>
      <c r="Z239" s="458">
        <f>IF(Q239=0,(P239-B239*0.5)*'DATA INPUT'!$B$28,"")</f>
        <v>0</v>
      </c>
      <c r="AA239" s="480"/>
      <c r="AB239" s="480"/>
      <c r="AC239" s="480"/>
      <c r="AD239" s="480"/>
      <c r="AE239" s="443" t="str">
        <f>IF((AB239+AC239+AD239)=0,"",(AB239*'DATA INPUT'!$D$59)+(AC239*'DATA INPUT'!$D$61)+(AD239*'DATA INPUT'!$D$66))</f>
        <v/>
      </c>
      <c r="AF239" s="480"/>
      <c r="AG239" s="480"/>
      <c r="AH239" s="483"/>
      <c r="AI239" s="443" t="str">
        <f t="shared" si="39"/>
        <v/>
      </c>
      <c r="AJ239" s="443" t="str">
        <f t="shared" si="40"/>
        <v/>
      </c>
      <c r="AK239" s="443" t="str">
        <f t="shared" si="41"/>
        <v/>
      </c>
      <c r="AL239" s="443" t="str">
        <f t="shared" si="42"/>
        <v/>
      </c>
      <c r="AM239" s="443" t="str">
        <f t="shared" si="43"/>
        <v/>
      </c>
      <c r="AN239" s="443" t="str">
        <f t="shared" si="44"/>
        <v/>
      </c>
      <c r="AO239" s="443" t="str">
        <f t="shared" si="45"/>
        <v/>
      </c>
      <c r="AP239" s="443" t="str">
        <f t="shared" si="46"/>
        <v/>
      </c>
      <c r="AQ239" s="440" t="str">
        <f>IF(AH239="y",IF(MAX(BY239:BZ239)&lt;'TUITION SCHED'!$H$61,MAX(BY239:BZ239),'TUITION SCHED'!$H$61),"")</f>
        <v/>
      </c>
      <c r="AR239" s="459"/>
      <c r="AS239" s="443" t="str">
        <f>IF(SUM(AT239:$BF239)&gt;0,"",IF(B239&gt;0,$P239,""))</f>
        <v/>
      </c>
      <c r="AT239" s="443" t="str">
        <f>IF(SUM(AU239:$BF239)&gt;0,"",IF(C239&gt;0,$P239,""))</f>
        <v/>
      </c>
      <c r="AU239" s="443" t="str">
        <f>IF(SUM(AV239:$BF239)&gt;0,"",IF(D239&gt;0,$P239,""))</f>
        <v/>
      </c>
      <c r="AV239" s="443" t="str">
        <f>IF(SUM(AW239:$BF239)&gt;0,"",IF(E239&gt;0,$P239,""))</f>
        <v/>
      </c>
      <c r="AW239" s="443" t="str">
        <f>IF(SUM(AX239:$BF239)&gt;0,"",IF(F239&gt;0,$P239,""))</f>
        <v/>
      </c>
      <c r="AX239" s="443" t="str">
        <f>IF(SUM(AY239:$BF239)&gt;0,"",IF(G239&gt;0,$P239,""))</f>
        <v/>
      </c>
      <c r="AY239" s="443" t="str">
        <f>IF(SUM(AZ239:$BF239)&gt;0,"",IF(H239&gt;0,$P239,""))</f>
        <v/>
      </c>
      <c r="AZ239" s="443" t="str">
        <f>IF(SUM(BA239:$BF239)&gt;0,"",IF(I239&gt;0,$P239,""))</f>
        <v/>
      </c>
      <c r="BA239" s="443" t="str">
        <f>IF(SUM(BB239:$BF239)&gt;0,"",IF(J239&gt;0,$P239,""))</f>
        <v/>
      </c>
      <c r="BB239" s="443" t="str">
        <f>IF(SUM(BC239:$BF239)&gt;0,"",IF(K239&gt;0,$P239,""))</f>
        <v/>
      </c>
      <c r="BC239" s="443" t="str">
        <f>IF(SUM(BD239:$BF239)&gt;0,"",IF(L239&gt;0,$P239,""))</f>
        <v/>
      </c>
      <c r="BD239" s="443" t="str">
        <f>IF(SUM(BE239:$BF239)&gt;0,"",IF(M239&gt;0,$P239,""))</f>
        <v/>
      </c>
      <c r="BE239" s="443" t="str">
        <f t="shared" si="49"/>
        <v/>
      </c>
      <c r="BF239" s="440" t="str">
        <f t="shared" si="50"/>
        <v/>
      </c>
      <c r="BG239" s="124"/>
      <c r="BH239" s="507"/>
      <c r="BI239" s="145" t="str">
        <f>IF(AS239&lt;1,"",IF(AS239=1,'TUITION SCHED'!$D$16,IF(AS239=2,'TUITION SCHED'!$E$16,IF(AS239=3,'TUITION SCHED'!$F$16,IF(AS239=4,'TUITION SCHED'!$G$16,IF(AS239=5,'TUITION SCHED'!$H$16,""))))))</f>
        <v/>
      </c>
      <c r="BJ239" s="443" t="str">
        <f>IF(AT239&lt;1,"",IF(AT239=1,'TUITION SCHED'!$D$17,IF(AT239=2,'TUITION SCHED'!$E$17,IF(AT239=3,'TUITION SCHED'!$F$17,IF(AT239=4,'TUITION SCHED'!$G$17,IF(AT239=5,'TUITION SCHED'!$H$18,""))))))</f>
        <v/>
      </c>
      <c r="BK239" s="443" t="str">
        <f>IF(AU239&lt;1,"",IF(AU239=1,'TUITION SCHED'!$D$18,IF(AU239=2,'TUITION SCHED'!$E$18,IF(AU239=3,'TUITION SCHED'!$F$18,IF(AU239=4,'TUITION SCHED'!$G$18,IF(AU239=5,'TUITION SCHED'!$H$18,""))))))</f>
        <v/>
      </c>
      <c r="BL239" s="443" t="str">
        <f>IF(AV239&lt;1,"",IF(AV239=1,'TUITION SCHED'!$D$19,IF(AV239=2,'TUITION SCHED'!$E$19,IF(AV239=3,'TUITION SCHED'!$F$19,IF(AV239=4,'TUITION SCHED'!$G$19,IF(AV239=5,'TUITION SCHED'!$H$19,""))))))</f>
        <v/>
      </c>
      <c r="BM239" s="443" t="str">
        <f>IF(AW239&lt;1,"",IF(AW239=1,'TUITION SCHED'!$D$20,IF(AW239=2,'TUITION SCHED'!$E$20,IF(AW239=3,'TUITION SCHED'!$F$20,IF(AW239=4,'TUITION SCHED'!$G$20,IF(AW239=5,'TUITION SCHED'!$H$20,""))))))</f>
        <v/>
      </c>
      <c r="BN239" s="443" t="str">
        <f>IF(AX239&lt;1,"",IF(AX239=1,'TUITION SCHED'!$D$21,IF(AX239=2,'TUITION SCHED'!$E$21,IF(AX239=3,'TUITION SCHED'!$F$21,IF(AX239=4,'TUITION SCHED'!$G$21,IF(AX239=5,'TUITION SCHED'!$H$21,""))))))</f>
        <v/>
      </c>
      <c r="BO239" s="443" t="str">
        <f>IF(AY239&lt;1,"",IF(AY239=1,'TUITION SCHED'!$D$22,IF(AY239=2,'TUITION SCHED'!$E$22,IF(AY239=3,'TUITION SCHED'!$F$22,IF(AY239=4,'TUITION SCHED'!$G$22,IF(AY239=5,'TUITION SCHED'!$H$22,""))))))</f>
        <v/>
      </c>
      <c r="BP239" s="443" t="str">
        <f>IF(AZ239&lt;1,"",IF(AZ239=1,'TUITION SCHED'!$D$23,IF(AZ239=2,'TUITION SCHED'!$E$23,IF(AZ239=3,'TUITION SCHED'!$F$23,IF(AZ239=4,'TUITION SCHED'!$G$23,IF(AZ239=5,'TUITION SCHED'!$H$23,""))))))</f>
        <v/>
      </c>
      <c r="BQ239" s="443" t="str">
        <f>IF(BA239&lt;1,"",IF(BA239=1,'TUITION SCHED'!$D$24,IF(BA239=2,'TUITION SCHED'!$E$24,IF(BA239=3,'TUITION SCHED'!$F$24,IF(BA239=4,'TUITION SCHED'!$G$24,IF(BA239=5,'TUITION SCHED'!$H$24,""))))))</f>
        <v/>
      </c>
      <c r="BR239" s="443" t="str">
        <f>IF(BB239&lt;1,"",IF(BB239=1,'TUITION SCHED'!$D$25,IF(BB239=2,'TUITION SCHED'!$E$25,IF(BB239=3,'TUITION SCHED'!$F$25,IF(BB239=4,'TUITION SCHED'!$G$25,IF(BB239=5,'TUITION SCHED'!$H$25,""))))))</f>
        <v/>
      </c>
      <c r="BS239" s="443" t="str">
        <f>IF(BC239&lt;1,"",IF(BC239=1,'TUITION SCHED'!$D$26,IF(BC239=2,'TUITION SCHED'!$E$26,IF(BC239=3,'TUITION SCHED'!$F$26,IF(BC239=4,'TUITION SCHED'!$G$26,IF(BC239=5,'TUITION SCHED'!$H$26,""))))))</f>
        <v/>
      </c>
      <c r="BT239" s="443" t="str">
        <f>IF(BD239&lt;1,"",IF(BD239=1,'TUITION SCHED'!$D$27,IF(BD239=2,'TUITION SCHED'!$E$27,IF(BD239=3,'TUITION SCHED'!$F$27,IF(BD239=4,'TUITION SCHED'!$G$27,IF(BD239=5,'TUITION SCHED'!$H$27,""))))))</f>
        <v/>
      </c>
      <c r="BU239" s="443" t="str">
        <f>IF(BE239&lt;1,"",IF(BE239=1,'TUITION SCHED'!$D$28,IF(BE239=2,'TUITION SCHED'!$E$28,IF(BE239=3,'TUITION SCHED'!$F$28,IF(BE239=4,'TUITION SCHED'!$G$28,IF(BE239=5,'TUITION SCHED'!$H$28,""))))))</f>
        <v/>
      </c>
      <c r="BV239" s="440" t="str">
        <f>IF(BF239&lt;1,"",IF(BF239=1,'TUITION SCHED'!$D$29,IF(BF239=2,'TUITION SCHED'!$E$29,IF(BF239=3,'TUITION SCHED'!$F$29,IF(BF239=4,'TUITION SCHED'!$G$29,IF(BF239=5,'TUITION SCHED'!$H$29,""))))))</f>
        <v/>
      </c>
      <c r="BW239" s="124"/>
      <c r="BX239" s="507"/>
      <c r="BY239" s="145" t="str">
        <f>IF(AH239="y",IF(SUM(J239:O239)&gt;0,'TUITION SCHED'!$H$58+IF(SUM(J239:O239)&gt;1,((SUM(J239:O239)-1))*'TUITION SCHED'!$H$60)+SUM(B239:I239)*'TUITION SCHED'!$H$59,""),"")</f>
        <v/>
      </c>
      <c r="BZ239" s="443" t="str">
        <f>IF(AH239="y",IF(SUM(B239:I239)&gt;0,'TUITION SCHED'!$H$57+IF(SUM(B239:I239)&gt;1,((SUM(B239:I239)-1))*'TUITION SCHED'!$H$59),""),"")</f>
        <v/>
      </c>
      <c r="CA239" s="443" t="str">
        <f t="shared" si="51"/>
        <v/>
      </c>
    </row>
    <row r="240" spans="1:79">
      <c r="A240" s="480"/>
      <c r="B240" s="463"/>
      <c r="C240" s="463"/>
      <c r="D240" s="463"/>
      <c r="E240" s="463"/>
      <c r="F240" s="463"/>
      <c r="G240" s="463"/>
      <c r="H240" s="463"/>
      <c r="I240" s="463"/>
      <c r="J240" s="463"/>
      <c r="K240" s="463"/>
      <c r="L240" s="463"/>
      <c r="M240" s="463"/>
      <c r="N240" s="463"/>
      <c r="O240" s="463"/>
      <c r="P240" s="443">
        <f t="shared" si="47"/>
        <v>0</v>
      </c>
      <c r="Q240" s="480"/>
      <c r="R240" s="480"/>
      <c r="S240" s="456">
        <f>IF(U240&gt;0,U240,IF(Q240=1,'TUITION SCHED'!D$30,IF(Q240=2,'TUITION SCHED'!E$30,IF(Q240=3,'TUITION SCHED'!F$30,IF(Q240=4,'TUITION SCHED'!G$30,IF(Q240=5,'TUITION SCHED'!H$30,IF(R240&gt;0,R240*'TUITION SCHED'!$D$31,SUM(BI240:BV240))))))))</f>
        <v>0</v>
      </c>
      <c r="T240" s="457" t="str">
        <f t="shared" si="48"/>
        <v/>
      </c>
      <c r="U240" s="480"/>
      <c r="V240" s="480"/>
      <c r="W240" s="575" t="str">
        <f>IF(V240="y",S240*'DATA INPUT'!$B$20,"")</f>
        <v/>
      </c>
      <c r="X240" s="483"/>
      <c r="Y240" s="443" t="str">
        <f>IF(A240="","",IF(X240="y",'DATA INPUT'!$B$26,'DATA INPUT'!$B$27))</f>
        <v/>
      </c>
      <c r="Z240" s="458">
        <f>IF(Q240=0,(P240-B240*0.5)*'DATA INPUT'!$B$28,"")</f>
        <v>0</v>
      </c>
      <c r="AA240" s="480"/>
      <c r="AB240" s="480"/>
      <c r="AC240" s="480"/>
      <c r="AD240" s="480"/>
      <c r="AE240" s="443" t="str">
        <f>IF((AB240+AC240+AD240)=0,"",(AB240*'DATA INPUT'!$D$59)+(AC240*'DATA INPUT'!$D$61)+(AD240*'DATA INPUT'!$D$66))</f>
        <v/>
      </c>
      <c r="AF240" s="480"/>
      <c r="AG240" s="480"/>
      <c r="AH240" s="483"/>
      <c r="AI240" s="443" t="str">
        <f t="shared" si="39"/>
        <v/>
      </c>
      <c r="AJ240" s="443" t="str">
        <f t="shared" si="40"/>
        <v/>
      </c>
      <c r="AK240" s="443" t="str">
        <f t="shared" si="41"/>
        <v/>
      </c>
      <c r="AL240" s="443" t="str">
        <f t="shared" si="42"/>
        <v/>
      </c>
      <c r="AM240" s="443" t="str">
        <f t="shared" si="43"/>
        <v/>
      </c>
      <c r="AN240" s="443" t="str">
        <f t="shared" si="44"/>
        <v/>
      </c>
      <c r="AO240" s="443" t="str">
        <f t="shared" si="45"/>
        <v/>
      </c>
      <c r="AP240" s="443" t="str">
        <f t="shared" si="46"/>
        <v/>
      </c>
      <c r="AQ240" s="440" t="str">
        <f>IF(AH240="y",IF(MAX(BY240:BZ240)&lt;'TUITION SCHED'!$H$61,MAX(BY240:BZ240),'TUITION SCHED'!$H$61),"")</f>
        <v/>
      </c>
      <c r="AR240" s="459"/>
      <c r="AS240" s="443" t="str">
        <f>IF(SUM(AT240:$BF240)&gt;0,"",IF(B240&gt;0,$P240,""))</f>
        <v/>
      </c>
      <c r="AT240" s="443" t="str">
        <f>IF(SUM(AU240:$BF240)&gt;0,"",IF(C240&gt;0,$P240,""))</f>
        <v/>
      </c>
      <c r="AU240" s="443" t="str">
        <f>IF(SUM(AV240:$BF240)&gt;0,"",IF(D240&gt;0,$P240,""))</f>
        <v/>
      </c>
      <c r="AV240" s="443" t="str">
        <f>IF(SUM(AW240:$BF240)&gt;0,"",IF(E240&gt;0,$P240,""))</f>
        <v/>
      </c>
      <c r="AW240" s="443" t="str">
        <f>IF(SUM(AX240:$BF240)&gt;0,"",IF(F240&gt;0,$P240,""))</f>
        <v/>
      </c>
      <c r="AX240" s="443" t="str">
        <f>IF(SUM(AY240:$BF240)&gt;0,"",IF(G240&gt;0,$P240,""))</f>
        <v/>
      </c>
      <c r="AY240" s="443" t="str">
        <f>IF(SUM(AZ240:$BF240)&gt;0,"",IF(H240&gt;0,$P240,""))</f>
        <v/>
      </c>
      <c r="AZ240" s="443" t="str">
        <f>IF(SUM(BA240:$BF240)&gt;0,"",IF(I240&gt;0,$P240,""))</f>
        <v/>
      </c>
      <c r="BA240" s="443" t="str">
        <f>IF(SUM(BB240:$BF240)&gt;0,"",IF(J240&gt;0,$P240,""))</f>
        <v/>
      </c>
      <c r="BB240" s="443" t="str">
        <f>IF(SUM(BC240:$BF240)&gt;0,"",IF(K240&gt;0,$P240,""))</f>
        <v/>
      </c>
      <c r="BC240" s="443" t="str">
        <f>IF(SUM(BD240:$BF240)&gt;0,"",IF(L240&gt;0,$P240,""))</f>
        <v/>
      </c>
      <c r="BD240" s="443" t="str">
        <f>IF(SUM(BE240:$BF240)&gt;0,"",IF(M240&gt;0,$P240,""))</f>
        <v/>
      </c>
      <c r="BE240" s="443" t="str">
        <f t="shared" si="49"/>
        <v/>
      </c>
      <c r="BF240" s="440" t="str">
        <f t="shared" si="50"/>
        <v/>
      </c>
      <c r="BG240" s="124"/>
      <c r="BH240" s="507"/>
      <c r="BI240" s="145" t="str">
        <f>IF(AS240&lt;1,"",IF(AS240=1,'TUITION SCHED'!$D$16,IF(AS240=2,'TUITION SCHED'!$E$16,IF(AS240=3,'TUITION SCHED'!$F$16,IF(AS240=4,'TUITION SCHED'!$G$16,IF(AS240=5,'TUITION SCHED'!$H$16,""))))))</f>
        <v/>
      </c>
      <c r="BJ240" s="443" t="str">
        <f>IF(AT240&lt;1,"",IF(AT240=1,'TUITION SCHED'!$D$17,IF(AT240=2,'TUITION SCHED'!$E$17,IF(AT240=3,'TUITION SCHED'!$F$17,IF(AT240=4,'TUITION SCHED'!$G$17,IF(AT240=5,'TUITION SCHED'!$H$18,""))))))</f>
        <v/>
      </c>
      <c r="BK240" s="443" t="str">
        <f>IF(AU240&lt;1,"",IF(AU240=1,'TUITION SCHED'!$D$18,IF(AU240=2,'TUITION SCHED'!$E$18,IF(AU240=3,'TUITION SCHED'!$F$18,IF(AU240=4,'TUITION SCHED'!$G$18,IF(AU240=5,'TUITION SCHED'!$H$18,""))))))</f>
        <v/>
      </c>
      <c r="BL240" s="443" t="str">
        <f>IF(AV240&lt;1,"",IF(AV240=1,'TUITION SCHED'!$D$19,IF(AV240=2,'TUITION SCHED'!$E$19,IF(AV240=3,'TUITION SCHED'!$F$19,IF(AV240=4,'TUITION SCHED'!$G$19,IF(AV240=5,'TUITION SCHED'!$H$19,""))))))</f>
        <v/>
      </c>
      <c r="BM240" s="443" t="str">
        <f>IF(AW240&lt;1,"",IF(AW240=1,'TUITION SCHED'!$D$20,IF(AW240=2,'TUITION SCHED'!$E$20,IF(AW240=3,'TUITION SCHED'!$F$20,IF(AW240=4,'TUITION SCHED'!$G$20,IF(AW240=5,'TUITION SCHED'!$H$20,""))))))</f>
        <v/>
      </c>
      <c r="BN240" s="443" t="str">
        <f>IF(AX240&lt;1,"",IF(AX240=1,'TUITION SCHED'!$D$21,IF(AX240=2,'TUITION SCHED'!$E$21,IF(AX240=3,'TUITION SCHED'!$F$21,IF(AX240=4,'TUITION SCHED'!$G$21,IF(AX240=5,'TUITION SCHED'!$H$21,""))))))</f>
        <v/>
      </c>
      <c r="BO240" s="443" t="str">
        <f>IF(AY240&lt;1,"",IF(AY240=1,'TUITION SCHED'!$D$22,IF(AY240=2,'TUITION SCHED'!$E$22,IF(AY240=3,'TUITION SCHED'!$F$22,IF(AY240=4,'TUITION SCHED'!$G$22,IF(AY240=5,'TUITION SCHED'!$H$22,""))))))</f>
        <v/>
      </c>
      <c r="BP240" s="443" t="str">
        <f>IF(AZ240&lt;1,"",IF(AZ240=1,'TUITION SCHED'!$D$23,IF(AZ240=2,'TUITION SCHED'!$E$23,IF(AZ240=3,'TUITION SCHED'!$F$23,IF(AZ240=4,'TUITION SCHED'!$G$23,IF(AZ240=5,'TUITION SCHED'!$H$23,""))))))</f>
        <v/>
      </c>
      <c r="BQ240" s="443" t="str">
        <f>IF(BA240&lt;1,"",IF(BA240=1,'TUITION SCHED'!$D$24,IF(BA240=2,'TUITION SCHED'!$E$24,IF(BA240=3,'TUITION SCHED'!$F$24,IF(BA240=4,'TUITION SCHED'!$G$24,IF(BA240=5,'TUITION SCHED'!$H$24,""))))))</f>
        <v/>
      </c>
      <c r="BR240" s="443" t="str">
        <f>IF(BB240&lt;1,"",IF(BB240=1,'TUITION SCHED'!$D$25,IF(BB240=2,'TUITION SCHED'!$E$25,IF(BB240=3,'TUITION SCHED'!$F$25,IF(BB240=4,'TUITION SCHED'!$G$25,IF(BB240=5,'TUITION SCHED'!$H$25,""))))))</f>
        <v/>
      </c>
      <c r="BS240" s="443" t="str">
        <f>IF(BC240&lt;1,"",IF(BC240=1,'TUITION SCHED'!$D$26,IF(BC240=2,'TUITION SCHED'!$E$26,IF(BC240=3,'TUITION SCHED'!$F$26,IF(BC240=4,'TUITION SCHED'!$G$26,IF(BC240=5,'TUITION SCHED'!$H$26,""))))))</f>
        <v/>
      </c>
      <c r="BT240" s="443" t="str">
        <f>IF(BD240&lt;1,"",IF(BD240=1,'TUITION SCHED'!$D$27,IF(BD240=2,'TUITION SCHED'!$E$27,IF(BD240=3,'TUITION SCHED'!$F$27,IF(BD240=4,'TUITION SCHED'!$G$27,IF(BD240=5,'TUITION SCHED'!$H$27,""))))))</f>
        <v/>
      </c>
      <c r="BU240" s="443" t="str">
        <f>IF(BE240&lt;1,"",IF(BE240=1,'TUITION SCHED'!$D$28,IF(BE240=2,'TUITION SCHED'!$E$28,IF(BE240=3,'TUITION SCHED'!$F$28,IF(BE240=4,'TUITION SCHED'!$G$28,IF(BE240=5,'TUITION SCHED'!$H$28,""))))))</f>
        <v/>
      </c>
      <c r="BV240" s="440" t="str">
        <f>IF(BF240&lt;1,"",IF(BF240=1,'TUITION SCHED'!$D$29,IF(BF240=2,'TUITION SCHED'!$E$29,IF(BF240=3,'TUITION SCHED'!$F$29,IF(BF240=4,'TUITION SCHED'!$G$29,IF(BF240=5,'TUITION SCHED'!$H$29,""))))))</f>
        <v/>
      </c>
      <c r="BW240" s="124"/>
      <c r="BX240" s="507"/>
      <c r="BY240" s="145" t="str">
        <f>IF(AH240="y",IF(SUM(J240:O240)&gt;0,'TUITION SCHED'!$H$58+IF(SUM(J240:O240)&gt;1,((SUM(J240:O240)-1))*'TUITION SCHED'!$H$60)+SUM(B240:I240)*'TUITION SCHED'!$H$59,""),"")</f>
        <v/>
      </c>
      <c r="BZ240" s="443" t="str">
        <f>IF(AH240="y",IF(SUM(B240:I240)&gt;0,'TUITION SCHED'!$H$57+IF(SUM(B240:I240)&gt;1,((SUM(B240:I240)-1))*'TUITION SCHED'!$H$59),""),"")</f>
        <v/>
      </c>
      <c r="CA240" s="443" t="str">
        <f t="shared" si="51"/>
        <v/>
      </c>
    </row>
    <row r="241" spans="1:79">
      <c r="A241" s="480"/>
      <c r="B241" s="463"/>
      <c r="C241" s="463"/>
      <c r="D241" s="465"/>
      <c r="E241" s="463"/>
      <c r="F241" s="463"/>
      <c r="G241" s="463"/>
      <c r="H241" s="465"/>
      <c r="I241" s="465"/>
      <c r="J241" s="465"/>
      <c r="K241" s="465"/>
      <c r="L241" s="463"/>
      <c r="M241" s="465"/>
      <c r="N241" s="465"/>
      <c r="O241" s="463"/>
      <c r="P241" s="443">
        <f t="shared" si="47"/>
        <v>0</v>
      </c>
      <c r="Q241" s="480"/>
      <c r="R241" s="480"/>
      <c r="S241" s="456">
        <f>IF(U241&gt;0,U241,IF(Q241=1,'TUITION SCHED'!D$30,IF(Q241=2,'TUITION SCHED'!E$30,IF(Q241=3,'TUITION SCHED'!F$30,IF(Q241=4,'TUITION SCHED'!G$30,IF(Q241=5,'TUITION SCHED'!H$30,IF(R241&gt;0,R241*'TUITION SCHED'!$D$31,SUM(BI241:BV241))))))))</f>
        <v>0</v>
      </c>
      <c r="T241" s="457" t="str">
        <f t="shared" si="48"/>
        <v/>
      </c>
      <c r="U241" s="480"/>
      <c r="V241" s="480"/>
      <c r="W241" s="575" t="str">
        <f>IF(V241="y",S241*'DATA INPUT'!$B$20,"")</f>
        <v/>
      </c>
      <c r="X241" s="483"/>
      <c r="Y241" s="443" t="str">
        <f>IF(A241="","",IF(X241="y",'DATA INPUT'!$B$26,'DATA INPUT'!$B$27))</f>
        <v/>
      </c>
      <c r="Z241" s="458">
        <f>IF(Q241=0,(P241-B241*0.5)*'DATA INPUT'!$B$28,"")</f>
        <v>0</v>
      </c>
      <c r="AA241" s="480"/>
      <c r="AB241" s="480"/>
      <c r="AC241" s="480"/>
      <c r="AD241" s="480"/>
      <c r="AE241" s="443" t="str">
        <f>IF((AB241+AC241+AD241)=0,"",(AB241*'DATA INPUT'!$D$59)+(AC241*'DATA INPUT'!$D$61)+(AD241*'DATA INPUT'!$D$66))</f>
        <v/>
      </c>
      <c r="AF241" s="480"/>
      <c r="AG241" s="480"/>
      <c r="AH241" s="483"/>
      <c r="AI241" s="443" t="str">
        <f t="shared" si="39"/>
        <v/>
      </c>
      <c r="AJ241" s="443" t="str">
        <f t="shared" si="40"/>
        <v/>
      </c>
      <c r="AK241" s="443" t="str">
        <f t="shared" si="41"/>
        <v/>
      </c>
      <c r="AL241" s="443" t="str">
        <f t="shared" si="42"/>
        <v/>
      </c>
      <c r="AM241" s="443" t="str">
        <f t="shared" si="43"/>
        <v/>
      </c>
      <c r="AN241" s="443" t="str">
        <f t="shared" si="44"/>
        <v/>
      </c>
      <c r="AO241" s="443" t="str">
        <f t="shared" si="45"/>
        <v/>
      </c>
      <c r="AP241" s="443" t="str">
        <f t="shared" si="46"/>
        <v/>
      </c>
      <c r="AQ241" s="440" t="str">
        <f>IF(AH241="y",IF(MAX(BY241:BZ241)&lt;'TUITION SCHED'!$H$61,MAX(BY241:BZ241),'TUITION SCHED'!$H$61),"")</f>
        <v/>
      </c>
      <c r="AR241" s="459"/>
      <c r="AS241" s="443" t="str">
        <f>IF(SUM(AT241:$BF241)&gt;0,"",IF(B241&gt;0,$P241,""))</f>
        <v/>
      </c>
      <c r="AT241" s="443" t="str">
        <f>IF(SUM(AU241:$BF241)&gt;0,"",IF(C241&gt;0,$P241,""))</f>
        <v/>
      </c>
      <c r="AU241" s="443" t="str">
        <f>IF(SUM(AV241:$BF241)&gt;0,"",IF(D241&gt;0,$P241,""))</f>
        <v/>
      </c>
      <c r="AV241" s="443" t="str">
        <f>IF(SUM(AW241:$BF241)&gt;0,"",IF(E241&gt;0,$P241,""))</f>
        <v/>
      </c>
      <c r="AW241" s="443" t="str">
        <f>IF(SUM(AX241:$BF241)&gt;0,"",IF(F241&gt;0,$P241,""))</f>
        <v/>
      </c>
      <c r="AX241" s="443" t="str">
        <f>IF(SUM(AY241:$BF241)&gt;0,"",IF(G241&gt;0,$P241,""))</f>
        <v/>
      </c>
      <c r="AY241" s="443" t="str">
        <f>IF(SUM(AZ241:$BF241)&gt;0,"",IF(H241&gt;0,$P241,""))</f>
        <v/>
      </c>
      <c r="AZ241" s="443" t="str">
        <f>IF(SUM(BA241:$BF241)&gt;0,"",IF(I241&gt;0,$P241,""))</f>
        <v/>
      </c>
      <c r="BA241" s="443" t="str">
        <f>IF(SUM(BB241:$BF241)&gt;0,"",IF(J241&gt;0,$P241,""))</f>
        <v/>
      </c>
      <c r="BB241" s="443" t="str">
        <f>IF(SUM(BC241:$BF241)&gt;0,"",IF(K241&gt;0,$P241,""))</f>
        <v/>
      </c>
      <c r="BC241" s="443" t="str">
        <f>IF(SUM(BD241:$BF241)&gt;0,"",IF(L241&gt;0,$P241,""))</f>
        <v/>
      </c>
      <c r="BD241" s="443" t="str">
        <f>IF(SUM(BE241:$BF241)&gt;0,"",IF(M241&gt;0,$P241,""))</f>
        <v/>
      </c>
      <c r="BE241" s="443" t="str">
        <f t="shared" si="49"/>
        <v/>
      </c>
      <c r="BF241" s="440" t="str">
        <f t="shared" si="50"/>
        <v/>
      </c>
      <c r="BG241" s="124"/>
      <c r="BH241" s="507"/>
      <c r="BI241" s="145" t="str">
        <f>IF(AS241&lt;1,"",IF(AS241=1,'TUITION SCHED'!$D$16,IF(AS241=2,'TUITION SCHED'!$E$16,IF(AS241=3,'TUITION SCHED'!$F$16,IF(AS241=4,'TUITION SCHED'!$G$16,IF(AS241=5,'TUITION SCHED'!$H$16,""))))))</f>
        <v/>
      </c>
      <c r="BJ241" s="443" t="str">
        <f>IF(AT241&lt;1,"",IF(AT241=1,'TUITION SCHED'!$D$17,IF(AT241=2,'TUITION SCHED'!$E$17,IF(AT241=3,'TUITION SCHED'!$F$17,IF(AT241=4,'TUITION SCHED'!$G$17,IF(AT241=5,'TUITION SCHED'!$H$18,""))))))</f>
        <v/>
      </c>
      <c r="BK241" s="443" t="str">
        <f>IF(AU241&lt;1,"",IF(AU241=1,'TUITION SCHED'!$D$18,IF(AU241=2,'TUITION SCHED'!$E$18,IF(AU241=3,'TUITION SCHED'!$F$18,IF(AU241=4,'TUITION SCHED'!$G$18,IF(AU241=5,'TUITION SCHED'!$H$18,""))))))</f>
        <v/>
      </c>
      <c r="BL241" s="443" t="str">
        <f>IF(AV241&lt;1,"",IF(AV241=1,'TUITION SCHED'!$D$19,IF(AV241=2,'TUITION SCHED'!$E$19,IF(AV241=3,'TUITION SCHED'!$F$19,IF(AV241=4,'TUITION SCHED'!$G$19,IF(AV241=5,'TUITION SCHED'!$H$19,""))))))</f>
        <v/>
      </c>
      <c r="BM241" s="443" t="str">
        <f>IF(AW241&lt;1,"",IF(AW241=1,'TUITION SCHED'!$D$20,IF(AW241=2,'TUITION SCHED'!$E$20,IF(AW241=3,'TUITION SCHED'!$F$20,IF(AW241=4,'TUITION SCHED'!$G$20,IF(AW241=5,'TUITION SCHED'!$H$20,""))))))</f>
        <v/>
      </c>
      <c r="BN241" s="443" t="str">
        <f>IF(AX241&lt;1,"",IF(AX241=1,'TUITION SCHED'!$D$21,IF(AX241=2,'TUITION SCHED'!$E$21,IF(AX241=3,'TUITION SCHED'!$F$21,IF(AX241=4,'TUITION SCHED'!$G$21,IF(AX241=5,'TUITION SCHED'!$H$21,""))))))</f>
        <v/>
      </c>
      <c r="BO241" s="443" t="str">
        <f>IF(AY241&lt;1,"",IF(AY241=1,'TUITION SCHED'!$D$22,IF(AY241=2,'TUITION SCHED'!$E$22,IF(AY241=3,'TUITION SCHED'!$F$22,IF(AY241=4,'TUITION SCHED'!$G$22,IF(AY241=5,'TUITION SCHED'!$H$22,""))))))</f>
        <v/>
      </c>
      <c r="BP241" s="443" t="str">
        <f>IF(AZ241&lt;1,"",IF(AZ241=1,'TUITION SCHED'!$D$23,IF(AZ241=2,'TUITION SCHED'!$E$23,IF(AZ241=3,'TUITION SCHED'!$F$23,IF(AZ241=4,'TUITION SCHED'!$G$23,IF(AZ241=5,'TUITION SCHED'!$H$23,""))))))</f>
        <v/>
      </c>
      <c r="BQ241" s="443" t="str">
        <f>IF(BA241&lt;1,"",IF(BA241=1,'TUITION SCHED'!$D$24,IF(BA241=2,'TUITION SCHED'!$E$24,IF(BA241=3,'TUITION SCHED'!$F$24,IF(BA241=4,'TUITION SCHED'!$G$24,IF(BA241=5,'TUITION SCHED'!$H$24,""))))))</f>
        <v/>
      </c>
      <c r="BR241" s="443" t="str">
        <f>IF(BB241&lt;1,"",IF(BB241=1,'TUITION SCHED'!$D$25,IF(BB241=2,'TUITION SCHED'!$E$25,IF(BB241=3,'TUITION SCHED'!$F$25,IF(BB241=4,'TUITION SCHED'!$G$25,IF(BB241=5,'TUITION SCHED'!$H$25,""))))))</f>
        <v/>
      </c>
      <c r="BS241" s="443" t="str">
        <f>IF(BC241&lt;1,"",IF(BC241=1,'TUITION SCHED'!$D$26,IF(BC241=2,'TUITION SCHED'!$E$26,IF(BC241=3,'TUITION SCHED'!$F$26,IF(BC241=4,'TUITION SCHED'!$G$26,IF(BC241=5,'TUITION SCHED'!$H$26,""))))))</f>
        <v/>
      </c>
      <c r="BT241" s="443" t="str">
        <f>IF(BD241&lt;1,"",IF(BD241=1,'TUITION SCHED'!$D$27,IF(BD241=2,'TUITION SCHED'!$E$27,IF(BD241=3,'TUITION SCHED'!$F$27,IF(BD241=4,'TUITION SCHED'!$G$27,IF(BD241=5,'TUITION SCHED'!$H$27,""))))))</f>
        <v/>
      </c>
      <c r="BU241" s="443" t="str">
        <f>IF(BE241&lt;1,"",IF(BE241=1,'TUITION SCHED'!$D$28,IF(BE241=2,'TUITION SCHED'!$E$28,IF(BE241=3,'TUITION SCHED'!$F$28,IF(BE241=4,'TUITION SCHED'!$G$28,IF(BE241=5,'TUITION SCHED'!$H$28,""))))))</f>
        <v/>
      </c>
      <c r="BV241" s="440" t="str">
        <f>IF(BF241&lt;1,"",IF(BF241=1,'TUITION SCHED'!$D$29,IF(BF241=2,'TUITION SCHED'!$E$29,IF(BF241=3,'TUITION SCHED'!$F$29,IF(BF241=4,'TUITION SCHED'!$G$29,IF(BF241=5,'TUITION SCHED'!$H$29,""))))))</f>
        <v/>
      </c>
      <c r="BW241" s="124"/>
      <c r="BX241" s="507"/>
      <c r="BY241" s="145" t="str">
        <f>IF(AH241="y",IF(SUM(J241:O241)&gt;0,'TUITION SCHED'!$H$58+IF(SUM(J241:O241)&gt;1,((SUM(J241:O241)-1))*'TUITION SCHED'!$H$60)+SUM(B241:I241)*'TUITION SCHED'!$H$59,""),"")</f>
        <v/>
      </c>
      <c r="BZ241" s="443" t="str">
        <f>IF(AH241="y",IF(SUM(B241:I241)&gt;0,'TUITION SCHED'!$H$57+IF(SUM(B241:I241)&gt;1,((SUM(B241:I241)-1))*'TUITION SCHED'!$H$59),""),"")</f>
        <v/>
      </c>
      <c r="CA241" s="443" t="str">
        <f t="shared" si="51"/>
        <v/>
      </c>
    </row>
    <row r="242" spans="1:79">
      <c r="A242" s="480"/>
      <c r="B242" s="463"/>
      <c r="C242" s="463"/>
      <c r="D242" s="463"/>
      <c r="E242" s="463"/>
      <c r="F242" s="463"/>
      <c r="G242" s="463"/>
      <c r="H242" s="463"/>
      <c r="I242" s="463"/>
      <c r="J242" s="463"/>
      <c r="K242" s="463"/>
      <c r="L242" s="463"/>
      <c r="M242" s="463"/>
      <c r="N242" s="463"/>
      <c r="O242" s="463"/>
      <c r="P242" s="443">
        <f t="shared" si="47"/>
        <v>0</v>
      </c>
      <c r="Q242" s="480"/>
      <c r="R242" s="480"/>
      <c r="S242" s="456">
        <f>IF(U242&gt;0,U242,IF(Q242=1,'TUITION SCHED'!D$30,IF(Q242=2,'TUITION SCHED'!E$30,IF(Q242=3,'TUITION SCHED'!F$30,IF(Q242=4,'TUITION SCHED'!G$30,IF(Q242=5,'TUITION SCHED'!H$30,IF(R242&gt;0,R242*'TUITION SCHED'!$D$31,SUM(BI242:BV242))))))))</f>
        <v>0</v>
      </c>
      <c r="T242" s="457" t="str">
        <f t="shared" si="48"/>
        <v/>
      </c>
      <c r="U242" s="480"/>
      <c r="V242" s="480"/>
      <c r="W242" s="575" t="str">
        <f>IF(V242="y",S242*'DATA INPUT'!$B$20,"")</f>
        <v/>
      </c>
      <c r="X242" s="483"/>
      <c r="Y242" s="443" t="str">
        <f>IF(A242="","",IF(X242="y",'DATA INPUT'!$B$26,'DATA INPUT'!$B$27))</f>
        <v/>
      </c>
      <c r="Z242" s="458">
        <f>IF(Q242=0,(P242-B242*0.5)*'DATA INPUT'!$B$28,"")</f>
        <v>0</v>
      </c>
      <c r="AA242" s="480"/>
      <c r="AB242" s="480"/>
      <c r="AC242" s="480"/>
      <c r="AD242" s="480"/>
      <c r="AE242" s="443" t="str">
        <f>IF((AB242+AC242+AD242)=0,"",(AB242*'DATA INPUT'!$D$59)+(AC242*'DATA INPUT'!$D$61)+(AD242*'DATA INPUT'!$D$66))</f>
        <v/>
      </c>
      <c r="AF242" s="480"/>
      <c r="AG242" s="480"/>
      <c r="AH242" s="483"/>
      <c r="AI242" s="443" t="str">
        <f t="shared" si="39"/>
        <v/>
      </c>
      <c r="AJ242" s="443" t="str">
        <f t="shared" si="40"/>
        <v/>
      </c>
      <c r="AK242" s="443" t="str">
        <f t="shared" si="41"/>
        <v/>
      </c>
      <c r="AL242" s="443" t="str">
        <f t="shared" si="42"/>
        <v/>
      </c>
      <c r="AM242" s="443" t="str">
        <f t="shared" si="43"/>
        <v/>
      </c>
      <c r="AN242" s="443" t="str">
        <f t="shared" si="44"/>
        <v/>
      </c>
      <c r="AO242" s="443" t="str">
        <f t="shared" si="45"/>
        <v/>
      </c>
      <c r="AP242" s="443" t="str">
        <f t="shared" si="46"/>
        <v/>
      </c>
      <c r="AQ242" s="440" t="str">
        <f>IF(AH242="y",IF(MAX(BY242:BZ242)&lt;'TUITION SCHED'!$H$61,MAX(BY242:BZ242),'TUITION SCHED'!$H$61),"")</f>
        <v/>
      </c>
      <c r="AR242" s="459"/>
      <c r="AS242" s="443" t="str">
        <f>IF(SUM(AT242:$BF242)&gt;0,"",IF(B242&gt;0,$P242,""))</f>
        <v/>
      </c>
      <c r="AT242" s="443" t="str">
        <f>IF(SUM(AU242:$BF242)&gt;0,"",IF(C242&gt;0,$P242,""))</f>
        <v/>
      </c>
      <c r="AU242" s="443" t="str">
        <f>IF(SUM(AV242:$BF242)&gt;0,"",IF(D242&gt;0,$P242,""))</f>
        <v/>
      </c>
      <c r="AV242" s="443" t="str">
        <f>IF(SUM(AW242:$BF242)&gt;0,"",IF(E242&gt;0,$P242,""))</f>
        <v/>
      </c>
      <c r="AW242" s="443" t="str">
        <f>IF(SUM(AX242:$BF242)&gt;0,"",IF(F242&gt;0,$P242,""))</f>
        <v/>
      </c>
      <c r="AX242" s="443" t="str">
        <f>IF(SUM(AY242:$BF242)&gt;0,"",IF(G242&gt;0,$P242,""))</f>
        <v/>
      </c>
      <c r="AY242" s="443" t="str">
        <f>IF(SUM(AZ242:$BF242)&gt;0,"",IF(H242&gt;0,$P242,""))</f>
        <v/>
      </c>
      <c r="AZ242" s="443" t="str">
        <f>IF(SUM(BA242:$BF242)&gt;0,"",IF(I242&gt;0,$P242,""))</f>
        <v/>
      </c>
      <c r="BA242" s="443" t="str">
        <f>IF(SUM(BB242:$BF242)&gt;0,"",IF(J242&gt;0,$P242,""))</f>
        <v/>
      </c>
      <c r="BB242" s="443" t="str">
        <f>IF(SUM(BC242:$BF242)&gt;0,"",IF(K242&gt;0,$P242,""))</f>
        <v/>
      </c>
      <c r="BC242" s="443" t="str">
        <f>IF(SUM(BD242:$BF242)&gt;0,"",IF(L242&gt;0,$P242,""))</f>
        <v/>
      </c>
      <c r="BD242" s="443" t="str">
        <f>IF(SUM(BE242:$BF242)&gt;0,"",IF(M242&gt;0,$P242,""))</f>
        <v/>
      </c>
      <c r="BE242" s="443" t="str">
        <f t="shared" si="49"/>
        <v/>
      </c>
      <c r="BF242" s="440" t="str">
        <f t="shared" si="50"/>
        <v/>
      </c>
      <c r="BG242" s="124"/>
      <c r="BH242" s="507"/>
      <c r="BI242" s="145" t="str">
        <f>IF(AS242&lt;1,"",IF(AS242=1,'TUITION SCHED'!$D$16,IF(AS242=2,'TUITION SCHED'!$E$16,IF(AS242=3,'TUITION SCHED'!$F$16,IF(AS242=4,'TUITION SCHED'!$G$16,IF(AS242=5,'TUITION SCHED'!$H$16,""))))))</f>
        <v/>
      </c>
      <c r="BJ242" s="443" t="str">
        <f>IF(AT242&lt;1,"",IF(AT242=1,'TUITION SCHED'!$D$17,IF(AT242=2,'TUITION SCHED'!$E$17,IF(AT242=3,'TUITION SCHED'!$F$17,IF(AT242=4,'TUITION SCHED'!$G$17,IF(AT242=5,'TUITION SCHED'!$H$18,""))))))</f>
        <v/>
      </c>
      <c r="BK242" s="443" t="str">
        <f>IF(AU242&lt;1,"",IF(AU242=1,'TUITION SCHED'!$D$18,IF(AU242=2,'TUITION SCHED'!$E$18,IF(AU242=3,'TUITION SCHED'!$F$18,IF(AU242=4,'TUITION SCHED'!$G$18,IF(AU242=5,'TUITION SCHED'!$H$18,""))))))</f>
        <v/>
      </c>
      <c r="BL242" s="443" t="str">
        <f>IF(AV242&lt;1,"",IF(AV242=1,'TUITION SCHED'!$D$19,IF(AV242=2,'TUITION SCHED'!$E$19,IF(AV242=3,'TUITION SCHED'!$F$19,IF(AV242=4,'TUITION SCHED'!$G$19,IF(AV242=5,'TUITION SCHED'!$H$19,""))))))</f>
        <v/>
      </c>
      <c r="BM242" s="443" t="str">
        <f>IF(AW242&lt;1,"",IF(AW242=1,'TUITION SCHED'!$D$20,IF(AW242=2,'TUITION SCHED'!$E$20,IF(AW242=3,'TUITION SCHED'!$F$20,IF(AW242=4,'TUITION SCHED'!$G$20,IF(AW242=5,'TUITION SCHED'!$H$20,""))))))</f>
        <v/>
      </c>
      <c r="BN242" s="443" t="str">
        <f>IF(AX242&lt;1,"",IF(AX242=1,'TUITION SCHED'!$D$21,IF(AX242=2,'TUITION SCHED'!$E$21,IF(AX242=3,'TUITION SCHED'!$F$21,IF(AX242=4,'TUITION SCHED'!$G$21,IF(AX242=5,'TUITION SCHED'!$H$21,""))))))</f>
        <v/>
      </c>
      <c r="BO242" s="443" t="str">
        <f>IF(AY242&lt;1,"",IF(AY242=1,'TUITION SCHED'!$D$22,IF(AY242=2,'TUITION SCHED'!$E$22,IF(AY242=3,'TUITION SCHED'!$F$22,IF(AY242=4,'TUITION SCHED'!$G$22,IF(AY242=5,'TUITION SCHED'!$H$22,""))))))</f>
        <v/>
      </c>
      <c r="BP242" s="443" t="str">
        <f>IF(AZ242&lt;1,"",IF(AZ242=1,'TUITION SCHED'!$D$23,IF(AZ242=2,'TUITION SCHED'!$E$23,IF(AZ242=3,'TUITION SCHED'!$F$23,IF(AZ242=4,'TUITION SCHED'!$G$23,IF(AZ242=5,'TUITION SCHED'!$H$23,""))))))</f>
        <v/>
      </c>
      <c r="BQ242" s="443" t="str">
        <f>IF(BA242&lt;1,"",IF(BA242=1,'TUITION SCHED'!$D$24,IF(BA242=2,'TUITION SCHED'!$E$24,IF(BA242=3,'TUITION SCHED'!$F$24,IF(BA242=4,'TUITION SCHED'!$G$24,IF(BA242=5,'TUITION SCHED'!$H$24,""))))))</f>
        <v/>
      </c>
      <c r="BR242" s="443" t="str">
        <f>IF(BB242&lt;1,"",IF(BB242=1,'TUITION SCHED'!$D$25,IF(BB242=2,'TUITION SCHED'!$E$25,IF(BB242=3,'TUITION SCHED'!$F$25,IF(BB242=4,'TUITION SCHED'!$G$25,IF(BB242=5,'TUITION SCHED'!$H$25,""))))))</f>
        <v/>
      </c>
      <c r="BS242" s="443" t="str">
        <f>IF(BC242&lt;1,"",IF(BC242=1,'TUITION SCHED'!$D$26,IF(BC242=2,'TUITION SCHED'!$E$26,IF(BC242=3,'TUITION SCHED'!$F$26,IF(BC242=4,'TUITION SCHED'!$G$26,IF(BC242=5,'TUITION SCHED'!$H$26,""))))))</f>
        <v/>
      </c>
      <c r="BT242" s="443" t="str">
        <f>IF(BD242&lt;1,"",IF(BD242=1,'TUITION SCHED'!$D$27,IF(BD242=2,'TUITION SCHED'!$E$27,IF(BD242=3,'TUITION SCHED'!$F$27,IF(BD242=4,'TUITION SCHED'!$G$27,IF(BD242=5,'TUITION SCHED'!$H$27,""))))))</f>
        <v/>
      </c>
      <c r="BU242" s="443" t="str">
        <f>IF(BE242&lt;1,"",IF(BE242=1,'TUITION SCHED'!$D$28,IF(BE242=2,'TUITION SCHED'!$E$28,IF(BE242=3,'TUITION SCHED'!$F$28,IF(BE242=4,'TUITION SCHED'!$G$28,IF(BE242=5,'TUITION SCHED'!$H$28,""))))))</f>
        <v/>
      </c>
      <c r="BV242" s="440" t="str">
        <f>IF(BF242&lt;1,"",IF(BF242=1,'TUITION SCHED'!$D$29,IF(BF242=2,'TUITION SCHED'!$E$29,IF(BF242=3,'TUITION SCHED'!$F$29,IF(BF242=4,'TUITION SCHED'!$G$29,IF(BF242=5,'TUITION SCHED'!$H$29,""))))))</f>
        <v/>
      </c>
      <c r="BW242" s="124"/>
      <c r="BX242" s="507"/>
      <c r="BY242" s="145" t="str">
        <f>IF(AH242="y",IF(SUM(J242:O242)&gt;0,'TUITION SCHED'!$H$58+IF(SUM(J242:O242)&gt;1,((SUM(J242:O242)-1))*'TUITION SCHED'!$H$60)+SUM(B242:I242)*'TUITION SCHED'!$H$59,""),"")</f>
        <v/>
      </c>
      <c r="BZ242" s="443" t="str">
        <f>IF(AH242="y",IF(SUM(B242:I242)&gt;0,'TUITION SCHED'!$H$57+IF(SUM(B242:I242)&gt;1,((SUM(B242:I242)-1))*'TUITION SCHED'!$H$59),""),"")</f>
        <v/>
      </c>
      <c r="CA242" s="443" t="str">
        <f t="shared" si="51"/>
        <v/>
      </c>
    </row>
    <row r="243" spans="1:79">
      <c r="A243" s="480"/>
      <c r="B243" s="463"/>
      <c r="C243" s="463"/>
      <c r="D243" s="463"/>
      <c r="E243" s="463"/>
      <c r="F243" s="463"/>
      <c r="G243" s="463"/>
      <c r="H243" s="463"/>
      <c r="I243" s="463"/>
      <c r="J243" s="463"/>
      <c r="K243" s="463"/>
      <c r="L243" s="463"/>
      <c r="M243" s="463"/>
      <c r="N243" s="463"/>
      <c r="O243" s="463"/>
      <c r="P243" s="443">
        <f t="shared" si="47"/>
        <v>0</v>
      </c>
      <c r="Q243" s="480"/>
      <c r="R243" s="480"/>
      <c r="S243" s="456">
        <f>IF(U243&gt;0,U243,IF(Q243=1,'TUITION SCHED'!D$30,IF(Q243=2,'TUITION SCHED'!E$30,IF(Q243=3,'TUITION SCHED'!F$30,IF(Q243=4,'TUITION SCHED'!G$30,IF(Q243=5,'TUITION SCHED'!H$30,IF(R243&gt;0,R243*'TUITION SCHED'!$D$31,SUM(BI243:BV243))))))))</f>
        <v>0</v>
      </c>
      <c r="T243" s="457" t="str">
        <f t="shared" si="48"/>
        <v/>
      </c>
      <c r="U243" s="480"/>
      <c r="V243" s="480"/>
      <c r="W243" s="575" t="str">
        <f>IF(V243="y",S243*'DATA INPUT'!$B$20,"")</f>
        <v/>
      </c>
      <c r="X243" s="483"/>
      <c r="Y243" s="443" t="str">
        <f>IF(A243="","",IF(X243="y",'DATA INPUT'!$B$26,'DATA INPUT'!$B$27))</f>
        <v/>
      </c>
      <c r="Z243" s="458">
        <f>IF(Q243=0,(P243-B243*0.5)*'DATA INPUT'!$B$28,"")</f>
        <v>0</v>
      </c>
      <c r="AA243" s="480"/>
      <c r="AB243" s="480"/>
      <c r="AC243" s="480"/>
      <c r="AD243" s="480"/>
      <c r="AE243" s="443" t="str">
        <f>IF((AB243+AC243+AD243)=0,"",(AB243*'DATA INPUT'!$D$59)+(AC243*'DATA INPUT'!$D$61)+(AD243*'DATA INPUT'!$D$66))</f>
        <v/>
      </c>
      <c r="AF243" s="480"/>
      <c r="AG243" s="480"/>
      <c r="AH243" s="483"/>
      <c r="AI243" s="443" t="str">
        <f t="shared" si="39"/>
        <v/>
      </c>
      <c r="AJ243" s="443" t="str">
        <f t="shared" si="40"/>
        <v/>
      </c>
      <c r="AK243" s="443" t="str">
        <f t="shared" si="41"/>
        <v/>
      </c>
      <c r="AL243" s="443" t="str">
        <f t="shared" si="42"/>
        <v/>
      </c>
      <c r="AM243" s="443" t="str">
        <f t="shared" si="43"/>
        <v/>
      </c>
      <c r="AN243" s="443" t="str">
        <f t="shared" si="44"/>
        <v/>
      </c>
      <c r="AO243" s="443" t="str">
        <f t="shared" si="45"/>
        <v/>
      </c>
      <c r="AP243" s="443" t="str">
        <f t="shared" si="46"/>
        <v/>
      </c>
      <c r="AQ243" s="440" t="str">
        <f>IF(AH243="y",IF(MAX(BY243:BZ243)&lt;'TUITION SCHED'!$H$61,MAX(BY243:BZ243),'TUITION SCHED'!$H$61),"")</f>
        <v/>
      </c>
      <c r="AR243" s="459"/>
      <c r="AS243" s="443" t="str">
        <f>IF(SUM(AT243:$BF243)&gt;0,"",IF(B243&gt;0,$P243,""))</f>
        <v/>
      </c>
      <c r="AT243" s="443" t="str">
        <f>IF(SUM(AU243:$BF243)&gt;0,"",IF(C243&gt;0,$P243,""))</f>
        <v/>
      </c>
      <c r="AU243" s="443" t="str">
        <f>IF(SUM(AV243:$BF243)&gt;0,"",IF(D243&gt;0,$P243,""))</f>
        <v/>
      </c>
      <c r="AV243" s="443" t="str">
        <f>IF(SUM(AW243:$BF243)&gt;0,"",IF(E243&gt;0,$P243,""))</f>
        <v/>
      </c>
      <c r="AW243" s="443" t="str">
        <f>IF(SUM(AX243:$BF243)&gt;0,"",IF(F243&gt;0,$P243,""))</f>
        <v/>
      </c>
      <c r="AX243" s="443" t="str">
        <f>IF(SUM(AY243:$BF243)&gt;0,"",IF(G243&gt;0,$P243,""))</f>
        <v/>
      </c>
      <c r="AY243" s="443" t="str">
        <f>IF(SUM(AZ243:$BF243)&gt;0,"",IF(H243&gt;0,$P243,""))</f>
        <v/>
      </c>
      <c r="AZ243" s="443" t="str">
        <f>IF(SUM(BA243:$BF243)&gt;0,"",IF(I243&gt;0,$P243,""))</f>
        <v/>
      </c>
      <c r="BA243" s="443" t="str">
        <f>IF(SUM(BB243:$BF243)&gt;0,"",IF(J243&gt;0,$P243,""))</f>
        <v/>
      </c>
      <c r="BB243" s="443" t="str">
        <f>IF(SUM(BC243:$BF243)&gt;0,"",IF(K243&gt;0,$P243,""))</f>
        <v/>
      </c>
      <c r="BC243" s="443" t="str">
        <f>IF(SUM(BD243:$BF243)&gt;0,"",IF(L243&gt;0,$P243,""))</f>
        <v/>
      </c>
      <c r="BD243" s="443" t="str">
        <f>IF(SUM(BE243:$BF243)&gt;0,"",IF(M243&gt;0,$P243,""))</f>
        <v/>
      </c>
      <c r="BE243" s="443" t="str">
        <f t="shared" si="49"/>
        <v/>
      </c>
      <c r="BF243" s="440" t="str">
        <f t="shared" si="50"/>
        <v/>
      </c>
      <c r="BG243" s="124"/>
      <c r="BH243" s="507"/>
      <c r="BI243" s="145" t="str">
        <f>IF(AS243&lt;1,"",IF(AS243=1,'TUITION SCHED'!$D$16,IF(AS243=2,'TUITION SCHED'!$E$16,IF(AS243=3,'TUITION SCHED'!$F$16,IF(AS243=4,'TUITION SCHED'!$G$16,IF(AS243=5,'TUITION SCHED'!$H$16,""))))))</f>
        <v/>
      </c>
      <c r="BJ243" s="443" t="str">
        <f>IF(AT243&lt;1,"",IF(AT243=1,'TUITION SCHED'!$D$17,IF(AT243=2,'TUITION SCHED'!$E$17,IF(AT243=3,'TUITION SCHED'!$F$17,IF(AT243=4,'TUITION SCHED'!$G$17,IF(AT243=5,'TUITION SCHED'!$H$18,""))))))</f>
        <v/>
      </c>
      <c r="BK243" s="443" t="str">
        <f>IF(AU243&lt;1,"",IF(AU243=1,'TUITION SCHED'!$D$18,IF(AU243=2,'TUITION SCHED'!$E$18,IF(AU243=3,'TUITION SCHED'!$F$18,IF(AU243=4,'TUITION SCHED'!$G$18,IF(AU243=5,'TUITION SCHED'!$H$18,""))))))</f>
        <v/>
      </c>
      <c r="BL243" s="443" t="str">
        <f>IF(AV243&lt;1,"",IF(AV243=1,'TUITION SCHED'!$D$19,IF(AV243=2,'TUITION SCHED'!$E$19,IF(AV243=3,'TUITION SCHED'!$F$19,IF(AV243=4,'TUITION SCHED'!$G$19,IF(AV243=5,'TUITION SCHED'!$H$19,""))))))</f>
        <v/>
      </c>
      <c r="BM243" s="443" t="str">
        <f>IF(AW243&lt;1,"",IF(AW243=1,'TUITION SCHED'!$D$20,IF(AW243=2,'TUITION SCHED'!$E$20,IF(AW243=3,'TUITION SCHED'!$F$20,IF(AW243=4,'TUITION SCHED'!$G$20,IF(AW243=5,'TUITION SCHED'!$H$20,""))))))</f>
        <v/>
      </c>
      <c r="BN243" s="443" t="str">
        <f>IF(AX243&lt;1,"",IF(AX243=1,'TUITION SCHED'!$D$21,IF(AX243=2,'TUITION SCHED'!$E$21,IF(AX243=3,'TUITION SCHED'!$F$21,IF(AX243=4,'TUITION SCHED'!$G$21,IF(AX243=5,'TUITION SCHED'!$H$21,""))))))</f>
        <v/>
      </c>
      <c r="BO243" s="443" t="str">
        <f>IF(AY243&lt;1,"",IF(AY243=1,'TUITION SCHED'!$D$22,IF(AY243=2,'TUITION SCHED'!$E$22,IF(AY243=3,'TUITION SCHED'!$F$22,IF(AY243=4,'TUITION SCHED'!$G$22,IF(AY243=5,'TUITION SCHED'!$H$22,""))))))</f>
        <v/>
      </c>
      <c r="BP243" s="443" t="str">
        <f>IF(AZ243&lt;1,"",IF(AZ243=1,'TUITION SCHED'!$D$23,IF(AZ243=2,'TUITION SCHED'!$E$23,IF(AZ243=3,'TUITION SCHED'!$F$23,IF(AZ243=4,'TUITION SCHED'!$G$23,IF(AZ243=5,'TUITION SCHED'!$H$23,""))))))</f>
        <v/>
      </c>
      <c r="BQ243" s="443" t="str">
        <f>IF(BA243&lt;1,"",IF(BA243=1,'TUITION SCHED'!$D$24,IF(BA243=2,'TUITION SCHED'!$E$24,IF(BA243=3,'TUITION SCHED'!$F$24,IF(BA243=4,'TUITION SCHED'!$G$24,IF(BA243=5,'TUITION SCHED'!$H$24,""))))))</f>
        <v/>
      </c>
      <c r="BR243" s="443" t="str">
        <f>IF(BB243&lt;1,"",IF(BB243=1,'TUITION SCHED'!$D$25,IF(BB243=2,'TUITION SCHED'!$E$25,IF(BB243=3,'TUITION SCHED'!$F$25,IF(BB243=4,'TUITION SCHED'!$G$25,IF(BB243=5,'TUITION SCHED'!$H$25,""))))))</f>
        <v/>
      </c>
      <c r="BS243" s="443" t="str">
        <f>IF(BC243&lt;1,"",IF(BC243=1,'TUITION SCHED'!$D$26,IF(BC243=2,'TUITION SCHED'!$E$26,IF(BC243=3,'TUITION SCHED'!$F$26,IF(BC243=4,'TUITION SCHED'!$G$26,IF(BC243=5,'TUITION SCHED'!$H$26,""))))))</f>
        <v/>
      </c>
      <c r="BT243" s="443" t="str">
        <f>IF(BD243&lt;1,"",IF(BD243=1,'TUITION SCHED'!$D$27,IF(BD243=2,'TUITION SCHED'!$E$27,IF(BD243=3,'TUITION SCHED'!$F$27,IF(BD243=4,'TUITION SCHED'!$G$27,IF(BD243=5,'TUITION SCHED'!$H$27,""))))))</f>
        <v/>
      </c>
      <c r="BU243" s="443" t="str">
        <f>IF(BE243&lt;1,"",IF(BE243=1,'TUITION SCHED'!$D$28,IF(BE243=2,'TUITION SCHED'!$E$28,IF(BE243=3,'TUITION SCHED'!$F$28,IF(BE243=4,'TUITION SCHED'!$G$28,IF(BE243=5,'TUITION SCHED'!$H$28,""))))))</f>
        <v/>
      </c>
      <c r="BV243" s="440" t="str">
        <f>IF(BF243&lt;1,"",IF(BF243=1,'TUITION SCHED'!$D$29,IF(BF243=2,'TUITION SCHED'!$E$29,IF(BF243=3,'TUITION SCHED'!$F$29,IF(BF243=4,'TUITION SCHED'!$G$29,IF(BF243=5,'TUITION SCHED'!$H$29,""))))))</f>
        <v/>
      </c>
      <c r="BW243" s="124"/>
      <c r="BX243" s="507"/>
      <c r="BY243" s="145" t="str">
        <f>IF(AH243="y",IF(SUM(J243:O243)&gt;0,'TUITION SCHED'!$H$58+IF(SUM(J243:O243)&gt;1,((SUM(J243:O243)-1))*'TUITION SCHED'!$H$60)+SUM(B243:I243)*'TUITION SCHED'!$H$59,""),"")</f>
        <v/>
      </c>
      <c r="BZ243" s="443" t="str">
        <f>IF(AH243="y",IF(SUM(B243:I243)&gt;0,'TUITION SCHED'!$H$57+IF(SUM(B243:I243)&gt;1,((SUM(B243:I243)-1))*'TUITION SCHED'!$H$59),""),"")</f>
        <v/>
      </c>
      <c r="CA243" s="443" t="str">
        <f t="shared" si="51"/>
        <v/>
      </c>
    </row>
    <row r="244" spans="1:79">
      <c r="A244" s="480"/>
      <c r="B244" s="463"/>
      <c r="C244" s="463"/>
      <c r="D244" s="463"/>
      <c r="E244" s="463"/>
      <c r="F244" s="463"/>
      <c r="G244" s="463"/>
      <c r="H244" s="463"/>
      <c r="I244" s="463"/>
      <c r="J244" s="463"/>
      <c r="K244" s="463"/>
      <c r="L244" s="463"/>
      <c r="M244" s="463"/>
      <c r="N244" s="463"/>
      <c r="O244" s="463"/>
      <c r="P244" s="443">
        <f t="shared" si="47"/>
        <v>0</v>
      </c>
      <c r="Q244" s="480"/>
      <c r="R244" s="480"/>
      <c r="S244" s="456">
        <f>IF(U244&gt;0,U244,IF(Q244=1,'TUITION SCHED'!D$30,IF(Q244=2,'TUITION SCHED'!E$30,IF(Q244=3,'TUITION SCHED'!F$30,IF(Q244=4,'TUITION SCHED'!G$30,IF(Q244=5,'TUITION SCHED'!H$30,IF(R244&gt;0,R244*'TUITION SCHED'!$D$31,SUM(BI244:BV244))))))))</f>
        <v>0</v>
      </c>
      <c r="T244" s="457" t="str">
        <f t="shared" si="48"/>
        <v/>
      </c>
      <c r="U244" s="480"/>
      <c r="V244" s="480"/>
      <c r="W244" s="575" t="str">
        <f>IF(V244="y",S244*'DATA INPUT'!$B$20,"")</f>
        <v/>
      </c>
      <c r="X244" s="483"/>
      <c r="Y244" s="443" t="str">
        <f>IF(A244="","",IF(X244="y",'DATA INPUT'!$B$26,'DATA INPUT'!$B$27))</f>
        <v/>
      </c>
      <c r="Z244" s="458">
        <f>IF(Q244=0,(P244-B244*0.5)*'DATA INPUT'!$B$28,"")</f>
        <v>0</v>
      </c>
      <c r="AA244" s="480"/>
      <c r="AB244" s="480"/>
      <c r="AC244" s="480"/>
      <c r="AD244" s="480"/>
      <c r="AE244" s="443" t="str">
        <f>IF((AB244+AC244+AD244)=0,"",(AB244*'DATA INPUT'!$D$59)+(AC244*'DATA INPUT'!$D$61)+(AD244*'DATA INPUT'!$D$66))</f>
        <v/>
      </c>
      <c r="AF244" s="480"/>
      <c r="AG244" s="480"/>
      <c r="AH244" s="483"/>
      <c r="AI244" s="443" t="str">
        <f t="shared" si="39"/>
        <v/>
      </c>
      <c r="AJ244" s="443" t="str">
        <f t="shared" si="40"/>
        <v/>
      </c>
      <c r="AK244" s="443" t="str">
        <f t="shared" si="41"/>
        <v/>
      </c>
      <c r="AL244" s="443" t="str">
        <f t="shared" si="42"/>
        <v/>
      </c>
      <c r="AM244" s="443" t="str">
        <f t="shared" si="43"/>
        <v/>
      </c>
      <c r="AN244" s="443" t="str">
        <f t="shared" si="44"/>
        <v/>
      </c>
      <c r="AO244" s="443" t="str">
        <f t="shared" si="45"/>
        <v/>
      </c>
      <c r="AP244" s="443" t="str">
        <f t="shared" si="46"/>
        <v/>
      </c>
      <c r="AQ244" s="440" t="str">
        <f>IF(AH244="y",IF(MAX(BY244:BZ244)&lt;'TUITION SCHED'!$H$61,MAX(BY244:BZ244),'TUITION SCHED'!$H$61),"")</f>
        <v/>
      </c>
      <c r="AR244" s="459"/>
      <c r="AS244" s="443" t="str">
        <f>IF(SUM(AT244:$BF244)&gt;0,"",IF(B244&gt;0,$P244,""))</f>
        <v/>
      </c>
      <c r="AT244" s="443" t="str">
        <f>IF(SUM(AU244:$BF244)&gt;0,"",IF(C244&gt;0,$P244,""))</f>
        <v/>
      </c>
      <c r="AU244" s="443" t="str">
        <f>IF(SUM(AV244:$BF244)&gt;0,"",IF(D244&gt;0,$P244,""))</f>
        <v/>
      </c>
      <c r="AV244" s="443" t="str">
        <f>IF(SUM(AW244:$BF244)&gt;0,"",IF(E244&gt;0,$P244,""))</f>
        <v/>
      </c>
      <c r="AW244" s="443" t="str">
        <f>IF(SUM(AX244:$BF244)&gt;0,"",IF(F244&gt;0,$P244,""))</f>
        <v/>
      </c>
      <c r="AX244" s="443" t="str">
        <f>IF(SUM(AY244:$BF244)&gt;0,"",IF(G244&gt;0,$P244,""))</f>
        <v/>
      </c>
      <c r="AY244" s="443" t="str">
        <f>IF(SUM(AZ244:$BF244)&gt;0,"",IF(H244&gt;0,$P244,""))</f>
        <v/>
      </c>
      <c r="AZ244" s="443" t="str">
        <f>IF(SUM(BA244:$BF244)&gt;0,"",IF(I244&gt;0,$P244,""))</f>
        <v/>
      </c>
      <c r="BA244" s="443" t="str">
        <f>IF(SUM(BB244:$BF244)&gt;0,"",IF(J244&gt;0,$P244,""))</f>
        <v/>
      </c>
      <c r="BB244" s="443" t="str">
        <f>IF(SUM(BC244:$BF244)&gt;0,"",IF(K244&gt;0,$P244,""))</f>
        <v/>
      </c>
      <c r="BC244" s="443" t="str">
        <f>IF(SUM(BD244:$BF244)&gt;0,"",IF(L244&gt;0,$P244,""))</f>
        <v/>
      </c>
      <c r="BD244" s="443" t="str">
        <f>IF(SUM(BE244:$BF244)&gt;0,"",IF(M244&gt;0,$P244,""))</f>
        <v/>
      </c>
      <c r="BE244" s="443" t="str">
        <f t="shared" si="49"/>
        <v/>
      </c>
      <c r="BF244" s="440" t="str">
        <f t="shared" si="50"/>
        <v/>
      </c>
      <c r="BG244" s="124"/>
      <c r="BH244" s="507"/>
      <c r="BI244" s="145" t="str">
        <f>IF(AS244&lt;1,"",IF(AS244=1,'TUITION SCHED'!$D$16,IF(AS244=2,'TUITION SCHED'!$E$16,IF(AS244=3,'TUITION SCHED'!$F$16,IF(AS244=4,'TUITION SCHED'!$G$16,IF(AS244=5,'TUITION SCHED'!$H$16,""))))))</f>
        <v/>
      </c>
      <c r="BJ244" s="443" t="str">
        <f>IF(AT244&lt;1,"",IF(AT244=1,'TUITION SCHED'!$D$17,IF(AT244=2,'TUITION SCHED'!$E$17,IF(AT244=3,'TUITION SCHED'!$F$17,IF(AT244=4,'TUITION SCHED'!$G$17,IF(AT244=5,'TUITION SCHED'!$H$18,""))))))</f>
        <v/>
      </c>
      <c r="BK244" s="443" t="str">
        <f>IF(AU244&lt;1,"",IF(AU244=1,'TUITION SCHED'!$D$18,IF(AU244=2,'TUITION SCHED'!$E$18,IF(AU244=3,'TUITION SCHED'!$F$18,IF(AU244=4,'TUITION SCHED'!$G$18,IF(AU244=5,'TUITION SCHED'!$H$18,""))))))</f>
        <v/>
      </c>
      <c r="BL244" s="443" t="str">
        <f>IF(AV244&lt;1,"",IF(AV244=1,'TUITION SCHED'!$D$19,IF(AV244=2,'TUITION SCHED'!$E$19,IF(AV244=3,'TUITION SCHED'!$F$19,IF(AV244=4,'TUITION SCHED'!$G$19,IF(AV244=5,'TUITION SCHED'!$H$19,""))))))</f>
        <v/>
      </c>
      <c r="BM244" s="443" t="str">
        <f>IF(AW244&lt;1,"",IF(AW244=1,'TUITION SCHED'!$D$20,IF(AW244=2,'TUITION SCHED'!$E$20,IF(AW244=3,'TUITION SCHED'!$F$20,IF(AW244=4,'TUITION SCHED'!$G$20,IF(AW244=5,'TUITION SCHED'!$H$20,""))))))</f>
        <v/>
      </c>
      <c r="BN244" s="443" t="str">
        <f>IF(AX244&lt;1,"",IF(AX244=1,'TUITION SCHED'!$D$21,IF(AX244=2,'TUITION SCHED'!$E$21,IF(AX244=3,'TUITION SCHED'!$F$21,IF(AX244=4,'TUITION SCHED'!$G$21,IF(AX244=5,'TUITION SCHED'!$H$21,""))))))</f>
        <v/>
      </c>
      <c r="BO244" s="443" t="str">
        <f>IF(AY244&lt;1,"",IF(AY244=1,'TUITION SCHED'!$D$22,IF(AY244=2,'TUITION SCHED'!$E$22,IF(AY244=3,'TUITION SCHED'!$F$22,IF(AY244=4,'TUITION SCHED'!$G$22,IF(AY244=5,'TUITION SCHED'!$H$22,""))))))</f>
        <v/>
      </c>
      <c r="BP244" s="443" t="str">
        <f>IF(AZ244&lt;1,"",IF(AZ244=1,'TUITION SCHED'!$D$23,IF(AZ244=2,'TUITION SCHED'!$E$23,IF(AZ244=3,'TUITION SCHED'!$F$23,IF(AZ244=4,'TUITION SCHED'!$G$23,IF(AZ244=5,'TUITION SCHED'!$H$23,""))))))</f>
        <v/>
      </c>
      <c r="BQ244" s="443" t="str">
        <f>IF(BA244&lt;1,"",IF(BA244=1,'TUITION SCHED'!$D$24,IF(BA244=2,'TUITION SCHED'!$E$24,IF(BA244=3,'TUITION SCHED'!$F$24,IF(BA244=4,'TUITION SCHED'!$G$24,IF(BA244=5,'TUITION SCHED'!$H$24,""))))))</f>
        <v/>
      </c>
      <c r="BR244" s="443" t="str">
        <f>IF(BB244&lt;1,"",IF(BB244=1,'TUITION SCHED'!$D$25,IF(BB244=2,'TUITION SCHED'!$E$25,IF(BB244=3,'TUITION SCHED'!$F$25,IF(BB244=4,'TUITION SCHED'!$G$25,IF(BB244=5,'TUITION SCHED'!$H$25,""))))))</f>
        <v/>
      </c>
      <c r="BS244" s="443" t="str">
        <f>IF(BC244&lt;1,"",IF(BC244=1,'TUITION SCHED'!$D$26,IF(BC244=2,'TUITION SCHED'!$E$26,IF(BC244=3,'TUITION SCHED'!$F$26,IF(BC244=4,'TUITION SCHED'!$G$26,IF(BC244=5,'TUITION SCHED'!$H$26,""))))))</f>
        <v/>
      </c>
      <c r="BT244" s="443" t="str">
        <f>IF(BD244&lt;1,"",IF(BD244=1,'TUITION SCHED'!$D$27,IF(BD244=2,'TUITION SCHED'!$E$27,IF(BD244=3,'TUITION SCHED'!$F$27,IF(BD244=4,'TUITION SCHED'!$G$27,IF(BD244=5,'TUITION SCHED'!$H$27,""))))))</f>
        <v/>
      </c>
      <c r="BU244" s="443" t="str">
        <f>IF(BE244&lt;1,"",IF(BE244=1,'TUITION SCHED'!$D$28,IF(BE244=2,'TUITION SCHED'!$E$28,IF(BE244=3,'TUITION SCHED'!$F$28,IF(BE244=4,'TUITION SCHED'!$G$28,IF(BE244=5,'TUITION SCHED'!$H$28,""))))))</f>
        <v/>
      </c>
      <c r="BV244" s="440" t="str">
        <f>IF(BF244&lt;1,"",IF(BF244=1,'TUITION SCHED'!$D$29,IF(BF244=2,'TUITION SCHED'!$E$29,IF(BF244=3,'TUITION SCHED'!$F$29,IF(BF244=4,'TUITION SCHED'!$G$29,IF(BF244=5,'TUITION SCHED'!$H$29,""))))))</f>
        <v/>
      </c>
      <c r="BW244" s="124"/>
      <c r="BX244" s="507"/>
      <c r="BY244" s="145" t="str">
        <f>IF(AH244="y",IF(SUM(J244:O244)&gt;0,'TUITION SCHED'!$H$58+IF(SUM(J244:O244)&gt;1,((SUM(J244:O244)-1))*'TUITION SCHED'!$H$60)+SUM(B244:I244)*'TUITION SCHED'!$H$59,""),"")</f>
        <v/>
      </c>
      <c r="BZ244" s="443" t="str">
        <f>IF(AH244="y",IF(SUM(B244:I244)&gt;0,'TUITION SCHED'!$H$57+IF(SUM(B244:I244)&gt;1,((SUM(B244:I244)-1))*'TUITION SCHED'!$H$59),""),"")</f>
        <v/>
      </c>
      <c r="CA244" s="443" t="str">
        <f t="shared" si="51"/>
        <v/>
      </c>
    </row>
    <row r="245" spans="1:79">
      <c r="A245" s="480"/>
      <c r="B245" s="463"/>
      <c r="C245" s="463"/>
      <c r="D245" s="463"/>
      <c r="E245" s="463"/>
      <c r="F245" s="463"/>
      <c r="G245" s="463"/>
      <c r="H245" s="463"/>
      <c r="I245" s="463"/>
      <c r="J245" s="463"/>
      <c r="K245" s="463"/>
      <c r="L245" s="463"/>
      <c r="M245" s="463"/>
      <c r="N245" s="463"/>
      <c r="O245" s="463"/>
      <c r="P245" s="443">
        <f t="shared" si="47"/>
        <v>0</v>
      </c>
      <c r="Q245" s="480"/>
      <c r="R245" s="480"/>
      <c r="S245" s="456">
        <f>IF(U245&gt;0,U245,IF(Q245=1,'TUITION SCHED'!D$30,IF(Q245=2,'TUITION SCHED'!E$30,IF(Q245=3,'TUITION SCHED'!F$30,IF(Q245=4,'TUITION SCHED'!G$30,IF(Q245=5,'TUITION SCHED'!H$30,IF(R245&gt;0,R245*'TUITION SCHED'!$D$31,SUM(BI245:BV245))))))))</f>
        <v>0</v>
      </c>
      <c r="T245" s="457" t="str">
        <f t="shared" si="48"/>
        <v/>
      </c>
      <c r="U245" s="480"/>
      <c r="V245" s="480"/>
      <c r="W245" s="575" t="str">
        <f>IF(V245="y",S245*'DATA INPUT'!$B$20,"")</f>
        <v/>
      </c>
      <c r="X245" s="483"/>
      <c r="Y245" s="443" t="str">
        <f>IF(A245="","",IF(X245="y",'DATA INPUT'!$B$26,'DATA INPUT'!$B$27))</f>
        <v/>
      </c>
      <c r="Z245" s="458">
        <f>IF(Q245=0,(P245-B245*0.5)*'DATA INPUT'!$B$28,"")</f>
        <v>0</v>
      </c>
      <c r="AA245" s="480"/>
      <c r="AB245" s="480"/>
      <c r="AC245" s="480"/>
      <c r="AD245" s="480"/>
      <c r="AE245" s="443" t="str">
        <f>IF((AB245+AC245+AD245)=0,"",(AB245*'DATA INPUT'!$D$59)+(AC245*'DATA INPUT'!$D$61)+(AD245*'DATA INPUT'!$D$66))</f>
        <v/>
      </c>
      <c r="AF245" s="480"/>
      <c r="AG245" s="480"/>
      <c r="AH245" s="483"/>
      <c r="AI245" s="443" t="str">
        <f t="shared" si="39"/>
        <v/>
      </c>
      <c r="AJ245" s="443" t="str">
        <f t="shared" si="40"/>
        <v/>
      </c>
      <c r="AK245" s="443" t="str">
        <f t="shared" si="41"/>
        <v/>
      </c>
      <c r="AL245" s="443" t="str">
        <f t="shared" si="42"/>
        <v/>
      </c>
      <c r="AM245" s="443" t="str">
        <f t="shared" si="43"/>
        <v/>
      </c>
      <c r="AN245" s="443" t="str">
        <f t="shared" si="44"/>
        <v/>
      </c>
      <c r="AO245" s="443" t="str">
        <f t="shared" si="45"/>
        <v/>
      </c>
      <c r="AP245" s="443" t="str">
        <f t="shared" si="46"/>
        <v/>
      </c>
      <c r="AQ245" s="440" t="str">
        <f>IF(AH245="y",IF(MAX(BY245:BZ245)&lt;'TUITION SCHED'!$H$61,MAX(BY245:BZ245),'TUITION SCHED'!$H$61),"")</f>
        <v/>
      </c>
      <c r="AR245" s="459"/>
      <c r="AS245" s="443" t="str">
        <f>IF(SUM(AT245:$BF245)&gt;0,"",IF(B245&gt;0,$P245,""))</f>
        <v/>
      </c>
      <c r="AT245" s="443" t="str">
        <f>IF(SUM(AU245:$BF245)&gt;0,"",IF(C245&gt;0,$P245,""))</f>
        <v/>
      </c>
      <c r="AU245" s="443" t="str">
        <f>IF(SUM(AV245:$BF245)&gt;0,"",IF(D245&gt;0,$P245,""))</f>
        <v/>
      </c>
      <c r="AV245" s="443" t="str">
        <f>IF(SUM(AW245:$BF245)&gt;0,"",IF(E245&gt;0,$P245,""))</f>
        <v/>
      </c>
      <c r="AW245" s="443" t="str">
        <f>IF(SUM(AX245:$BF245)&gt;0,"",IF(F245&gt;0,$P245,""))</f>
        <v/>
      </c>
      <c r="AX245" s="443" t="str">
        <f>IF(SUM(AY245:$BF245)&gt;0,"",IF(G245&gt;0,$P245,""))</f>
        <v/>
      </c>
      <c r="AY245" s="443" t="str">
        <f>IF(SUM(AZ245:$BF245)&gt;0,"",IF(H245&gt;0,$P245,""))</f>
        <v/>
      </c>
      <c r="AZ245" s="443" t="str">
        <f>IF(SUM(BA245:$BF245)&gt;0,"",IF(I245&gt;0,$P245,""))</f>
        <v/>
      </c>
      <c r="BA245" s="443" t="str">
        <f>IF(SUM(BB245:$BF245)&gt;0,"",IF(J245&gt;0,$P245,""))</f>
        <v/>
      </c>
      <c r="BB245" s="443" t="str">
        <f>IF(SUM(BC245:$BF245)&gt;0,"",IF(K245&gt;0,$P245,""))</f>
        <v/>
      </c>
      <c r="BC245" s="443" t="str">
        <f>IF(SUM(BD245:$BF245)&gt;0,"",IF(L245&gt;0,$P245,""))</f>
        <v/>
      </c>
      <c r="BD245" s="443" t="str">
        <f>IF(SUM(BE245:$BF245)&gt;0,"",IF(M245&gt;0,$P245,""))</f>
        <v/>
      </c>
      <c r="BE245" s="443" t="str">
        <f t="shared" si="49"/>
        <v/>
      </c>
      <c r="BF245" s="440" t="str">
        <f t="shared" si="50"/>
        <v/>
      </c>
      <c r="BG245" s="124"/>
      <c r="BH245" s="507"/>
      <c r="BI245" s="145" t="str">
        <f>IF(AS245&lt;1,"",IF(AS245=1,'TUITION SCHED'!$D$16,IF(AS245=2,'TUITION SCHED'!$E$16,IF(AS245=3,'TUITION SCHED'!$F$16,IF(AS245=4,'TUITION SCHED'!$G$16,IF(AS245=5,'TUITION SCHED'!$H$16,""))))))</f>
        <v/>
      </c>
      <c r="BJ245" s="443" t="str">
        <f>IF(AT245&lt;1,"",IF(AT245=1,'TUITION SCHED'!$D$17,IF(AT245=2,'TUITION SCHED'!$E$17,IF(AT245=3,'TUITION SCHED'!$F$17,IF(AT245=4,'TUITION SCHED'!$G$17,IF(AT245=5,'TUITION SCHED'!$H$18,""))))))</f>
        <v/>
      </c>
      <c r="BK245" s="443" t="str">
        <f>IF(AU245&lt;1,"",IF(AU245=1,'TUITION SCHED'!$D$18,IF(AU245=2,'TUITION SCHED'!$E$18,IF(AU245=3,'TUITION SCHED'!$F$18,IF(AU245=4,'TUITION SCHED'!$G$18,IF(AU245=5,'TUITION SCHED'!$H$18,""))))))</f>
        <v/>
      </c>
      <c r="BL245" s="443" t="str">
        <f>IF(AV245&lt;1,"",IF(AV245=1,'TUITION SCHED'!$D$19,IF(AV245=2,'TUITION SCHED'!$E$19,IF(AV245=3,'TUITION SCHED'!$F$19,IF(AV245=4,'TUITION SCHED'!$G$19,IF(AV245=5,'TUITION SCHED'!$H$19,""))))))</f>
        <v/>
      </c>
      <c r="BM245" s="443" t="str">
        <f>IF(AW245&lt;1,"",IF(AW245=1,'TUITION SCHED'!$D$20,IF(AW245=2,'TUITION SCHED'!$E$20,IF(AW245=3,'TUITION SCHED'!$F$20,IF(AW245=4,'TUITION SCHED'!$G$20,IF(AW245=5,'TUITION SCHED'!$H$20,""))))))</f>
        <v/>
      </c>
      <c r="BN245" s="443" t="str">
        <f>IF(AX245&lt;1,"",IF(AX245=1,'TUITION SCHED'!$D$21,IF(AX245=2,'TUITION SCHED'!$E$21,IF(AX245=3,'TUITION SCHED'!$F$21,IF(AX245=4,'TUITION SCHED'!$G$21,IF(AX245=5,'TUITION SCHED'!$H$21,""))))))</f>
        <v/>
      </c>
      <c r="BO245" s="443" t="str">
        <f>IF(AY245&lt;1,"",IF(AY245=1,'TUITION SCHED'!$D$22,IF(AY245=2,'TUITION SCHED'!$E$22,IF(AY245=3,'TUITION SCHED'!$F$22,IF(AY245=4,'TUITION SCHED'!$G$22,IF(AY245=5,'TUITION SCHED'!$H$22,""))))))</f>
        <v/>
      </c>
      <c r="BP245" s="443" t="str">
        <f>IF(AZ245&lt;1,"",IF(AZ245=1,'TUITION SCHED'!$D$23,IF(AZ245=2,'TUITION SCHED'!$E$23,IF(AZ245=3,'TUITION SCHED'!$F$23,IF(AZ245=4,'TUITION SCHED'!$G$23,IF(AZ245=5,'TUITION SCHED'!$H$23,""))))))</f>
        <v/>
      </c>
      <c r="BQ245" s="443" t="str">
        <f>IF(BA245&lt;1,"",IF(BA245=1,'TUITION SCHED'!$D$24,IF(BA245=2,'TUITION SCHED'!$E$24,IF(BA245=3,'TUITION SCHED'!$F$24,IF(BA245=4,'TUITION SCHED'!$G$24,IF(BA245=5,'TUITION SCHED'!$H$24,""))))))</f>
        <v/>
      </c>
      <c r="BR245" s="443" t="str">
        <f>IF(BB245&lt;1,"",IF(BB245=1,'TUITION SCHED'!$D$25,IF(BB245=2,'TUITION SCHED'!$E$25,IF(BB245=3,'TUITION SCHED'!$F$25,IF(BB245=4,'TUITION SCHED'!$G$25,IF(BB245=5,'TUITION SCHED'!$H$25,""))))))</f>
        <v/>
      </c>
      <c r="BS245" s="443" t="str">
        <f>IF(BC245&lt;1,"",IF(BC245=1,'TUITION SCHED'!$D$26,IF(BC245=2,'TUITION SCHED'!$E$26,IF(BC245=3,'TUITION SCHED'!$F$26,IF(BC245=4,'TUITION SCHED'!$G$26,IF(BC245=5,'TUITION SCHED'!$H$26,""))))))</f>
        <v/>
      </c>
      <c r="BT245" s="443" t="str">
        <f>IF(BD245&lt;1,"",IF(BD245=1,'TUITION SCHED'!$D$27,IF(BD245=2,'TUITION SCHED'!$E$27,IF(BD245=3,'TUITION SCHED'!$F$27,IF(BD245=4,'TUITION SCHED'!$G$27,IF(BD245=5,'TUITION SCHED'!$H$27,""))))))</f>
        <v/>
      </c>
      <c r="BU245" s="443" t="str">
        <f>IF(BE245&lt;1,"",IF(BE245=1,'TUITION SCHED'!$D$28,IF(BE245=2,'TUITION SCHED'!$E$28,IF(BE245=3,'TUITION SCHED'!$F$28,IF(BE245=4,'TUITION SCHED'!$G$28,IF(BE245=5,'TUITION SCHED'!$H$28,""))))))</f>
        <v/>
      </c>
      <c r="BV245" s="440" t="str">
        <f>IF(BF245&lt;1,"",IF(BF245=1,'TUITION SCHED'!$D$29,IF(BF245=2,'TUITION SCHED'!$E$29,IF(BF245=3,'TUITION SCHED'!$F$29,IF(BF245=4,'TUITION SCHED'!$G$29,IF(BF245=5,'TUITION SCHED'!$H$29,""))))))</f>
        <v/>
      </c>
      <c r="BW245" s="124"/>
      <c r="BX245" s="507"/>
      <c r="BY245" s="145" t="str">
        <f>IF(AH245="y",IF(SUM(J245:O245)&gt;0,'TUITION SCHED'!$H$58+IF(SUM(J245:O245)&gt;1,((SUM(J245:O245)-1))*'TUITION SCHED'!$H$60)+SUM(B245:I245)*'TUITION SCHED'!$H$59,""),"")</f>
        <v/>
      </c>
      <c r="BZ245" s="443" t="str">
        <f>IF(AH245="y",IF(SUM(B245:I245)&gt;0,'TUITION SCHED'!$H$57+IF(SUM(B245:I245)&gt;1,((SUM(B245:I245)-1))*'TUITION SCHED'!$H$59),""),"")</f>
        <v/>
      </c>
      <c r="CA245" s="443" t="str">
        <f t="shared" si="51"/>
        <v/>
      </c>
    </row>
    <row r="246" spans="1:79">
      <c r="A246" s="480"/>
      <c r="B246" s="463"/>
      <c r="C246" s="463"/>
      <c r="D246" s="463"/>
      <c r="E246" s="463"/>
      <c r="F246" s="463"/>
      <c r="G246" s="463"/>
      <c r="H246" s="463"/>
      <c r="I246" s="463"/>
      <c r="J246" s="463"/>
      <c r="K246" s="463"/>
      <c r="L246" s="463"/>
      <c r="M246" s="463"/>
      <c r="N246" s="463"/>
      <c r="O246" s="463"/>
      <c r="P246" s="443">
        <f t="shared" si="47"/>
        <v>0</v>
      </c>
      <c r="Q246" s="480"/>
      <c r="R246" s="480"/>
      <c r="S246" s="456">
        <f>IF(U246&gt;0,U246,IF(Q246=1,'TUITION SCHED'!D$30,IF(Q246=2,'TUITION SCHED'!E$30,IF(Q246=3,'TUITION SCHED'!F$30,IF(Q246=4,'TUITION SCHED'!G$30,IF(Q246=5,'TUITION SCHED'!H$30,IF(R246&gt;0,R246*'TUITION SCHED'!$D$31,SUM(BI246:BV246))))))))</f>
        <v>0</v>
      </c>
      <c r="T246" s="457" t="str">
        <f t="shared" si="48"/>
        <v/>
      </c>
      <c r="U246" s="480"/>
      <c r="V246" s="480"/>
      <c r="W246" s="575" t="str">
        <f>IF(V246="y",S246*'DATA INPUT'!$B$20,"")</f>
        <v/>
      </c>
      <c r="X246" s="483"/>
      <c r="Y246" s="443" t="str">
        <f>IF(A246="","",IF(X246="y",'DATA INPUT'!$B$26,'DATA INPUT'!$B$27))</f>
        <v/>
      </c>
      <c r="Z246" s="458">
        <f>IF(Q246=0,(P246-B246*0.5)*'DATA INPUT'!$B$28,"")</f>
        <v>0</v>
      </c>
      <c r="AA246" s="480"/>
      <c r="AB246" s="480"/>
      <c r="AC246" s="480"/>
      <c r="AD246" s="480"/>
      <c r="AE246" s="443" t="str">
        <f>IF((AB246+AC246+AD246)=0,"",(AB246*'DATA INPUT'!$D$59)+(AC246*'DATA INPUT'!$D$61)+(AD246*'DATA INPUT'!$D$66))</f>
        <v/>
      </c>
      <c r="AF246" s="480"/>
      <c r="AG246" s="480"/>
      <c r="AH246" s="483"/>
      <c r="AI246" s="443" t="str">
        <f t="shared" si="39"/>
        <v/>
      </c>
      <c r="AJ246" s="443" t="str">
        <f t="shared" si="40"/>
        <v/>
      </c>
      <c r="AK246" s="443" t="str">
        <f t="shared" si="41"/>
        <v/>
      </c>
      <c r="AL246" s="443" t="str">
        <f t="shared" si="42"/>
        <v/>
      </c>
      <c r="AM246" s="443" t="str">
        <f t="shared" si="43"/>
        <v/>
      </c>
      <c r="AN246" s="443" t="str">
        <f t="shared" si="44"/>
        <v/>
      </c>
      <c r="AO246" s="443" t="str">
        <f t="shared" si="45"/>
        <v/>
      </c>
      <c r="AP246" s="443" t="str">
        <f t="shared" si="46"/>
        <v/>
      </c>
      <c r="AQ246" s="440" t="str">
        <f>IF(AH246="y",IF(MAX(BY246:BZ246)&lt;'TUITION SCHED'!$H$61,MAX(BY246:BZ246),'TUITION SCHED'!$H$61),"")</f>
        <v/>
      </c>
      <c r="AR246" s="459"/>
      <c r="AS246" s="443" t="str">
        <f>IF(SUM(AT246:$BF246)&gt;0,"",IF(B246&gt;0,$P246,""))</f>
        <v/>
      </c>
      <c r="AT246" s="443" t="str">
        <f>IF(SUM(AU246:$BF246)&gt;0,"",IF(C246&gt;0,$P246,""))</f>
        <v/>
      </c>
      <c r="AU246" s="443" t="str">
        <f>IF(SUM(AV246:$BF246)&gt;0,"",IF(D246&gt;0,$P246,""))</f>
        <v/>
      </c>
      <c r="AV246" s="443" t="str">
        <f>IF(SUM(AW246:$BF246)&gt;0,"",IF(E246&gt;0,$P246,""))</f>
        <v/>
      </c>
      <c r="AW246" s="443" t="str">
        <f>IF(SUM(AX246:$BF246)&gt;0,"",IF(F246&gt;0,$P246,""))</f>
        <v/>
      </c>
      <c r="AX246" s="443" t="str">
        <f>IF(SUM(AY246:$BF246)&gt;0,"",IF(G246&gt;0,$P246,""))</f>
        <v/>
      </c>
      <c r="AY246" s="443" t="str">
        <f>IF(SUM(AZ246:$BF246)&gt;0,"",IF(H246&gt;0,$P246,""))</f>
        <v/>
      </c>
      <c r="AZ246" s="443" t="str">
        <f>IF(SUM(BA246:$BF246)&gt;0,"",IF(I246&gt;0,$P246,""))</f>
        <v/>
      </c>
      <c r="BA246" s="443" t="str">
        <f>IF(SUM(BB246:$BF246)&gt;0,"",IF(J246&gt;0,$P246,""))</f>
        <v/>
      </c>
      <c r="BB246" s="443" t="str">
        <f>IF(SUM(BC246:$BF246)&gt;0,"",IF(K246&gt;0,$P246,""))</f>
        <v/>
      </c>
      <c r="BC246" s="443" t="str">
        <f>IF(SUM(BD246:$BF246)&gt;0,"",IF(L246&gt;0,$P246,""))</f>
        <v/>
      </c>
      <c r="BD246" s="443" t="str">
        <f>IF(SUM(BE246:$BF246)&gt;0,"",IF(M246&gt;0,$P246,""))</f>
        <v/>
      </c>
      <c r="BE246" s="443" t="str">
        <f t="shared" si="49"/>
        <v/>
      </c>
      <c r="BF246" s="440" t="str">
        <f t="shared" si="50"/>
        <v/>
      </c>
      <c r="BG246" s="124"/>
      <c r="BH246" s="507"/>
      <c r="BI246" s="145" t="str">
        <f>IF(AS246&lt;1,"",IF(AS246=1,'TUITION SCHED'!$D$16,IF(AS246=2,'TUITION SCHED'!$E$16,IF(AS246=3,'TUITION SCHED'!$F$16,IF(AS246=4,'TUITION SCHED'!$G$16,IF(AS246=5,'TUITION SCHED'!$H$16,""))))))</f>
        <v/>
      </c>
      <c r="BJ246" s="443" t="str">
        <f>IF(AT246&lt;1,"",IF(AT246=1,'TUITION SCHED'!$D$17,IF(AT246=2,'TUITION SCHED'!$E$17,IF(AT246=3,'TUITION SCHED'!$F$17,IF(AT246=4,'TUITION SCHED'!$G$17,IF(AT246=5,'TUITION SCHED'!$H$18,""))))))</f>
        <v/>
      </c>
      <c r="BK246" s="443" t="str">
        <f>IF(AU246&lt;1,"",IF(AU246=1,'TUITION SCHED'!$D$18,IF(AU246=2,'TUITION SCHED'!$E$18,IF(AU246=3,'TUITION SCHED'!$F$18,IF(AU246=4,'TUITION SCHED'!$G$18,IF(AU246=5,'TUITION SCHED'!$H$18,""))))))</f>
        <v/>
      </c>
      <c r="BL246" s="443" t="str">
        <f>IF(AV246&lt;1,"",IF(AV246=1,'TUITION SCHED'!$D$19,IF(AV246=2,'TUITION SCHED'!$E$19,IF(AV246=3,'TUITION SCHED'!$F$19,IF(AV246=4,'TUITION SCHED'!$G$19,IF(AV246=5,'TUITION SCHED'!$H$19,""))))))</f>
        <v/>
      </c>
      <c r="BM246" s="443" t="str">
        <f>IF(AW246&lt;1,"",IF(AW246=1,'TUITION SCHED'!$D$20,IF(AW246=2,'TUITION SCHED'!$E$20,IF(AW246=3,'TUITION SCHED'!$F$20,IF(AW246=4,'TUITION SCHED'!$G$20,IF(AW246=5,'TUITION SCHED'!$H$20,""))))))</f>
        <v/>
      </c>
      <c r="BN246" s="443" t="str">
        <f>IF(AX246&lt;1,"",IF(AX246=1,'TUITION SCHED'!$D$21,IF(AX246=2,'TUITION SCHED'!$E$21,IF(AX246=3,'TUITION SCHED'!$F$21,IF(AX246=4,'TUITION SCHED'!$G$21,IF(AX246=5,'TUITION SCHED'!$H$21,""))))))</f>
        <v/>
      </c>
      <c r="BO246" s="443" t="str">
        <f>IF(AY246&lt;1,"",IF(AY246=1,'TUITION SCHED'!$D$22,IF(AY246=2,'TUITION SCHED'!$E$22,IF(AY246=3,'TUITION SCHED'!$F$22,IF(AY246=4,'TUITION SCHED'!$G$22,IF(AY246=5,'TUITION SCHED'!$H$22,""))))))</f>
        <v/>
      </c>
      <c r="BP246" s="443" t="str">
        <f>IF(AZ246&lt;1,"",IF(AZ246=1,'TUITION SCHED'!$D$23,IF(AZ246=2,'TUITION SCHED'!$E$23,IF(AZ246=3,'TUITION SCHED'!$F$23,IF(AZ246=4,'TUITION SCHED'!$G$23,IF(AZ246=5,'TUITION SCHED'!$H$23,""))))))</f>
        <v/>
      </c>
      <c r="BQ246" s="443" t="str">
        <f>IF(BA246&lt;1,"",IF(BA246=1,'TUITION SCHED'!$D$24,IF(BA246=2,'TUITION SCHED'!$E$24,IF(BA246=3,'TUITION SCHED'!$F$24,IF(BA246=4,'TUITION SCHED'!$G$24,IF(BA246=5,'TUITION SCHED'!$H$24,""))))))</f>
        <v/>
      </c>
      <c r="BR246" s="443" t="str">
        <f>IF(BB246&lt;1,"",IF(BB246=1,'TUITION SCHED'!$D$25,IF(BB246=2,'TUITION SCHED'!$E$25,IF(BB246=3,'TUITION SCHED'!$F$25,IF(BB246=4,'TUITION SCHED'!$G$25,IF(BB246=5,'TUITION SCHED'!$H$25,""))))))</f>
        <v/>
      </c>
      <c r="BS246" s="443" t="str">
        <f>IF(BC246&lt;1,"",IF(BC246=1,'TUITION SCHED'!$D$26,IF(BC246=2,'TUITION SCHED'!$E$26,IF(BC246=3,'TUITION SCHED'!$F$26,IF(BC246=4,'TUITION SCHED'!$G$26,IF(BC246=5,'TUITION SCHED'!$H$26,""))))))</f>
        <v/>
      </c>
      <c r="BT246" s="443" t="str">
        <f>IF(BD246&lt;1,"",IF(BD246=1,'TUITION SCHED'!$D$27,IF(BD246=2,'TUITION SCHED'!$E$27,IF(BD246=3,'TUITION SCHED'!$F$27,IF(BD246=4,'TUITION SCHED'!$G$27,IF(BD246=5,'TUITION SCHED'!$H$27,""))))))</f>
        <v/>
      </c>
      <c r="BU246" s="443" t="str">
        <f>IF(BE246&lt;1,"",IF(BE246=1,'TUITION SCHED'!$D$28,IF(BE246=2,'TUITION SCHED'!$E$28,IF(BE246=3,'TUITION SCHED'!$F$28,IF(BE246=4,'TUITION SCHED'!$G$28,IF(BE246=5,'TUITION SCHED'!$H$28,""))))))</f>
        <v/>
      </c>
      <c r="BV246" s="440" t="str">
        <f>IF(BF246&lt;1,"",IF(BF246=1,'TUITION SCHED'!$D$29,IF(BF246=2,'TUITION SCHED'!$E$29,IF(BF246=3,'TUITION SCHED'!$F$29,IF(BF246=4,'TUITION SCHED'!$G$29,IF(BF246=5,'TUITION SCHED'!$H$29,""))))))</f>
        <v/>
      </c>
      <c r="BW246" s="124"/>
      <c r="BX246" s="507"/>
      <c r="BY246" s="145" t="str">
        <f>IF(AH246="y",IF(SUM(J246:O246)&gt;0,'TUITION SCHED'!$H$58+IF(SUM(J246:O246)&gt;1,((SUM(J246:O246)-1))*'TUITION SCHED'!$H$60)+SUM(B246:I246)*'TUITION SCHED'!$H$59,""),"")</f>
        <v/>
      </c>
      <c r="BZ246" s="443" t="str">
        <f>IF(AH246="y",IF(SUM(B246:I246)&gt;0,'TUITION SCHED'!$H$57+IF(SUM(B246:I246)&gt;1,((SUM(B246:I246)-1))*'TUITION SCHED'!$H$59),""),"")</f>
        <v/>
      </c>
      <c r="CA246" s="443" t="str">
        <f t="shared" si="51"/>
        <v/>
      </c>
    </row>
    <row r="247" spans="1:79">
      <c r="A247" s="480"/>
      <c r="B247" s="463"/>
      <c r="C247" s="463"/>
      <c r="D247" s="463"/>
      <c r="E247" s="463"/>
      <c r="F247" s="463"/>
      <c r="G247" s="463"/>
      <c r="H247" s="463"/>
      <c r="I247" s="463"/>
      <c r="J247" s="463"/>
      <c r="K247" s="463"/>
      <c r="L247" s="463"/>
      <c r="M247" s="463"/>
      <c r="N247" s="463"/>
      <c r="O247" s="463"/>
      <c r="P247" s="443">
        <f t="shared" si="47"/>
        <v>0</v>
      </c>
      <c r="Q247" s="480"/>
      <c r="R247" s="480"/>
      <c r="S247" s="456">
        <f>IF(U247&gt;0,U247,IF(Q247=1,'TUITION SCHED'!D$30,IF(Q247=2,'TUITION SCHED'!E$30,IF(Q247=3,'TUITION SCHED'!F$30,IF(Q247=4,'TUITION SCHED'!G$30,IF(Q247=5,'TUITION SCHED'!H$30,IF(R247&gt;0,R247*'TUITION SCHED'!$D$31,SUM(BI247:BV247))))))))</f>
        <v>0</v>
      </c>
      <c r="T247" s="457" t="str">
        <f t="shared" si="48"/>
        <v/>
      </c>
      <c r="U247" s="480"/>
      <c r="V247" s="480"/>
      <c r="W247" s="575" t="str">
        <f>IF(V247="y",S247*'DATA INPUT'!$B$20,"")</f>
        <v/>
      </c>
      <c r="X247" s="483"/>
      <c r="Y247" s="443" t="str">
        <f>IF(A247="","",IF(X247="y",'DATA INPUT'!$B$26,'DATA INPUT'!$B$27))</f>
        <v/>
      </c>
      <c r="Z247" s="458">
        <f>IF(Q247=0,(P247-B247*0.5)*'DATA INPUT'!$B$28,"")</f>
        <v>0</v>
      </c>
      <c r="AA247" s="480"/>
      <c r="AB247" s="480"/>
      <c r="AC247" s="480"/>
      <c r="AD247" s="480"/>
      <c r="AE247" s="443" t="str">
        <f>IF((AB247+AC247+AD247)=0,"",(AB247*'DATA INPUT'!$D$59)+(AC247*'DATA INPUT'!$D$61)+(AD247*'DATA INPUT'!$D$66))</f>
        <v/>
      </c>
      <c r="AF247" s="480"/>
      <c r="AG247" s="480"/>
      <c r="AH247" s="483"/>
      <c r="AI247" s="443" t="str">
        <f t="shared" si="39"/>
        <v/>
      </c>
      <c r="AJ247" s="443" t="str">
        <f t="shared" si="40"/>
        <v/>
      </c>
      <c r="AK247" s="443" t="str">
        <f t="shared" si="41"/>
        <v/>
      </c>
      <c r="AL247" s="443" t="str">
        <f t="shared" si="42"/>
        <v/>
      </c>
      <c r="AM247" s="443" t="str">
        <f t="shared" si="43"/>
        <v/>
      </c>
      <c r="AN247" s="443" t="str">
        <f t="shared" si="44"/>
        <v/>
      </c>
      <c r="AO247" s="443" t="str">
        <f t="shared" si="45"/>
        <v/>
      </c>
      <c r="AP247" s="443" t="str">
        <f t="shared" si="46"/>
        <v/>
      </c>
      <c r="AQ247" s="440" t="str">
        <f>IF(AH247="y",IF(MAX(BY247:BZ247)&lt;'TUITION SCHED'!$H$61,MAX(BY247:BZ247),'TUITION SCHED'!$H$61),"")</f>
        <v/>
      </c>
      <c r="AR247" s="459"/>
      <c r="AS247" s="443" t="str">
        <f>IF(SUM(AT247:$BF247)&gt;0,"",IF(B247&gt;0,$P247,""))</f>
        <v/>
      </c>
      <c r="AT247" s="443" t="str">
        <f>IF(SUM(AU247:$BF247)&gt;0,"",IF(C247&gt;0,$P247,""))</f>
        <v/>
      </c>
      <c r="AU247" s="443" t="str">
        <f>IF(SUM(AV247:$BF247)&gt;0,"",IF(D247&gt;0,$P247,""))</f>
        <v/>
      </c>
      <c r="AV247" s="443" t="str">
        <f>IF(SUM(AW247:$BF247)&gt;0,"",IF(E247&gt;0,$P247,""))</f>
        <v/>
      </c>
      <c r="AW247" s="443" t="str">
        <f>IF(SUM(AX247:$BF247)&gt;0,"",IF(F247&gt;0,$P247,""))</f>
        <v/>
      </c>
      <c r="AX247" s="443" t="str">
        <f>IF(SUM(AY247:$BF247)&gt;0,"",IF(G247&gt;0,$P247,""))</f>
        <v/>
      </c>
      <c r="AY247" s="443" t="str">
        <f>IF(SUM(AZ247:$BF247)&gt;0,"",IF(H247&gt;0,$P247,""))</f>
        <v/>
      </c>
      <c r="AZ247" s="443" t="str">
        <f>IF(SUM(BA247:$BF247)&gt;0,"",IF(I247&gt;0,$P247,""))</f>
        <v/>
      </c>
      <c r="BA247" s="443" t="str">
        <f>IF(SUM(BB247:$BF247)&gt;0,"",IF(J247&gt;0,$P247,""))</f>
        <v/>
      </c>
      <c r="BB247" s="443" t="str">
        <f>IF(SUM(BC247:$BF247)&gt;0,"",IF(K247&gt;0,$P247,""))</f>
        <v/>
      </c>
      <c r="BC247" s="443" t="str">
        <f>IF(SUM(BD247:$BF247)&gt;0,"",IF(L247&gt;0,$P247,""))</f>
        <v/>
      </c>
      <c r="BD247" s="443" t="str">
        <f>IF(SUM(BE247:$BF247)&gt;0,"",IF(M247&gt;0,$P247,""))</f>
        <v/>
      </c>
      <c r="BE247" s="443" t="str">
        <f t="shared" si="49"/>
        <v/>
      </c>
      <c r="BF247" s="440" t="str">
        <f t="shared" si="50"/>
        <v/>
      </c>
      <c r="BG247" s="124"/>
      <c r="BH247" s="507"/>
      <c r="BI247" s="145" t="str">
        <f>IF(AS247&lt;1,"",IF(AS247=1,'TUITION SCHED'!$D$16,IF(AS247=2,'TUITION SCHED'!$E$16,IF(AS247=3,'TUITION SCHED'!$F$16,IF(AS247=4,'TUITION SCHED'!$G$16,IF(AS247=5,'TUITION SCHED'!$H$16,""))))))</f>
        <v/>
      </c>
      <c r="BJ247" s="443" t="str">
        <f>IF(AT247&lt;1,"",IF(AT247=1,'TUITION SCHED'!$D$17,IF(AT247=2,'TUITION SCHED'!$E$17,IF(AT247=3,'TUITION SCHED'!$F$17,IF(AT247=4,'TUITION SCHED'!$G$17,IF(AT247=5,'TUITION SCHED'!$H$18,""))))))</f>
        <v/>
      </c>
      <c r="BK247" s="443" t="str">
        <f>IF(AU247&lt;1,"",IF(AU247=1,'TUITION SCHED'!$D$18,IF(AU247=2,'TUITION SCHED'!$E$18,IF(AU247=3,'TUITION SCHED'!$F$18,IF(AU247=4,'TUITION SCHED'!$G$18,IF(AU247=5,'TUITION SCHED'!$H$18,""))))))</f>
        <v/>
      </c>
      <c r="BL247" s="443" t="str">
        <f>IF(AV247&lt;1,"",IF(AV247=1,'TUITION SCHED'!$D$19,IF(AV247=2,'TUITION SCHED'!$E$19,IF(AV247=3,'TUITION SCHED'!$F$19,IF(AV247=4,'TUITION SCHED'!$G$19,IF(AV247=5,'TUITION SCHED'!$H$19,""))))))</f>
        <v/>
      </c>
      <c r="BM247" s="443" t="str">
        <f>IF(AW247&lt;1,"",IF(AW247=1,'TUITION SCHED'!$D$20,IF(AW247=2,'TUITION SCHED'!$E$20,IF(AW247=3,'TUITION SCHED'!$F$20,IF(AW247=4,'TUITION SCHED'!$G$20,IF(AW247=5,'TUITION SCHED'!$H$20,""))))))</f>
        <v/>
      </c>
      <c r="BN247" s="443" t="str">
        <f>IF(AX247&lt;1,"",IF(AX247=1,'TUITION SCHED'!$D$21,IF(AX247=2,'TUITION SCHED'!$E$21,IF(AX247=3,'TUITION SCHED'!$F$21,IF(AX247=4,'TUITION SCHED'!$G$21,IF(AX247=5,'TUITION SCHED'!$H$21,""))))))</f>
        <v/>
      </c>
      <c r="BO247" s="443" t="str">
        <f>IF(AY247&lt;1,"",IF(AY247=1,'TUITION SCHED'!$D$22,IF(AY247=2,'TUITION SCHED'!$E$22,IF(AY247=3,'TUITION SCHED'!$F$22,IF(AY247=4,'TUITION SCHED'!$G$22,IF(AY247=5,'TUITION SCHED'!$H$22,""))))))</f>
        <v/>
      </c>
      <c r="BP247" s="443" t="str">
        <f>IF(AZ247&lt;1,"",IF(AZ247=1,'TUITION SCHED'!$D$23,IF(AZ247=2,'TUITION SCHED'!$E$23,IF(AZ247=3,'TUITION SCHED'!$F$23,IF(AZ247=4,'TUITION SCHED'!$G$23,IF(AZ247=5,'TUITION SCHED'!$H$23,""))))))</f>
        <v/>
      </c>
      <c r="BQ247" s="443" t="str">
        <f>IF(BA247&lt;1,"",IF(BA247=1,'TUITION SCHED'!$D$24,IF(BA247=2,'TUITION SCHED'!$E$24,IF(BA247=3,'TUITION SCHED'!$F$24,IF(BA247=4,'TUITION SCHED'!$G$24,IF(BA247=5,'TUITION SCHED'!$H$24,""))))))</f>
        <v/>
      </c>
      <c r="BR247" s="443" t="str">
        <f>IF(BB247&lt;1,"",IF(BB247=1,'TUITION SCHED'!$D$25,IF(BB247=2,'TUITION SCHED'!$E$25,IF(BB247=3,'TUITION SCHED'!$F$25,IF(BB247=4,'TUITION SCHED'!$G$25,IF(BB247=5,'TUITION SCHED'!$H$25,""))))))</f>
        <v/>
      </c>
      <c r="BS247" s="443" t="str">
        <f>IF(BC247&lt;1,"",IF(BC247=1,'TUITION SCHED'!$D$26,IF(BC247=2,'TUITION SCHED'!$E$26,IF(BC247=3,'TUITION SCHED'!$F$26,IF(BC247=4,'TUITION SCHED'!$G$26,IF(BC247=5,'TUITION SCHED'!$H$26,""))))))</f>
        <v/>
      </c>
      <c r="BT247" s="443" t="str">
        <f>IF(BD247&lt;1,"",IF(BD247=1,'TUITION SCHED'!$D$27,IF(BD247=2,'TUITION SCHED'!$E$27,IF(BD247=3,'TUITION SCHED'!$F$27,IF(BD247=4,'TUITION SCHED'!$G$27,IF(BD247=5,'TUITION SCHED'!$H$27,""))))))</f>
        <v/>
      </c>
      <c r="BU247" s="443" t="str">
        <f>IF(BE247&lt;1,"",IF(BE247=1,'TUITION SCHED'!$D$28,IF(BE247=2,'TUITION SCHED'!$E$28,IF(BE247=3,'TUITION SCHED'!$F$28,IF(BE247=4,'TUITION SCHED'!$G$28,IF(BE247=5,'TUITION SCHED'!$H$28,""))))))</f>
        <v/>
      </c>
      <c r="BV247" s="440" t="str">
        <f>IF(BF247&lt;1,"",IF(BF247=1,'TUITION SCHED'!$D$29,IF(BF247=2,'TUITION SCHED'!$E$29,IF(BF247=3,'TUITION SCHED'!$F$29,IF(BF247=4,'TUITION SCHED'!$G$29,IF(BF247=5,'TUITION SCHED'!$H$29,""))))))</f>
        <v/>
      </c>
      <c r="BW247" s="124"/>
      <c r="BX247" s="507"/>
      <c r="BY247" s="145" t="str">
        <f>IF(AH247="y",IF(SUM(J247:O247)&gt;0,'TUITION SCHED'!$H$58+IF(SUM(J247:O247)&gt;1,((SUM(J247:O247)-1))*'TUITION SCHED'!$H$60)+SUM(B247:I247)*'TUITION SCHED'!$H$59,""),"")</f>
        <v/>
      </c>
      <c r="BZ247" s="443" t="str">
        <f>IF(AH247="y",IF(SUM(B247:I247)&gt;0,'TUITION SCHED'!$H$57+IF(SUM(B247:I247)&gt;1,((SUM(B247:I247)-1))*'TUITION SCHED'!$H$59),""),"")</f>
        <v/>
      </c>
      <c r="CA247" s="443" t="str">
        <f t="shared" si="51"/>
        <v/>
      </c>
    </row>
    <row r="248" spans="1:79">
      <c r="A248" s="480"/>
      <c r="B248" s="463"/>
      <c r="C248" s="463"/>
      <c r="D248" s="463"/>
      <c r="E248" s="463"/>
      <c r="F248" s="463"/>
      <c r="G248" s="463"/>
      <c r="H248" s="463"/>
      <c r="I248" s="463"/>
      <c r="J248" s="463"/>
      <c r="K248" s="463"/>
      <c r="L248" s="463"/>
      <c r="M248" s="463"/>
      <c r="N248" s="463"/>
      <c r="O248" s="463"/>
      <c r="P248" s="443">
        <f t="shared" si="47"/>
        <v>0</v>
      </c>
      <c r="Q248" s="480"/>
      <c r="R248" s="480"/>
      <c r="S248" s="456">
        <f>IF(U248&gt;0,U248,IF(Q248=1,'TUITION SCHED'!D$30,IF(Q248=2,'TUITION SCHED'!E$30,IF(Q248=3,'TUITION SCHED'!F$30,IF(Q248=4,'TUITION SCHED'!G$30,IF(Q248=5,'TUITION SCHED'!H$30,IF(R248&gt;0,R248*'TUITION SCHED'!$D$31,SUM(BI248:BV248))))))))</f>
        <v>0</v>
      </c>
      <c r="T248" s="457" t="str">
        <f t="shared" si="48"/>
        <v/>
      </c>
      <c r="U248" s="480"/>
      <c r="V248" s="480"/>
      <c r="W248" s="575" t="str">
        <f>IF(V248="y",S248*'DATA INPUT'!$B$20,"")</f>
        <v/>
      </c>
      <c r="X248" s="483"/>
      <c r="Y248" s="443" t="str">
        <f>IF(A248="","",IF(X248="y",'DATA INPUT'!$B$26,'DATA INPUT'!$B$27))</f>
        <v/>
      </c>
      <c r="Z248" s="458">
        <f>IF(Q248=0,(P248-B248*0.5)*'DATA INPUT'!$B$28,"")</f>
        <v>0</v>
      </c>
      <c r="AA248" s="480"/>
      <c r="AB248" s="480"/>
      <c r="AC248" s="480"/>
      <c r="AD248" s="480"/>
      <c r="AE248" s="443" t="str">
        <f>IF((AB248+AC248+AD248)=0,"",(AB248*'DATA INPUT'!$D$59)+(AC248*'DATA INPUT'!$D$61)+(AD248*'DATA INPUT'!$D$66))</f>
        <v/>
      </c>
      <c r="AF248" s="480"/>
      <c r="AG248" s="480"/>
      <c r="AH248" s="483"/>
      <c r="AI248" s="443" t="str">
        <f t="shared" si="39"/>
        <v/>
      </c>
      <c r="AJ248" s="443" t="str">
        <f t="shared" si="40"/>
        <v/>
      </c>
      <c r="AK248" s="443" t="str">
        <f t="shared" si="41"/>
        <v/>
      </c>
      <c r="AL248" s="443" t="str">
        <f t="shared" si="42"/>
        <v/>
      </c>
      <c r="AM248" s="443" t="str">
        <f t="shared" si="43"/>
        <v/>
      </c>
      <c r="AN248" s="443" t="str">
        <f t="shared" si="44"/>
        <v/>
      </c>
      <c r="AO248" s="443" t="str">
        <f t="shared" si="45"/>
        <v/>
      </c>
      <c r="AP248" s="443" t="str">
        <f t="shared" si="46"/>
        <v/>
      </c>
      <c r="AQ248" s="440" t="str">
        <f>IF(AH248="y",IF(MAX(BY248:BZ248)&lt;'TUITION SCHED'!$H$61,MAX(BY248:BZ248),'TUITION SCHED'!$H$61),"")</f>
        <v/>
      </c>
      <c r="AR248" s="459"/>
      <c r="AS248" s="443" t="str">
        <f>IF(SUM(AT248:$BF248)&gt;0,"",IF(B248&gt;0,$P248,""))</f>
        <v/>
      </c>
      <c r="AT248" s="443" t="str">
        <f>IF(SUM(AU248:$BF248)&gt;0,"",IF(C248&gt;0,$P248,""))</f>
        <v/>
      </c>
      <c r="AU248" s="443" t="str">
        <f>IF(SUM(AV248:$BF248)&gt;0,"",IF(D248&gt;0,$P248,""))</f>
        <v/>
      </c>
      <c r="AV248" s="443" t="str">
        <f>IF(SUM(AW248:$BF248)&gt;0,"",IF(E248&gt;0,$P248,""))</f>
        <v/>
      </c>
      <c r="AW248" s="443" t="str">
        <f>IF(SUM(AX248:$BF248)&gt;0,"",IF(F248&gt;0,$P248,""))</f>
        <v/>
      </c>
      <c r="AX248" s="443" t="str">
        <f>IF(SUM(AY248:$BF248)&gt;0,"",IF(G248&gt;0,$P248,""))</f>
        <v/>
      </c>
      <c r="AY248" s="443" t="str">
        <f>IF(SUM(AZ248:$BF248)&gt;0,"",IF(H248&gt;0,$P248,""))</f>
        <v/>
      </c>
      <c r="AZ248" s="443" t="str">
        <f>IF(SUM(BA248:$BF248)&gt;0,"",IF(I248&gt;0,$P248,""))</f>
        <v/>
      </c>
      <c r="BA248" s="443" t="str">
        <f>IF(SUM(BB248:$BF248)&gt;0,"",IF(J248&gt;0,$P248,""))</f>
        <v/>
      </c>
      <c r="BB248" s="443" t="str">
        <f>IF(SUM(BC248:$BF248)&gt;0,"",IF(K248&gt;0,$P248,""))</f>
        <v/>
      </c>
      <c r="BC248" s="443" t="str">
        <f>IF(SUM(BD248:$BF248)&gt;0,"",IF(L248&gt;0,$P248,""))</f>
        <v/>
      </c>
      <c r="BD248" s="443" t="str">
        <f>IF(SUM(BE248:$BF248)&gt;0,"",IF(M248&gt;0,$P248,""))</f>
        <v/>
      </c>
      <c r="BE248" s="443" t="str">
        <f t="shared" si="49"/>
        <v/>
      </c>
      <c r="BF248" s="440" t="str">
        <f t="shared" si="50"/>
        <v/>
      </c>
      <c r="BG248" s="124"/>
      <c r="BH248" s="507"/>
      <c r="BI248" s="145" t="str">
        <f>IF(AS248&lt;1,"",IF(AS248=1,'TUITION SCHED'!$D$16,IF(AS248=2,'TUITION SCHED'!$E$16,IF(AS248=3,'TUITION SCHED'!$F$16,IF(AS248=4,'TUITION SCHED'!$G$16,IF(AS248=5,'TUITION SCHED'!$H$16,""))))))</f>
        <v/>
      </c>
      <c r="BJ248" s="443" t="str">
        <f>IF(AT248&lt;1,"",IF(AT248=1,'TUITION SCHED'!$D$17,IF(AT248=2,'TUITION SCHED'!$E$17,IF(AT248=3,'TUITION SCHED'!$F$17,IF(AT248=4,'TUITION SCHED'!$G$17,IF(AT248=5,'TUITION SCHED'!$H$18,""))))))</f>
        <v/>
      </c>
      <c r="BK248" s="443" t="str">
        <f>IF(AU248&lt;1,"",IF(AU248=1,'TUITION SCHED'!$D$18,IF(AU248=2,'TUITION SCHED'!$E$18,IF(AU248=3,'TUITION SCHED'!$F$18,IF(AU248=4,'TUITION SCHED'!$G$18,IF(AU248=5,'TUITION SCHED'!$H$18,""))))))</f>
        <v/>
      </c>
      <c r="BL248" s="443" t="str">
        <f>IF(AV248&lt;1,"",IF(AV248=1,'TUITION SCHED'!$D$19,IF(AV248=2,'TUITION SCHED'!$E$19,IF(AV248=3,'TUITION SCHED'!$F$19,IF(AV248=4,'TUITION SCHED'!$G$19,IF(AV248=5,'TUITION SCHED'!$H$19,""))))))</f>
        <v/>
      </c>
      <c r="BM248" s="443" t="str">
        <f>IF(AW248&lt;1,"",IF(AW248=1,'TUITION SCHED'!$D$20,IF(AW248=2,'TUITION SCHED'!$E$20,IF(AW248=3,'TUITION SCHED'!$F$20,IF(AW248=4,'TUITION SCHED'!$G$20,IF(AW248=5,'TUITION SCHED'!$H$20,""))))))</f>
        <v/>
      </c>
      <c r="BN248" s="443" t="str">
        <f>IF(AX248&lt;1,"",IF(AX248=1,'TUITION SCHED'!$D$21,IF(AX248=2,'TUITION SCHED'!$E$21,IF(AX248=3,'TUITION SCHED'!$F$21,IF(AX248=4,'TUITION SCHED'!$G$21,IF(AX248=5,'TUITION SCHED'!$H$21,""))))))</f>
        <v/>
      </c>
      <c r="BO248" s="443" t="str">
        <f>IF(AY248&lt;1,"",IF(AY248=1,'TUITION SCHED'!$D$22,IF(AY248=2,'TUITION SCHED'!$E$22,IF(AY248=3,'TUITION SCHED'!$F$22,IF(AY248=4,'TUITION SCHED'!$G$22,IF(AY248=5,'TUITION SCHED'!$H$22,""))))))</f>
        <v/>
      </c>
      <c r="BP248" s="443" t="str">
        <f>IF(AZ248&lt;1,"",IF(AZ248=1,'TUITION SCHED'!$D$23,IF(AZ248=2,'TUITION SCHED'!$E$23,IF(AZ248=3,'TUITION SCHED'!$F$23,IF(AZ248=4,'TUITION SCHED'!$G$23,IF(AZ248=5,'TUITION SCHED'!$H$23,""))))))</f>
        <v/>
      </c>
      <c r="BQ248" s="443" t="str">
        <f>IF(BA248&lt;1,"",IF(BA248=1,'TUITION SCHED'!$D$24,IF(BA248=2,'TUITION SCHED'!$E$24,IF(BA248=3,'TUITION SCHED'!$F$24,IF(BA248=4,'TUITION SCHED'!$G$24,IF(BA248=5,'TUITION SCHED'!$H$24,""))))))</f>
        <v/>
      </c>
      <c r="BR248" s="443" t="str">
        <f>IF(BB248&lt;1,"",IF(BB248=1,'TUITION SCHED'!$D$25,IF(BB248=2,'TUITION SCHED'!$E$25,IF(BB248=3,'TUITION SCHED'!$F$25,IF(BB248=4,'TUITION SCHED'!$G$25,IF(BB248=5,'TUITION SCHED'!$H$25,""))))))</f>
        <v/>
      </c>
      <c r="BS248" s="443" t="str">
        <f>IF(BC248&lt;1,"",IF(BC248=1,'TUITION SCHED'!$D$26,IF(BC248=2,'TUITION SCHED'!$E$26,IF(BC248=3,'TUITION SCHED'!$F$26,IF(BC248=4,'TUITION SCHED'!$G$26,IF(BC248=5,'TUITION SCHED'!$H$26,""))))))</f>
        <v/>
      </c>
      <c r="BT248" s="443" t="str">
        <f>IF(BD248&lt;1,"",IF(BD248=1,'TUITION SCHED'!$D$27,IF(BD248=2,'TUITION SCHED'!$E$27,IF(BD248=3,'TUITION SCHED'!$F$27,IF(BD248=4,'TUITION SCHED'!$G$27,IF(BD248=5,'TUITION SCHED'!$H$27,""))))))</f>
        <v/>
      </c>
      <c r="BU248" s="443" t="str">
        <f>IF(BE248&lt;1,"",IF(BE248=1,'TUITION SCHED'!$D$28,IF(BE248=2,'TUITION SCHED'!$E$28,IF(BE248=3,'TUITION SCHED'!$F$28,IF(BE248=4,'TUITION SCHED'!$G$28,IF(BE248=5,'TUITION SCHED'!$H$28,""))))))</f>
        <v/>
      </c>
      <c r="BV248" s="440" t="str">
        <f>IF(BF248&lt;1,"",IF(BF248=1,'TUITION SCHED'!$D$29,IF(BF248=2,'TUITION SCHED'!$E$29,IF(BF248=3,'TUITION SCHED'!$F$29,IF(BF248=4,'TUITION SCHED'!$G$29,IF(BF248=5,'TUITION SCHED'!$H$29,""))))))</f>
        <v/>
      </c>
      <c r="BW248" s="124"/>
      <c r="BX248" s="507"/>
      <c r="BY248" s="145" t="str">
        <f>IF(AH248="y",IF(SUM(J248:O248)&gt;0,'TUITION SCHED'!$H$58+IF(SUM(J248:O248)&gt;1,((SUM(J248:O248)-1))*'TUITION SCHED'!$H$60)+SUM(B248:I248)*'TUITION SCHED'!$H$59,""),"")</f>
        <v/>
      </c>
      <c r="BZ248" s="443" t="str">
        <f>IF(AH248="y",IF(SUM(B248:I248)&gt;0,'TUITION SCHED'!$H$57+IF(SUM(B248:I248)&gt;1,((SUM(B248:I248)-1))*'TUITION SCHED'!$H$59),""),"")</f>
        <v/>
      </c>
      <c r="CA248" s="443" t="str">
        <f t="shared" si="51"/>
        <v/>
      </c>
    </row>
    <row r="249" spans="1:79">
      <c r="A249" s="480"/>
      <c r="B249" s="463"/>
      <c r="C249" s="463"/>
      <c r="D249" s="463"/>
      <c r="E249" s="463"/>
      <c r="F249" s="463"/>
      <c r="G249" s="463"/>
      <c r="H249" s="463"/>
      <c r="I249" s="463"/>
      <c r="J249" s="463"/>
      <c r="K249" s="463"/>
      <c r="L249" s="463"/>
      <c r="M249" s="463"/>
      <c r="N249" s="463"/>
      <c r="O249" s="463"/>
      <c r="P249" s="443">
        <f t="shared" si="47"/>
        <v>0</v>
      </c>
      <c r="Q249" s="480"/>
      <c r="R249" s="480"/>
      <c r="S249" s="456">
        <f>IF(U249&gt;0,U249,IF(Q249=1,'TUITION SCHED'!D$30,IF(Q249=2,'TUITION SCHED'!E$30,IF(Q249=3,'TUITION SCHED'!F$30,IF(Q249=4,'TUITION SCHED'!G$30,IF(Q249=5,'TUITION SCHED'!H$30,IF(R249&gt;0,R249*'TUITION SCHED'!$D$31,SUM(BI249:BV249))))))))</f>
        <v>0</v>
      </c>
      <c r="T249" s="457" t="str">
        <f t="shared" si="48"/>
        <v/>
      </c>
      <c r="U249" s="480"/>
      <c r="V249" s="480"/>
      <c r="W249" s="575" t="str">
        <f>IF(V249="y",S249*'DATA INPUT'!$B$20,"")</f>
        <v/>
      </c>
      <c r="X249" s="483"/>
      <c r="Y249" s="443" t="str">
        <f>IF(A249="","",IF(X249="y",'DATA INPUT'!$B$26,'DATA INPUT'!$B$27))</f>
        <v/>
      </c>
      <c r="Z249" s="458">
        <f>IF(Q249=0,(P249-B249*0.5)*'DATA INPUT'!$B$28,"")</f>
        <v>0</v>
      </c>
      <c r="AA249" s="480"/>
      <c r="AB249" s="480"/>
      <c r="AC249" s="480"/>
      <c r="AD249" s="480"/>
      <c r="AE249" s="443" t="str">
        <f>IF((AB249+AC249+AD249)=0,"",(AB249*'DATA INPUT'!$D$59)+(AC249*'DATA INPUT'!$D$61)+(AD249*'DATA INPUT'!$D$66))</f>
        <v/>
      </c>
      <c r="AF249" s="480"/>
      <c r="AG249" s="480"/>
      <c r="AH249" s="483"/>
      <c r="AI249" s="443" t="str">
        <f t="shared" si="39"/>
        <v/>
      </c>
      <c r="AJ249" s="443" t="str">
        <f t="shared" si="40"/>
        <v/>
      </c>
      <c r="AK249" s="443" t="str">
        <f t="shared" si="41"/>
        <v/>
      </c>
      <c r="AL249" s="443" t="str">
        <f t="shared" si="42"/>
        <v/>
      </c>
      <c r="AM249" s="443" t="str">
        <f t="shared" si="43"/>
        <v/>
      </c>
      <c r="AN249" s="443" t="str">
        <f t="shared" si="44"/>
        <v/>
      </c>
      <c r="AO249" s="443" t="str">
        <f t="shared" si="45"/>
        <v/>
      </c>
      <c r="AP249" s="443" t="str">
        <f t="shared" si="46"/>
        <v/>
      </c>
      <c r="AQ249" s="440" t="str">
        <f>IF(AH249="y",IF(MAX(BY249:BZ249)&lt;'TUITION SCHED'!$H$61,MAX(BY249:BZ249),'TUITION SCHED'!$H$61),"")</f>
        <v/>
      </c>
      <c r="AR249" s="459"/>
      <c r="AS249" s="443" t="str">
        <f>IF(SUM(AT249:$BF249)&gt;0,"",IF(B249&gt;0,$P249,""))</f>
        <v/>
      </c>
      <c r="AT249" s="443" t="str">
        <f>IF(SUM(AU249:$BF249)&gt;0,"",IF(C249&gt;0,$P249,""))</f>
        <v/>
      </c>
      <c r="AU249" s="443" t="str">
        <f>IF(SUM(AV249:$BF249)&gt;0,"",IF(D249&gt;0,$P249,""))</f>
        <v/>
      </c>
      <c r="AV249" s="443" t="str">
        <f>IF(SUM(AW249:$BF249)&gt;0,"",IF(E249&gt;0,$P249,""))</f>
        <v/>
      </c>
      <c r="AW249" s="443" t="str">
        <f>IF(SUM(AX249:$BF249)&gt;0,"",IF(F249&gt;0,$P249,""))</f>
        <v/>
      </c>
      <c r="AX249" s="443" t="str">
        <f>IF(SUM(AY249:$BF249)&gt;0,"",IF(G249&gt;0,$P249,""))</f>
        <v/>
      </c>
      <c r="AY249" s="443" t="str">
        <f>IF(SUM(AZ249:$BF249)&gt;0,"",IF(H249&gt;0,$P249,""))</f>
        <v/>
      </c>
      <c r="AZ249" s="443" t="str">
        <f>IF(SUM(BA249:$BF249)&gt;0,"",IF(I249&gt;0,$P249,""))</f>
        <v/>
      </c>
      <c r="BA249" s="443" t="str">
        <f>IF(SUM(BB249:$BF249)&gt;0,"",IF(J249&gt;0,$P249,""))</f>
        <v/>
      </c>
      <c r="BB249" s="443" t="str">
        <f>IF(SUM(BC249:$BF249)&gt;0,"",IF(K249&gt;0,$P249,""))</f>
        <v/>
      </c>
      <c r="BC249" s="443" t="str">
        <f>IF(SUM(BD249:$BF249)&gt;0,"",IF(L249&gt;0,$P249,""))</f>
        <v/>
      </c>
      <c r="BD249" s="443" t="str">
        <f>IF(SUM(BE249:$BF249)&gt;0,"",IF(M249&gt;0,$P249,""))</f>
        <v/>
      </c>
      <c r="BE249" s="443" t="str">
        <f t="shared" si="49"/>
        <v/>
      </c>
      <c r="BF249" s="440" t="str">
        <f t="shared" si="50"/>
        <v/>
      </c>
      <c r="BG249" s="124"/>
      <c r="BH249" s="507"/>
      <c r="BI249" s="145" t="str">
        <f>IF(AS249&lt;1,"",IF(AS249=1,'TUITION SCHED'!$D$16,IF(AS249=2,'TUITION SCHED'!$E$16,IF(AS249=3,'TUITION SCHED'!$F$16,IF(AS249=4,'TUITION SCHED'!$G$16,IF(AS249=5,'TUITION SCHED'!$H$16,""))))))</f>
        <v/>
      </c>
      <c r="BJ249" s="443" t="str">
        <f>IF(AT249&lt;1,"",IF(AT249=1,'TUITION SCHED'!$D$17,IF(AT249=2,'TUITION SCHED'!$E$17,IF(AT249=3,'TUITION SCHED'!$F$17,IF(AT249=4,'TUITION SCHED'!$G$17,IF(AT249=5,'TUITION SCHED'!$H$18,""))))))</f>
        <v/>
      </c>
      <c r="BK249" s="443" t="str">
        <f>IF(AU249&lt;1,"",IF(AU249=1,'TUITION SCHED'!$D$18,IF(AU249=2,'TUITION SCHED'!$E$18,IF(AU249=3,'TUITION SCHED'!$F$18,IF(AU249=4,'TUITION SCHED'!$G$18,IF(AU249=5,'TUITION SCHED'!$H$18,""))))))</f>
        <v/>
      </c>
      <c r="BL249" s="443" t="str">
        <f>IF(AV249&lt;1,"",IF(AV249=1,'TUITION SCHED'!$D$19,IF(AV249=2,'TUITION SCHED'!$E$19,IF(AV249=3,'TUITION SCHED'!$F$19,IF(AV249=4,'TUITION SCHED'!$G$19,IF(AV249=5,'TUITION SCHED'!$H$19,""))))))</f>
        <v/>
      </c>
      <c r="BM249" s="443" t="str">
        <f>IF(AW249&lt;1,"",IF(AW249=1,'TUITION SCHED'!$D$20,IF(AW249=2,'TUITION SCHED'!$E$20,IF(AW249=3,'TUITION SCHED'!$F$20,IF(AW249=4,'TUITION SCHED'!$G$20,IF(AW249=5,'TUITION SCHED'!$H$20,""))))))</f>
        <v/>
      </c>
      <c r="BN249" s="443" t="str">
        <f>IF(AX249&lt;1,"",IF(AX249=1,'TUITION SCHED'!$D$21,IF(AX249=2,'TUITION SCHED'!$E$21,IF(AX249=3,'TUITION SCHED'!$F$21,IF(AX249=4,'TUITION SCHED'!$G$21,IF(AX249=5,'TUITION SCHED'!$H$21,""))))))</f>
        <v/>
      </c>
      <c r="BO249" s="443" t="str">
        <f>IF(AY249&lt;1,"",IF(AY249=1,'TUITION SCHED'!$D$22,IF(AY249=2,'TUITION SCHED'!$E$22,IF(AY249=3,'TUITION SCHED'!$F$22,IF(AY249=4,'TUITION SCHED'!$G$22,IF(AY249=5,'TUITION SCHED'!$H$22,""))))))</f>
        <v/>
      </c>
      <c r="BP249" s="443" t="str">
        <f>IF(AZ249&lt;1,"",IF(AZ249=1,'TUITION SCHED'!$D$23,IF(AZ249=2,'TUITION SCHED'!$E$23,IF(AZ249=3,'TUITION SCHED'!$F$23,IF(AZ249=4,'TUITION SCHED'!$G$23,IF(AZ249=5,'TUITION SCHED'!$H$23,""))))))</f>
        <v/>
      </c>
      <c r="BQ249" s="443" t="str">
        <f>IF(BA249&lt;1,"",IF(BA249=1,'TUITION SCHED'!$D$24,IF(BA249=2,'TUITION SCHED'!$E$24,IF(BA249=3,'TUITION SCHED'!$F$24,IF(BA249=4,'TUITION SCHED'!$G$24,IF(BA249=5,'TUITION SCHED'!$H$24,""))))))</f>
        <v/>
      </c>
      <c r="BR249" s="443" t="str">
        <f>IF(BB249&lt;1,"",IF(BB249=1,'TUITION SCHED'!$D$25,IF(BB249=2,'TUITION SCHED'!$E$25,IF(BB249=3,'TUITION SCHED'!$F$25,IF(BB249=4,'TUITION SCHED'!$G$25,IF(BB249=5,'TUITION SCHED'!$H$25,""))))))</f>
        <v/>
      </c>
      <c r="BS249" s="443" t="str">
        <f>IF(BC249&lt;1,"",IF(BC249=1,'TUITION SCHED'!$D$26,IF(BC249=2,'TUITION SCHED'!$E$26,IF(BC249=3,'TUITION SCHED'!$F$26,IF(BC249=4,'TUITION SCHED'!$G$26,IF(BC249=5,'TUITION SCHED'!$H$26,""))))))</f>
        <v/>
      </c>
      <c r="BT249" s="443" t="str">
        <f>IF(BD249&lt;1,"",IF(BD249=1,'TUITION SCHED'!$D$27,IF(BD249=2,'TUITION SCHED'!$E$27,IF(BD249=3,'TUITION SCHED'!$F$27,IF(BD249=4,'TUITION SCHED'!$G$27,IF(BD249=5,'TUITION SCHED'!$H$27,""))))))</f>
        <v/>
      </c>
      <c r="BU249" s="443" t="str">
        <f>IF(BE249&lt;1,"",IF(BE249=1,'TUITION SCHED'!$D$28,IF(BE249=2,'TUITION SCHED'!$E$28,IF(BE249=3,'TUITION SCHED'!$F$28,IF(BE249=4,'TUITION SCHED'!$G$28,IF(BE249=5,'TUITION SCHED'!$H$28,""))))))</f>
        <v/>
      </c>
      <c r="BV249" s="440" t="str">
        <f>IF(BF249&lt;1,"",IF(BF249=1,'TUITION SCHED'!$D$29,IF(BF249=2,'TUITION SCHED'!$E$29,IF(BF249=3,'TUITION SCHED'!$F$29,IF(BF249=4,'TUITION SCHED'!$G$29,IF(BF249=5,'TUITION SCHED'!$H$29,""))))))</f>
        <v/>
      </c>
      <c r="BW249" s="124"/>
      <c r="BX249" s="507"/>
      <c r="BY249" s="145" t="str">
        <f>IF(AH249="y",IF(SUM(J249:O249)&gt;0,'TUITION SCHED'!$H$58+IF(SUM(J249:O249)&gt;1,((SUM(J249:O249)-1))*'TUITION SCHED'!$H$60)+SUM(B249:I249)*'TUITION SCHED'!$H$59,""),"")</f>
        <v/>
      </c>
      <c r="BZ249" s="443" t="str">
        <f>IF(AH249="y",IF(SUM(B249:I249)&gt;0,'TUITION SCHED'!$H$57+IF(SUM(B249:I249)&gt;1,((SUM(B249:I249)-1))*'TUITION SCHED'!$H$59),""),"")</f>
        <v/>
      </c>
      <c r="CA249" s="443" t="str">
        <f t="shared" si="51"/>
        <v/>
      </c>
    </row>
    <row r="250" spans="1:79">
      <c r="A250" s="480"/>
      <c r="B250" s="463"/>
      <c r="C250" s="463"/>
      <c r="D250" s="463"/>
      <c r="E250" s="463"/>
      <c r="F250" s="463"/>
      <c r="G250" s="463"/>
      <c r="H250" s="463"/>
      <c r="I250" s="463"/>
      <c r="J250" s="463"/>
      <c r="K250" s="463"/>
      <c r="L250" s="463"/>
      <c r="M250" s="463"/>
      <c r="N250" s="463"/>
      <c r="O250" s="463"/>
      <c r="P250" s="443">
        <f t="shared" si="47"/>
        <v>0</v>
      </c>
      <c r="Q250" s="480"/>
      <c r="R250" s="480"/>
      <c r="S250" s="456">
        <f>IF(U250&gt;0,U250,IF(Q250=1,'TUITION SCHED'!D$30,IF(Q250=2,'TUITION SCHED'!E$30,IF(Q250=3,'TUITION SCHED'!F$30,IF(Q250=4,'TUITION SCHED'!G$30,IF(Q250=5,'TUITION SCHED'!H$30,IF(R250&gt;0,R250*'TUITION SCHED'!$D$31,SUM(BI250:BV250))))))))</f>
        <v>0</v>
      </c>
      <c r="T250" s="457" t="str">
        <f t="shared" si="48"/>
        <v/>
      </c>
      <c r="U250" s="480"/>
      <c r="V250" s="480"/>
      <c r="W250" s="575" t="str">
        <f>IF(V250="y",S250*'DATA INPUT'!$B$20,"")</f>
        <v/>
      </c>
      <c r="X250" s="483"/>
      <c r="Y250" s="443" t="str">
        <f>IF(A250="","",IF(X250="y",'DATA INPUT'!$B$26,'DATA INPUT'!$B$27))</f>
        <v/>
      </c>
      <c r="Z250" s="458">
        <f>IF(Q250=0,(P250-B250*0.5)*'DATA INPUT'!$B$28,"")</f>
        <v>0</v>
      </c>
      <c r="AA250" s="480"/>
      <c r="AB250" s="480"/>
      <c r="AC250" s="480"/>
      <c r="AD250" s="480"/>
      <c r="AE250" s="443" t="str">
        <f>IF((AB250+AC250+AD250)=0,"",(AB250*'DATA INPUT'!$D$59)+(AC250*'DATA INPUT'!$D$61)+(AD250*'DATA INPUT'!$D$66))</f>
        <v/>
      </c>
      <c r="AF250" s="480"/>
      <c r="AG250" s="480"/>
      <c r="AH250" s="483"/>
      <c r="AI250" s="443" t="str">
        <f t="shared" si="39"/>
        <v/>
      </c>
      <c r="AJ250" s="443" t="str">
        <f t="shared" si="40"/>
        <v/>
      </c>
      <c r="AK250" s="443" t="str">
        <f t="shared" si="41"/>
        <v/>
      </c>
      <c r="AL250" s="443" t="str">
        <f t="shared" si="42"/>
        <v/>
      </c>
      <c r="AM250" s="443" t="str">
        <f t="shared" si="43"/>
        <v/>
      </c>
      <c r="AN250" s="443" t="str">
        <f t="shared" si="44"/>
        <v/>
      </c>
      <c r="AO250" s="443" t="str">
        <f t="shared" si="45"/>
        <v/>
      </c>
      <c r="AP250" s="443" t="str">
        <f t="shared" si="46"/>
        <v/>
      </c>
      <c r="AQ250" s="440" t="str">
        <f>IF(AH250="y",IF(MAX(BY250:BZ250)&lt;'TUITION SCHED'!$H$61,MAX(BY250:BZ250),'TUITION SCHED'!$H$61),"")</f>
        <v/>
      </c>
      <c r="AR250" s="459"/>
      <c r="AS250" s="443" t="str">
        <f>IF(SUM(AT250:$BF250)&gt;0,"",IF(B250&gt;0,$P250,""))</f>
        <v/>
      </c>
      <c r="AT250" s="443" t="str">
        <f>IF(SUM(AU250:$BF250)&gt;0,"",IF(C250&gt;0,$P250,""))</f>
        <v/>
      </c>
      <c r="AU250" s="443" t="str">
        <f>IF(SUM(AV250:$BF250)&gt;0,"",IF(D250&gt;0,$P250,""))</f>
        <v/>
      </c>
      <c r="AV250" s="443" t="str">
        <f>IF(SUM(AW250:$BF250)&gt;0,"",IF(E250&gt;0,$P250,""))</f>
        <v/>
      </c>
      <c r="AW250" s="443" t="str">
        <f>IF(SUM(AX250:$BF250)&gt;0,"",IF(F250&gt;0,$P250,""))</f>
        <v/>
      </c>
      <c r="AX250" s="443" t="str">
        <f>IF(SUM(AY250:$BF250)&gt;0,"",IF(G250&gt;0,$P250,""))</f>
        <v/>
      </c>
      <c r="AY250" s="443" t="str">
        <f>IF(SUM(AZ250:$BF250)&gt;0,"",IF(H250&gt;0,$P250,""))</f>
        <v/>
      </c>
      <c r="AZ250" s="443" t="str">
        <f>IF(SUM(BA250:$BF250)&gt;0,"",IF(I250&gt;0,$P250,""))</f>
        <v/>
      </c>
      <c r="BA250" s="443" t="str">
        <f>IF(SUM(BB250:$BF250)&gt;0,"",IF(J250&gt;0,$P250,""))</f>
        <v/>
      </c>
      <c r="BB250" s="443" t="str">
        <f>IF(SUM(BC250:$BF250)&gt;0,"",IF(K250&gt;0,$P250,""))</f>
        <v/>
      </c>
      <c r="BC250" s="443" t="str">
        <f>IF(SUM(BD250:$BF250)&gt;0,"",IF(L250&gt;0,$P250,""))</f>
        <v/>
      </c>
      <c r="BD250" s="443" t="str">
        <f>IF(SUM(BE250:$BF250)&gt;0,"",IF(M250&gt;0,$P250,""))</f>
        <v/>
      </c>
      <c r="BE250" s="443" t="str">
        <f t="shared" si="49"/>
        <v/>
      </c>
      <c r="BF250" s="440" t="str">
        <f t="shared" si="50"/>
        <v/>
      </c>
      <c r="BG250" s="124"/>
      <c r="BH250" s="507"/>
      <c r="BI250" s="145" t="str">
        <f>IF(AS250&lt;1,"",IF(AS250=1,'TUITION SCHED'!$D$16,IF(AS250=2,'TUITION SCHED'!$E$16,IF(AS250=3,'TUITION SCHED'!$F$16,IF(AS250=4,'TUITION SCHED'!$G$16,IF(AS250=5,'TUITION SCHED'!$H$16,""))))))</f>
        <v/>
      </c>
      <c r="BJ250" s="443" t="str">
        <f>IF(AT250&lt;1,"",IF(AT250=1,'TUITION SCHED'!$D$17,IF(AT250=2,'TUITION SCHED'!$E$17,IF(AT250=3,'TUITION SCHED'!$F$17,IF(AT250=4,'TUITION SCHED'!$G$17,IF(AT250=5,'TUITION SCHED'!$H$18,""))))))</f>
        <v/>
      </c>
      <c r="BK250" s="443" t="str">
        <f>IF(AU250&lt;1,"",IF(AU250=1,'TUITION SCHED'!$D$18,IF(AU250=2,'TUITION SCHED'!$E$18,IF(AU250=3,'TUITION SCHED'!$F$18,IF(AU250=4,'TUITION SCHED'!$G$18,IF(AU250=5,'TUITION SCHED'!$H$18,""))))))</f>
        <v/>
      </c>
      <c r="BL250" s="443" t="str">
        <f>IF(AV250&lt;1,"",IF(AV250=1,'TUITION SCHED'!$D$19,IF(AV250=2,'TUITION SCHED'!$E$19,IF(AV250=3,'TUITION SCHED'!$F$19,IF(AV250=4,'TUITION SCHED'!$G$19,IF(AV250=5,'TUITION SCHED'!$H$19,""))))))</f>
        <v/>
      </c>
      <c r="BM250" s="443" t="str">
        <f>IF(AW250&lt;1,"",IF(AW250=1,'TUITION SCHED'!$D$20,IF(AW250=2,'TUITION SCHED'!$E$20,IF(AW250=3,'TUITION SCHED'!$F$20,IF(AW250=4,'TUITION SCHED'!$G$20,IF(AW250=5,'TUITION SCHED'!$H$20,""))))))</f>
        <v/>
      </c>
      <c r="BN250" s="443" t="str">
        <f>IF(AX250&lt;1,"",IF(AX250=1,'TUITION SCHED'!$D$21,IF(AX250=2,'TUITION SCHED'!$E$21,IF(AX250=3,'TUITION SCHED'!$F$21,IF(AX250=4,'TUITION SCHED'!$G$21,IF(AX250=5,'TUITION SCHED'!$H$21,""))))))</f>
        <v/>
      </c>
      <c r="BO250" s="443" t="str">
        <f>IF(AY250&lt;1,"",IF(AY250=1,'TUITION SCHED'!$D$22,IF(AY250=2,'TUITION SCHED'!$E$22,IF(AY250=3,'TUITION SCHED'!$F$22,IF(AY250=4,'TUITION SCHED'!$G$22,IF(AY250=5,'TUITION SCHED'!$H$22,""))))))</f>
        <v/>
      </c>
      <c r="BP250" s="443" t="str">
        <f>IF(AZ250&lt;1,"",IF(AZ250=1,'TUITION SCHED'!$D$23,IF(AZ250=2,'TUITION SCHED'!$E$23,IF(AZ250=3,'TUITION SCHED'!$F$23,IF(AZ250=4,'TUITION SCHED'!$G$23,IF(AZ250=5,'TUITION SCHED'!$H$23,""))))))</f>
        <v/>
      </c>
      <c r="BQ250" s="443" t="str">
        <f>IF(BA250&lt;1,"",IF(BA250=1,'TUITION SCHED'!$D$24,IF(BA250=2,'TUITION SCHED'!$E$24,IF(BA250=3,'TUITION SCHED'!$F$24,IF(BA250=4,'TUITION SCHED'!$G$24,IF(BA250=5,'TUITION SCHED'!$H$24,""))))))</f>
        <v/>
      </c>
      <c r="BR250" s="443" t="str">
        <f>IF(BB250&lt;1,"",IF(BB250=1,'TUITION SCHED'!$D$25,IF(BB250=2,'TUITION SCHED'!$E$25,IF(BB250=3,'TUITION SCHED'!$F$25,IF(BB250=4,'TUITION SCHED'!$G$25,IF(BB250=5,'TUITION SCHED'!$H$25,""))))))</f>
        <v/>
      </c>
      <c r="BS250" s="443" t="str">
        <f>IF(BC250&lt;1,"",IF(BC250=1,'TUITION SCHED'!$D$26,IF(BC250=2,'TUITION SCHED'!$E$26,IF(BC250=3,'TUITION SCHED'!$F$26,IF(BC250=4,'TUITION SCHED'!$G$26,IF(BC250=5,'TUITION SCHED'!$H$26,""))))))</f>
        <v/>
      </c>
      <c r="BT250" s="443" t="str">
        <f>IF(BD250&lt;1,"",IF(BD250=1,'TUITION SCHED'!$D$27,IF(BD250=2,'TUITION SCHED'!$E$27,IF(BD250=3,'TUITION SCHED'!$F$27,IF(BD250=4,'TUITION SCHED'!$G$27,IF(BD250=5,'TUITION SCHED'!$H$27,""))))))</f>
        <v/>
      </c>
      <c r="BU250" s="443" t="str">
        <f>IF(BE250&lt;1,"",IF(BE250=1,'TUITION SCHED'!$D$28,IF(BE250=2,'TUITION SCHED'!$E$28,IF(BE250=3,'TUITION SCHED'!$F$28,IF(BE250=4,'TUITION SCHED'!$G$28,IF(BE250=5,'TUITION SCHED'!$H$28,""))))))</f>
        <v/>
      </c>
      <c r="BV250" s="440" t="str">
        <f>IF(BF250&lt;1,"",IF(BF250=1,'TUITION SCHED'!$D$29,IF(BF250=2,'TUITION SCHED'!$E$29,IF(BF250=3,'TUITION SCHED'!$F$29,IF(BF250=4,'TUITION SCHED'!$G$29,IF(BF250=5,'TUITION SCHED'!$H$29,""))))))</f>
        <v/>
      </c>
      <c r="BW250" s="124"/>
      <c r="BX250" s="507"/>
      <c r="BY250" s="145" t="str">
        <f>IF(AH250="y",IF(SUM(J250:O250)&gt;0,'TUITION SCHED'!$H$58+IF(SUM(J250:O250)&gt;1,((SUM(J250:O250)-1))*'TUITION SCHED'!$H$60)+SUM(B250:I250)*'TUITION SCHED'!$H$59,""),"")</f>
        <v/>
      </c>
      <c r="BZ250" s="443" t="str">
        <f>IF(AH250="y",IF(SUM(B250:I250)&gt;0,'TUITION SCHED'!$H$57+IF(SUM(B250:I250)&gt;1,((SUM(B250:I250)-1))*'TUITION SCHED'!$H$59),""),"")</f>
        <v/>
      </c>
      <c r="CA250" s="443" t="str">
        <f t="shared" si="51"/>
        <v/>
      </c>
    </row>
    <row r="251" spans="1:79">
      <c r="A251" s="480"/>
      <c r="B251" s="463"/>
      <c r="C251" s="463"/>
      <c r="D251" s="463"/>
      <c r="E251" s="463"/>
      <c r="F251" s="463"/>
      <c r="G251" s="463"/>
      <c r="H251" s="463"/>
      <c r="I251" s="463"/>
      <c r="J251" s="463"/>
      <c r="K251" s="463"/>
      <c r="L251" s="463"/>
      <c r="M251" s="463"/>
      <c r="N251" s="463"/>
      <c r="O251" s="463"/>
      <c r="P251" s="443">
        <f t="shared" si="47"/>
        <v>0</v>
      </c>
      <c r="Q251" s="480"/>
      <c r="R251" s="480"/>
      <c r="S251" s="456">
        <f>IF(U251&gt;0,U251,IF(Q251=1,'TUITION SCHED'!D$30,IF(Q251=2,'TUITION SCHED'!E$30,IF(Q251=3,'TUITION SCHED'!F$30,IF(Q251=4,'TUITION SCHED'!G$30,IF(Q251=5,'TUITION SCHED'!H$30,IF(R251&gt;0,R251*'TUITION SCHED'!$D$31,SUM(BI251:BV251))))))))</f>
        <v>0</v>
      </c>
      <c r="T251" s="457" t="str">
        <f t="shared" si="48"/>
        <v/>
      </c>
      <c r="U251" s="480"/>
      <c r="V251" s="480"/>
      <c r="W251" s="575" t="str">
        <f>IF(V251="y",S251*'DATA INPUT'!$B$20,"")</f>
        <v/>
      </c>
      <c r="X251" s="483"/>
      <c r="Y251" s="443" t="str">
        <f>IF(A251="","",IF(X251="y",'DATA INPUT'!$B$26,'DATA INPUT'!$B$27))</f>
        <v/>
      </c>
      <c r="Z251" s="458">
        <f>IF(Q251=0,(P251-B251*0.5)*'DATA INPUT'!$B$28,"")</f>
        <v>0</v>
      </c>
      <c r="AA251" s="480"/>
      <c r="AB251" s="480"/>
      <c r="AC251" s="480"/>
      <c r="AD251" s="480"/>
      <c r="AE251" s="443" t="str">
        <f>IF((AB251+AC251+AD251)=0,"",(AB251*'DATA INPUT'!$D$59)+(AC251*'DATA INPUT'!$D$61)+(AD251*'DATA INPUT'!$D$66))</f>
        <v/>
      </c>
      <c r="AF251" s="480"/>
      <c r="AG251" s="480"/>
      <c r="AH251" s="483"/>
      <c r="AI251" s="443" t="str">
        <f t="shared" si="39"/>
        <v/>
      </c>
      <c r="AJ251" s="443" t="str">
        <f t="shared" si="40"/>
        <v/>
      </c>
      <c r="AK251" s="443" t="str">
        <f t="shared" si="41"/>
        <v/>
      </c>
      <c r="AL251" s="443" t="str">
        <f t="shared" si="42"/>
        <v/>
      </c>
      <c r="AM251" s="443" t="str">
        <f t="shared" si="43"/>
        <v/>
      </c>
      <c r="AN251" s="443" t="str">
        <f t="shared" si="44"/>
        <v/>
      </c>
      <c r="AO251" s="443" t="str">
        <f t="shared" si="45"/>
        <v/>
      </c>
      <c r="AP251" s="443" t="str">
        <f t="shared" si="46"/>
        <v/>
      </c>
      <c r="AQ251" s="440" t="str">
        <f>IF(AH251="y",IF(MAX(BY251:BZ251)&lt;'TUITION SCHED'!$H$61,MAX(BY251:BZ251),'TUITION SCHED'!$H$61),"")</f>
        <v/>
      </c>
      <c r="AR251" s="459"/>
      <c r="AS251" s="443" t="str">
        <f>IF(SUM(AT251:$BF251)&gt;0,"",IF(B251&gt;0,$P251,""))</f>
        <v/>
      </c>
      <c r="AT251" s="443" t="str">
        <f>IF(SUM(AU251:$BF251)&gt;0,"",IF(C251&gt;0,$P251,""))</f>
        <v/>
      </c>
      <c r="AU251" s="443" t="str">
        <f>IF(SUM(AV251:$BF251)&gt;0,"",IF(D251&gt;0,$P251,""))</f>
        <v/>
      </c>
      <c r="AV251" s="443" t="str">
        <f>IF(SUM(AW251:$BF251)&gt;0,"",IF(E251&gt;0,$P251,""))</f>
        <v/>
      </c>
      <c r="AW251" s="443" t="str">
        <f>IF(SUM(AX251:$BF251)&gt;0,"",IF(F251&gt;0,$P251,""))</f>
        <v/>
      </c>
      <c r="AX251" s="443" t="str">
        <f>IF(SUM(AY251:$BF251)&gt;0,"",IF(G251&gt;0,$P251,""))</f>
        <v/>
      </c>
      <c r="AY251" s="443" t="str">
        <f>IF(SUM(AZ251:$BF251)&gt;0,"",IF(H251&gt;0,$P251,""))</f>
        <v/>
      </c>
      <c r="AZ251" s="443" t="str">
        <f>IF(SUM(BA251:$BF251)&gt;0,"",IF(I251&gt;0,$P251,""))</f>
        <v/>
      </c>
      <c r="BA251" s="443" t="str">
        <f>IF(SUM(BB251:$BF251)&gt;0,"",IF(J251&gt;0,$P251,""))</f>
        <v/>
      </c>
      <c r="BB251" s="443" t="str">
        <f>IF(SUM(BC251:$BF251)&gt;0,"",IF(K251&gt;0,$P251,""))</f>
        <v/>
      </c>
      <c r="BC251" s="443" t="str">
        <f>IF(SUM(BD251:$BF251)&gt;0,"",IF(L251&gt;0,$P251,""))</f>
        <v/>
      </c>
      <c r="BD251" s="443" t="str">
        <f>IF(SUM(BE251:$BF251)&gt;0,"",IF(M251&gt;0,$P251,""))</f>
        <v/>
      </c>
      <c r="BE251" s="443" t="str">
        <f t="shared" si="49"/>
        <v/>
      </c>
      <c r="BF251" s="440" t="str">
        <f t="shared" si="50"/>
        <v/>
      </c>
      <c r="BG251" s="124"/>
      <c r="BH251" s="507"/>
      <c r="BI251" s="145" t="str">
        <f>IF(AS251&lt;1,"",IF(AS251=1,'TUITION SCHED'!$D$16,IF(AS251=2,'TUITION SCHED'!$E$16,IF(AS251=3,'TUITION SCHED'!$F$16,IF(AS251=4,'TUITION SCHED'!$G$16,IF(AS251=5,'TUITION SCHED'!$H$16,""))))))</f>
        <v/>
      </c>
      <c r="BJ251" s="443" t="str">
        <f>IF(AT251&lt;1,"",IF(AT251=1,'TUITION SCHED'!$D$17,IF(AT251=2,'TUITION SCHED'!$E$17,IF(AT251=3,'TUITION SCHED'!$F$17,IF(AT251=4,'TUITION SCHED'!$G$17,IF(AT251=5,'TUITION SCHED'!$H$18,""))))))</f>
        <v/>
      </c>
      <c r="BK251" s="443" t="str">
        <f>IF(AU251&lt;1,"",IF(AU251=1,'TUITION SCHED'!$D$18,IF(AU251=2,'TUITION SCHED'!$E$18,IF(AU251=3,'TUITION SCHED'!$F$18,IF(AU251=4,'TUITION SCHED'!$G$18,IF(AU251=5,'TUITION SCHED'!$H$18,""))))))</f>
        <v/>
      </c>
      <c r="BL251" s="443" t="str">
        <f>IF(AV251&lt;1,"",IF(AV251=1,'TUITION SCHED'!$D$19,IF(AV251=2,'TUITION SCHED'!$E$19,IF(AV251=3,'TUITION SCHED'!$F$19,IF(AV251=4,'TUITION SCHED'!$G$19,IF(AV251=5,'TUITION SCHED'!$H$19,""))))))</f>
        <v/>
      </c>
      <c r="BM251" s="443" t="str">
        <f>IF(AW251&lt;1,"",IF(AW251=1,'TUITION SCHED'!$D$20,IF(AW251=2,'TUITION SCHED'!$E$20,IF(AW251=3,'TUITION SCHED'!$F$20,IF(AW251=4,'TUITION SCHED'!$G$20,IF(AW251=5,'TUITION SCHED'!$H$20,""))))))</f>
        <v/>
      </c>
      <c r="BN251" s="443" t="str">
        <f>IF(AX251&lt;1,"",IF(AX251=1,'TUITION SCHED'!$D$21,IF(AX251=2,'TUITION SCHED'!$E$21,IF(AX251=3,'TUITION SCHED'!$F$21,IF(AX251=4,'TUITION SCHED'!$G$21,IF(AX251=5,'TUITION SCHED'!$H$21,""))))))</f>
        <v/>
      </c>
      <c r="BO251" s="443" t="str">
        <f>IF(AY251&lt;1,"",IF(AY251=1,'TUITION SCHED'!$D$22,IF(AY251=2,'TUITION SCHED'!$E$22,IF(AY251=3,'TUITION SCHED'!$F$22,IF(AY251=4,'TUITION SCHED'!$G$22,IF(AY251=5,'TUITION SCHED'!$H$22,""))))))</f>
        <v/>
      </c>
      <c r="BP251" s="443" t="str">
        <f>IF(AZ251&lt;1,"",IF(AZ251=1,'TUITION SCHED'!$D$23,IF(AZ251=2,'TUITION SCHED'!$E$23,IF(AZ251=3,'TUITION SCHED'!$F$23,IF(AZ251=4,'TUITION SCHED'!$G$23,IF(AZ251=5,'TUITION SCHED'!$H$23,""))))))</f>
        <v/>
      </c>
      <c r="BQ251" s="443" t="str">
        <f>IF(BA251&lt;1,"",IF(BA251=1,'TUITION SCHED'!$D$24,IF(BA251=2,'TUITION SCHED'!$E$24,IF(BA251=3,'TUITION SCHED'!$F$24,IF(BA251=4,'TUITION SCHED'!$G$24,IF(BA251=5,'TUITION SCHED'!$H$24,""))))))</f>
        <v/>
      </c>
      <c r="BR251" s="443" t="str">
        <f>IF(BB251&lt;1,"",IF(BB251=1,'TUITION SCHED'!$D$25,IF(BB251=2,'TUITION SCHED'!$E$25,IF(BB251=3,'TUITION SCHED'!$F$25,IF(BB251=4,'TUITION SCHED'!$G$25,IF(BB251=5,'TUITION SCHED'!$H$25,""))))))</f>
        <v/>
      </c>
      <c r="BS251" s="443" t="str">
        <f>IF(BC251&lt;1,"",IF(BC251=1,'TUITION SCHED'!$D$26,IF(BC251=2,'TUITION SCHED'!$E$26,IF(BC251=3,'TUITION SCHED'!$F$26,IF(BC251=4,'TUITION SCHED'!$G$26,IF(BC251=5,'TUITION SCHED'!$H$26,""))))))</f>
        <v/>
      </c>
      <c r="BT251" s="443" t="str">
        <f>IF(BD251&lt;1,"",IF(BD251=1,'TUITION SCHED'!$D$27,IF(BD251=2,'TUITION SCHED'!$E$27,IF(BD251=3,'TUITION SCHED'!$F$27,IF(BD251=4,'TUITION SCHED'!$G$27,IF(BD251=5,'TUITION SCHED'!$H$27,""))))))</f>
        <v/>
      </c>
      <c r="BU251" s="443" t="str">
        <f>IF(BE251&lt;1,"",IF(BE251=1,'TUITION SCHED'!$D$28,IF(BE251=2,'TUITION SCHED'!$E$28,IF(BE251=3,'TUITION SCHED'!$F$28,IF(BE251=4,'TUITION SCHED'!$G$28,IF(BE251=5,'TUITION SCHED'!$H$28,""))))))</f>
        <v/>
      </c>
      <c r="BV251" s="440" t="str">
        <f>IF(BF251&lt;1,"",IF(BF251=1,'TUITION SCHED'!$D$29,IF(BF251=2,'TUITION SCHED'!$E$29,IF(BF251=3,'TUITION SCHED'!$F$29,IF(BF251=4,'TUITION SCHED'!$G$29,IF(BF251=5,'TUITION SCHED'!$H$29,""))))))</f>
        <v/>
      </c>
      <c r="BW251" s="124"/>
      <c r="BX251" s="507"/>
      <c r="BY251" s="145" t="str">
        <f>IF(AH251="y",IF(SUM(J251:O251)&gt;0,'TUITION SCHED'!$H$58+IF(SUM(J251:O251)&gt;1,((SUM(J251:O251)-1))*'TUITION SCHED'!$H$60)+SUM(B251:I251)*'TUITION SCHED'!$H$59,""),"")</f>
        <v/>
      </c>
      <c r="BZ251" s="443" t="str">
        <f>IF(AH251="y",IF(SUM(B251:I251)&gt;0,'TUITION SCHED'!$H$57+IF(SUM(B251:I251)&gt;1,((SUM(B251:I251)-1))*'TUITION SCHED'!$H$59),""),"")</f>
        <v/>
      </c>
      <c r="CA251" s="443" t="str">
        <f t="shared" si="51"/>
        <v/>
      </c>
    </row>
    <row r="252" spans="1:79">
      <c r="A252" s="480"/>
      <c r="B252" s="463"/>
      <c r="C252" s="463"/>
      <c r="D252" s="463"/>
      <c r="E252" s="463"/>
      <c r="F252" s="463"/>
      <c r="G252" s="463"/>
      <c r="H252" s="463"/>
      <c r="I252" s="463"/>
      <c r="J252" s="463"/>
      <c r="K252" s="463"/>
      <c r="L252" s="463"/>
      <c r="M252" s="463"/>
      <c r="N252" s="463"/>
      <c r="O252" s="463"/>
      <c r="P252" s="443">
        <f t="shared" si="47"/>
        <v>0</v>
      </c>
      <c r="Q252" s="480"/>
      <c r="R252" s="480"/>
      <c r="S252" s="456">
        <f>IF(U252&gt;0,U252,IF(Q252=1,'TUITION SCHED'!D$30,IF(Q252=2,'TUITION SCHED'!E$30,IF(Q252=3,'TUITION SCHED'!F$30,IF(Q252=4,'TUITION SCHED'!G$30,IF(Q252=5,'TUITION SCHED'!H$30,IF(R252&gt;0,R252*'TUITION SCHED'!$D$31,SUM(BI252:BV252))))))))</f>
        <v>0</v>
      </c>
      <c r="T252" s="457" t="str">
        <f t="shared" si="48"/>
        <v/>
      </c>
      <c r="U252" s="480"/>
      <c r="V252" s="480"/>
      <c r="W252" s="575" t="str">
        <f>IF(V252="y",S252*'DATA INPUT'!$B$20,"")</f>
        <v/>
      </c>
      <c r="X252" s="483"/>
      <c r="Y252" s="443" t="str">
        <f>IF(A252="","",IF(X252="y",'DATA INPUT'!$B$26,'DATA INPUT'!$B$27))</f>
        <v/>
      </c>
      <c r="Z252" s="458">
        <f>IF(Q252=0,(P252-B252*0.5)*'DATA INPUT'!$B$28,"")</f>
        <v>0</v>
      </c>
      <c r="AA252" s="480"/>
      <c r="AB252" s="480"/>
      <c r="AC252" s="480"/>
      <c r="AD252" s="480"/>
      <c r="AE252" s="443" t="str">
        <f>IF((AB252+AC252+AD252)=0,"",(AB252*'DATA INPUT'!$D$59)+(AC252*'DATA INPUT'!$D$61)+(AD252*'DATA INPUT'!$D$66))</f>
        <v/>
      </c>
      <c r="AF252" s="480"/>
      <c r="AG252" s="480"/>
      <c r="AH252" s="483"/>
      <c r="AI252" s="443" t="str">
        <f t="shared" si="39"/>
        <v/>
      </c>
      <c r="AJ252" s="443" t="str">
        <f t="shared" si="40"/>
        <v/>
      </c>
      <c r="AK252" s="443" t="str">
        <f t="shared" si="41"/>
        <v/>
      </c>
      <c r="AL252" s="443" t="str">
        <f t="shared" si="42"/>
        <v/>
      </c>
      <c r="AM252" s="443" t="str">
        <f t="shared" si="43"/>
        <v/>
      </c>
      <c r="AN252" s="443" t="str">
        <f t="shared" si="44"/>
        <v/>
      </c>
      <c r="AO252" s="443" t="str">
        <f t="shared" si="45"/>
        <v/>
      </c>
      <c r="AP252" s="443" t="str">
        <f t="shared" si="46"/>
        <v/>
      </c>
      <c r="AQ252" s="440" t="str">
        <f>IF(AH252="y",IF(MAX(BY252:BZ252)&lt;'TUITION SCHED'!$H$61,MAX(BY252:BZ252),'TUITION SCHED'!$H$61),"")</f>
        <v/>
      </c>
      <c r="AR252" s="459"/>
      <c r="AS252" s="443" t="str">
        <f>IF(SUM(AT252:$BF252)&gt;0,"",IF(B252&gt;0,$P252,""))</f>
        <v/>
      </c>
      <c r="AT252" s="443" t="str">
        <f>IF(SUM(AU252:$BF252)&gt;0,"",IF(C252&gt;0,$P252,""))</f>
        <v/>
      </c>
      <c r="AU252" s="443" t="str">
        <f>IF(SUM(AV252:$BF252)&gt;0,"",IF(D252&gt;0,$P252,""))</f>
        <v/>
      </c>
      <c r="AV252" s="443" t="str">
        <f>IF(SUM(AW252:$BF252)&gt;0,"",IF(E252&gt;0,$P252,""))</f>
        <v/>
      </c>
      <c r="AW252" s="443" t="str">
        <f>IF(SUM(AX252:$BF252)&gt;0,"",IF(F252&gt;0,$P252,""))</f>
        <v/>
      </c>
      <c r="AX252" s="443" t="str">
        <f>IF(SUM(AY252:$BF252)&gt;0,"",IF(G252&gt;0,$P252,""))</f>
        <v/>
      </c>
      <c r="AY252" s="443" t="str">
        <f>IF(SUM(AZ252:$BF252)&gt;0,"",IF(H252&gt;0,$P252,""))</f>
        <v/>
      </c>
      <c r="AZ252" s="443" t="str">
        <f>IF(SUM(BA252:$BF252)&gt;0,"",IF(I252&gt;0,$P252,""))</f>
        <v/>
      </c>
      <c r="BA252" s="443" t="str">
        <f>IF(SUM(BB252:$BF252)&gt;0,"",IF(J252&gt;0,$P252,""))</f>
        <v/>
      </c>
      <c r="BB252" s="443" t="str">
        <f>IF(SUM(BC252:$BF252)&gt;0,"",IF(K252&gt;0,$P252,""))</f>
        <v/>
      </c>
      <c r="BC252" s="443" t="str">
        <f>IF(SUM(BD252:$BF252)&gt;0,"",IF(L252&gt;0,$P252,""))</f>
        <v/>
      </c>
      <c r="BD252" s="443" t="str">
        <f>IF(SUM(BE252:$BF252)&gt;0,"",IF(M252&gt;0,$P252,""))</f>
        <v/>
      </c>
      <c r="BE252" s="443" t="str">
        <f t="shared" si="49"/>
        <v/>
      </c>
      <c r="BF252" s="440" t="str">
        <f t="shared" si="50"/>
        <v/>
      </c>
      <c r="BG252" s="124"/>
      <c r="BH252" s="507"/>
      <c r="BI252" s="145" t="str">
        <f>IF(AS252&lt;1,"",IF(AS252=1,'TUITION SCHED'!$D$16,IF(AS252=2,'TUITION SCHED'!$E$16,IF(AS252=3,'TUITION SCHED'!$F$16,IF(AS252=4,'TUITION SCHED'!$G$16,IF(AS252=5,'TUITION SCHED'!$H$16,""))))))</f>
        <v/>
      </c>
      <c r="BJ252" s="443" t="str">
        <f>IF(AT252&lt;1,"",IF(AT252=1,'TUITION SCHED'!$D$17,IF(AT252=2,'TUITION SCHED'!$E$17,IF(AT252=3,'TUITION SCHED'!$F$17,IF(AT252=4,'TUITION SCHED'!$G$17,IF(AT252=5,'TUITION SCHED'!$H$18,""))))))</f>
        <v/>
      </c>
      <c r="BK252" s="443" t="str">
        <f>IF(AU252&lt;1,"",IF(AU252=1,'TUITION SCHED'!$D$18,IF(AU252=2,'TUITION SCHED'!$E$18,IF(AU252=3,'TUITION SCHED'!$F$18,IF(AU252=4,'TUITION SCHED'!$G$18,IF(AU252=5,'TUITION SCHED'!$H$18,""))))))</f>
        <v/>
      </c>
      <c r="BL252" s="443" t="str">
        <f>IF(AV252&lt;1,"",IF(AV252=1,'TUITION SCHED'!$D$19,IF(AV252=2,'TUITION SCHED'!$E$19,IF(AV252=3,'TUITION SCHED'!$F$19,IF(AV252=4,'TUITION SCHED'!$G$19,IF(AV252=5,'TUITION SCHED'!$H$19,""))))))</f>
        <v/>
      </c>
      <c r="BM252" s="443" t="str">
        <f>IF(AW252&lt;1,"",IF(AW252=1,'TUITION SCHED'!$D$20,IF(AW252=2,'TUITION SCHED'!$E$20,IF(AW252=3,'TUITION SCHED'!$F$20,IF(AW252=4,'TUITION SCHED'!$G$20,IF(AW252=5,'TUITION SCHED'!$H$20,""))))))</f>
        <v/>
      </c>
      <c r="BN252" s="443" t="str">
        <f>IF(AX252&lt;1,"",IF(AX252=1,'TUITION SCHED'!$D$21,IF(AX252=2,'TUITION SCHED'!$E$21,IF(AX252=3,'TUITION SCHED'!$F$21,IF(AX252=4,'TUITION SCHED'!$G$21,IF(AX252=5,'TUITION SCHED'!$H$21,""))))))</f>
        <v/>
      </c>
      <c r="BO252" s="443" t="str">
        <f>IF(AY252&lt;1,"",IF(AY252=1,'TUITION SCHED'!$D$22,IF(AY252=2,'TUITION SCHED'!$E$22,IF(AY252=3,'TUITION SCHED'!$F$22,IF(AY252=4,'TUITION SCHED'!$G$22,IF(AY252=5,'TUITION SCHED'!$H$22,""))))))</f>
        <v/>
      </c>
      <c r="BP252" s="443" t="str">
        <f>IF(AZ252&lt;1,"",IF(AZ252=1,'TUITION SCHED'!$D$23,IF(AZ252=2,'TUITION SCHED'!$E$23,IF(AZ252=3,'TUITION SCHED'!$F$23,IF(AZ252=4,'TUITION SCHED'!$G$23,IF(AZ252=5,'TUITION SCHED'!$H$23,""))))))</f>
        <v/>
      </c>
      <c r="BQ252" s="443" t="str">
        <f>IF(BA252&lt;1,"",IF(BA252=1,'TUITION SCHED'!$D$24,IF(BA252=2,'TUITION SCHED'!$E$24,IF(BA252=3,'TUITION SCHED'!$F$24,IF(BA252=4,'TUITION SCHED'!$G$24,IF(BA252=5,'TUITION SCHED'!$H$24,""))))))</f>
        <v/>
      </c>
      <c r="BR252" s="443" t="str">
        <f>IF(BB252&lt;1,"",IF(BB252=1,'TUITION SCHED'!$D$25,IF(BB252=2,'TUITION SCHED'!$E$25,IF(BB252=3,'TUITION SCHED'!$F$25,IF(BB252=4,'TUITION SCHED'!$G$25,IF(BB252=5,'TUITION SCHED'!$H$25,""))))))</f>
        <v/>
      </c>
      <c r="BS252" s="443" t="str">
        <f>IF(BC252&lt;1,"",IF(BC252=1,'TUITION SCHED'!$D$26,IF(BC252=2,'TUITION SCHED'!$E$26,IF(BC252=3,'TUITION SCHED'!$F$26,IF(BC252=4,'TUITION SCHED'!$G$26,IF(BC252=5,'TUITION SCHED'!$H$26,""))))))</f>
        <v/>
      </c>
      <c r="BT252" s="443" t="str">
        <f>IF(BD252&lt;1,"",IF(BD252=1,'TUITION SCHED'!$D$27,IF(BD252=2,'TUITION SCHED'!$E$27,IF(BD252=3,'TUITION SCHED'!$F$27,IF(BD252=4,'TUITION SCHED'!$G$27,IF(BD252=5,'TUITION SCHED'!$H$27,""))))))</f>
        <v/>
      </c>
      <c r="BU252" s="443" t="str">
        <f>IF(BE252&lt;1,"",IF(BE252=1,'TUITION SCHED'!$D$28,IF(BE252=2,'TUITION SCHED'!$E$28,IF(BE252=3,'TUITION SCHED'!$F$28,IF(BE252=4,'TUITION SCHED'!$G$28,IF(BE252=5,'TUITION SCHED'!$H$28,""))))))</f>
        <v/>
      </c>
      <c r="BV252" s="440" t="str">
        <f>IF(BF252&lt;1,"",IF(BF252=1,'TUITION SCHED'!$D$29,IF(BF252=2,'TUITION SCHED'!$E$29,IF(BF252=3,'TUITION SCHED'!$F$29,IF(BF252=4,'TUITION SCHED'!$G$29,IF(BF252=5,'TUITION SCHED'!$H$29,""))))))</f>
        <v/>
      </c>
      <c r="BW252" s="124"/>
      <c r="BX252" s="507"/>
      <c r="BY252" s="145" t="str">
        <f>IF(AH252="y",IF(SUM(J252:O252)&gt;0,'TUITION SCHED'!$H$58+IF(SUM(J252:O252)&gt;1,((SUM(J252:O252)-1))*'TUITION SCHED'!$H$60)+SUM(B252:I252)*'TUITION SCHED'!$H$59,""),"")</f>
        <v/>
      </c>
      <c r="BZ252" s="443" t="str">
        <f>IF(AH252="y",IF(SUM(B252:I252)&gt;0,'TUITION SCHED'!$H$57+IF(SUM(B252:I252)&gt;1,((SUM(B252:I252)-1))*'TUITION SCHED'!$H$59),""),"")</f>
        <v/>
      </c>
      <c r="CA252" s="443" t="str">
        <f t="shared" si="51"/>
        <v/>
      </c>
    </row>
    <row r="253" spans="1:79">
      <c r="A253" s="480"/>
      <c r="B253" s="463"/>
      <c r="C253" s="463"/>
      <c r="D253" s="463"/>
      <c r="E253" s="463"/>
      <c r="F253" s="463"/>
      <c r="G253" s="463"/>
      <c r="H253" s="463"/>
      <c r="I253" s="463"/>
      <c r="J253" s="463"/>
      <c r="K253" s="463"/>
      <c r="L253" s="463"/>
      <c r="M253" s="463"/>
      <c r="N253" s="463"/>
      <c r="O253" s="463"/>
      <c r="P253" s="443">
        <f t="shared" si="47"/>
        <v>0</v>
      </c>
      <c r="Q253" s="480"/>
      <c r="R253" s="480"/>
      <c r="S253" s="456">
        <f>IF(U253&gt;0,U253,IF(Q253=1,'TUITION SCHED'!D$30,IF(Q253=2,'TUITION SCHED'!E$30,IF(Q253=3,'TUITION SCHED'!F$30,IF(Q253=4,'TUITION SCHED'!G$30,IF(Q253=5,'TUITION SCHED'!H$30,IF(R253&gt;0,R253*'TUITION SCHED'!$D$31,SUM(BI253:BV253))))))))</f>
        <v>0</v>
      </c>
      <c r="T253" s="457" t="str">
        <f t="shared" si="48"/>
        <v/>
      </c>
      <c r="U253" s="480"/>
      <c r="V253" s="480"/>
      <c r="W253" s="575" t="str">
        <f>IF(V253="y",S253*'DATA INPUT'!$B$20,"")</f>
        <v/>
      </c>
      <c r="X253" s="483"/>
      <c r="Y253" s="443" t="str">
        <f>IF(A253="","",IF(X253="y",'DATA INPUT'!$B$26,'DATA INPUT'!$B$27))</f>
        <v/>
      </c>
      <c r="Z253" s="458">
        <f>IF(Q253=0,(P253-B253*0.5)*'DATA INPUT'!$B$28,"")</f>
        <v>0</v>
      </c>
      <c r="AA253" s="480"/>
      <c r="AB253" s="480"/>
      <c r="AC253" s="480"/>
      <c r="AD253" s="480"/>
      <c r="AE253" s="443" t="str">
        <f>IF((AB253+AC253+AD253)=0,"",(AB253*'DATA INPUT'!$D$59)+(AC253*'DATA INPUT'!$D$61)+(AD253*'DATA INPUT'!$D$66))</f>
        <v/>
      </c>
      <c r="AF253" s="480"/>
      <c r="AG253" s="480"/>
      <c r="AH253" s="483"/>
      <c r="AI253" s="443" t="str">
        <f t="shared" si="39"/>
        <v/>
      </c>
      <c r="AJ253" s="443" t="str">
        <f t="shared" si="40"/>
        <v/>
      </c>
      <c r="AK253" s="443" t="str">
        <f t="shared" si="41"/>
        <v/>
      </c>
      <c r="AL253" s="443" t="str">
        <f t="shared" si="42"/>
        <v/>
      </c>
      <c r="AM253" s="443" t="str">
        <f t="shared" si="43"/>
        <v/>
      </c>
      <c r="AN253" s="443" t="str">
        <f t="shared" si="44"/>
        <v/>
      </c>
      <c r="AO253" s="443" t="str">
        <f t="shared" si="45"/>
        <v/>
      </c>
      <c r="AP253" s="443" t="str">
        <f t="shared" si="46"/>
        <v/>
      </c>
      <c r="AQ253" s="440" t="str">
        <f>IF(AH253="y",IF(MAX(BY253:BZ253)&lt;'TUITION SCHED'!$H$61,MAX(BY253:BZ253),'TUITION SCHED'!$H$61),"")</f>
        <v/>
      </c>
      <c r="AR253" s="459"/>
      <c r="AS253" s="443" t="str">
        <f>IF(SUM(AT253:$BF253)&gt;0,"",IF(B253&gt;0,$P253,""))</f>
        <v/>
      </c>
      <c r="AT253" s="443" t="str">
        <f>IF(SUM(AU253:$BF253)&gt;0,"",IF(C253&gt;0,$P253,""))</f>
        <v/>
      </c>
      <c r="AU253" s="443" t="str">
        <f>IF(SUM(AV253:$BF253)&gt;0,"",IF(D253&gt;0,$P253,""))</f>
        <v/>
      </c>
      <c r="AV253" s="443" t="str">
        <f>IF(SUM(AW253:$BF253)&gt;0,"",IF(E253&gt;0,$P253,""))</f>
        <v/>
      </c>
      <c r="AW253" s="443" t="str">
        <f>IF(SUM(AX253:$BF253)&gt;0,"",IF(F253&gt;0,$P253,""))</f>
        <v/>
      </c>
      <c r="AX253" s="443" t="str">
        <f>IF(SUM(AY253:$BF253)&gt;0,"",IF(G253&gt;0,$P253,""))</f>
        <v/>
      </c>
      <c r="AY253" s="443" t="str">
        <f>IF(SUM(AZ253:$BF253)&gt;0,"",IF(H253&gt;0,$P253,""))</f>
        <v/>
      </c>
      <c r="AZ253" s="443" t="str">
        <f>IF(SUM(BA253:$BF253)&gt;0,"",IF(I253&gt;0,$P253,""))</f>
        <v/>
      </c>
      <c r="BA253" s="443" t="str">
        <f>IF(SUM(BB253:$BF253)&gt;0,"",IF(J253&gt;0,$P253,""))</f>
        <v/>
      </c>
      <c r="BB253" s="443" t="str">
        <f>IF(SUM(BC253:$BF253)&gt;0,"",IF(K253&gt;0,$P253,""))</f>
        <v/>
      </c>
      <c r="BC253" s="443" t="str">
        <f>IF(SUM(BD253:$BF253)&gt;0,"",IF(L253&gt;0,$P253,""))</f>
        <v/>
      </c>
      <c r="BD253" s="443" t="str">
        <f>IF(SUM(BE253:$BF253)&gt;0,"",IF(M253&gt;0,$P253,""))</f>
        <v/>
      </c>
      <c r="BE253" s="443" t="str">
        <f t="shared" si="49"/>
        <v/>
      </c>
      <c r="BF253" s="440" t="str">
        <f t="shared" si="50"/>
        <v/>
      </c>
      <c r="BG253" s="124"/>
      <c r="BH253" s="507"/>
      <c r="BI253" s="145" t="str">
        <f>IF(AS253&lt;1,"",IF(AS253=1,'TUITION SCHED'!$D$16,IF(AS253=2,'TUITION SCHED'!$E$16,IF(AS253=3,'TUITION SCHED'!$F$16,IF(AS253=4,'TUITION SCHED'!$G$16,IF(AS253=5,'TUITION SCHED'!$H$16,""))))))</f>
        <v/>
      </c>
      <c r="BJ253" s="443" t="str">
        <f>IF(AT253&lt;1,"",IF(AT253=1,'TUITION SCHED'!$D$17,IF(AT253=2,'TUITION SCHED'!$E$17,IF(AT253=3,'TUITION SCHED'!$F$17,IF(AT253=4,'TUITION SCHED'!$G$17,IF(AT253=5,'TUITION SCHED'!$H$18,""))))))</f>
        <v/>
      </c>
      <c r="BK253" s="443" t="str">
        <f>IF(AU253&lt;1,"",IF(AU253=1,'TUITION SCHED'!$D$18,IF(AU253=2,'TUITION SCHED'!$E$18,IF(AU253=3,'TUITION SCHED'!$F$18,IF(AU253=4,'TUITION SCHED'!$G$18,IF(AU253=5,'TUITION SCHED'!$H$18,""))))))</f>
        <v/>
      </c>
      <c r="BL253" s="443" t="str">
        <f>IF(AV253&lt;1,"",IF(AV253=1,'TUITION SCHED'!$D$19,IF(AV253=2,'TUITION SCHED'!$E$19,IF(AV253=3,'TUITION SCHED'!$F$19,IF(AV253=4,'TUITION SCHED'!$G$19,IF(AV253=5,'TUITION SCHED'!$H$19,""))))))</f>
        <v/>
      </c>
      <c r="BM253" s="443" t="str">
        <f>IF(AW253&lt;1,"",IF(AW253=1,'TUITION SCHED'!$D$20,IF(AW253=2,'TUITION SCHED'!$E$20,IF(AW253=3,'TUITION SCHED'!$F$20,IF(AW253=4,'TUITION SCHED'!$G$20,IF(AW253=5,'TUITION SCHED'!$H$20,""))))))</f>
        <v/>
      </c>
      <c r="BN253" s="443" t="str">
        <f>IF(AX253&lt;1,"",IF(AX253=1,'TUITION SCHED'!$D$21,IF(AX253=2,'TUITION SCHED'!$E$21,IF(AX253=3,'TUITION SCHED'!$F$21,IF(AX253=4,'TUITION SCHED'!$G$21,IF(AX253=5,'TUITION SCHED'!$H$21,""))))))</f>
        <v/>
      </c>
      <c r="BO253" s="443" t="str">
        <f>IF(AY253&lt;1,"",IF(AY253=1,'TUITION SCHED'!$D$22,IF(AY253=2,'TUITION SCHED'!$E$22,IF(AY253=3,'TUITION SCHED'!$F$22,IF(AY253=4,'TUITION SCHED'!$G$22,IF(AY253=5,'TUITION SCHED'!$H$22,""))))))</f>
        <v/>
      </c>
      <c r="BP253" s="443" t="str">
        <f>IF(AZ253&lt;1,"",IF(AZ253=1,'TUITION SCHED'!$D$23,IF(AZ253=2,'TUITION SCHED'!$E$23,IF(AZ253=3,'TUITION SCHED'!$F$23,IF(AZ253=4,'TUITION SCHED'!$G$23,IF(AZ253=5,'TUITION SCHED'!$H$23,""))))))</f>
        <v/>
      </c>
      <c r="BQ253" s="443" t="str">
        <f>IF(BA253&lt;1,"",IF(BA253=1,'TUITION SCHED'!$D$24,IF(BA253=2,'TUITION SCHED'!$E$24,IF(BA253=3,'TUITION SCHED'!$F$24,IF(BA253=4,'TUITION SCHED'!$G$24,IF(BA253=5,'TUITION SCHED'!$H$24,""))))))</f>
        <v/>
      </c>
      <c r="BR253" s="443" t="str">
        <f>IF(BB253&lt;1,"",IF(BB253=1,'TUITION SCHED'!$D$25,IF(BB253=2,'TUITION SCHED'!$E$25,IF(BB253=3,'TUITION SCHED'!$F$25,IF(BB253=4,'TUITION SCHED'!$G$25,IF(BB253=5,'TUITION SCHED'!$H$25,""))))))</f>
        <v/>
      </c>
      <c r="BS253" s="443" t="str">
        <f>IF(BC253&lt;1,"",IF(BC253=1,'TUITION SCHED'!$D$26,IF(BC253=2,'TUITION SCHED'!$E$26,IF(BC253=3,'TUITION SCHED'!$F$26,IF(BC253=4,'TUITION SCHED'!$G$26,IF(BC253=5,'TUITION SCHED'!$H$26,""))))))</f>
        <v/>
      </c>
      <c r="BT253" s="443" t="str">
        <f>IF(BD253&lt;1,"",IF(BD253=1,'TUITION SCHED'!$D$27,IF(BD253=2,'TUITION SCHED'!$E$27,IF(BD253=3,'TUITION SCHED'!$F$27,IF(BD253=4,'TUITION SCHED'!$G$27,IF(BD253=5,'TUITION SCHED'!$H$27,""))))))</f>
        <v/>
      </c>
      <c r="BU253" s="443" t="str">
        <f>IF(BE253&lt;1,"",IF(BE253=1,'TUITION SCHED'!$D$28,IF(BE253=2,'TUITION SCHED'!$E$28,IF(BE253=3,'TUITION SCHED'!$F$28,IF(BE253=4,'TUITION SCHED'!$G$28,IF(BE253=5,'TUITION SCHED'!$H$28,""))))))</f>
        <v/>
      </c>
      <c r="BV253" s="440" t="str">
        <f>IF(BF253&lt;1,"",IF(BF253=1,'TUITION SCHED'!$D$29,IF(BF253=2,'TUITION SCHED'!$E$29,IF(BF253=3,'TUITION SCHED'!$F$29,IF(BF253=4,'TUITION SCHED'!$G$29,IF(BF253=5,'TUITION SCHED'!$H$29,""))))))</f>
        <v/>
      </c>
      <c r="BW253" s="124"/>
      <c r="BX253" s="507"/>
      <c r="BY253" s="145" t="str">
        <f>IF(AH253="y",IF(SUM(J253:O253)&gt;0,'TUITION SCHED'!$H$58+IF(SUM(J253:O253)&gt;1,((SUM(J253:O253)-1))*'TUITION SCHED'!$H$60)+SUM(B253:I253)*'TUITION SCHED'!$H$59,""),"")</f>
        <v/>
      </c>
      <c r="BZ253" s="443" t="str">
        <f>IF(AH253="y",IF(SUM(B253:I253)&gt;0,'TUITION SCHED'!$H$57+IF(SUM(B253:I253)&gt;1,((SUM(B253:I253)-1))*'TUITION SCHED'!$H$59),""),"")</f>
        <v/>
      </c>
      <c r="CA253" s="443" t="str">
        <f t="shared" si="51"/>
        <v/>
      </c>
    </row>
    <row r="254" spans="1:79">
      <c r="A254" s="480"/>
      <c r="B254" s="463"/>
      <c r="C254" s="463"/>
      <c r="D254" s="463"/>
      <c r="E254" s="463"/>
      <c r="F254" s="463"/>
      <c r="G254" s="463"/>
      <c r="H254" s="463"/>
      <c r="I254" s="463"/>
      <c r="J254" s="463"/>
      <c r="K254" s="463"/>
      <c r="L254" s="463"/>
      <c r="M254" s="463"/>
      <c r="N254" s="463"/>
      <c r="O254" s="463"/>
      <c r="P254" s="443">
        <f t="shared" si="47"/>
        <v>0</v>
      </c>
      <c r="Q254" s="480"/>
      <c r="R254" s="480"/>
      <c r="S254" s="456">
        <f>IF(U254&gt;0,U254,IF(Q254=1,'TUITION SCHED'!D$30,IF(Q254=2,'TUITION SCHED'!E$30,IF(Q254=3,'TUITION SCHED'!F$30,IF(Q254=4,'TUITION SCHED'!G$30,IF(Q254=5,'TUITION SCHED'!H$30,IF(R254&gt;0,R254*'TUITION SCHED'!$D$31,SUM(BI254:BV254))))))))</f>
        <v>0</v>
      </c>
      <c r="T254" s="457" t="str">
        <f t="shared" si="48"/>
        <v/>
      </c>
      <c r="U254" s="480"/>
      <c r="V254" s="480"/>
      <c r="W254" s="575" t="str">
        <f>IF(V254="y",S254*'DATA INPUT'!$B$20,"")</f>
        <v/>
      </c>
      <c r="X254" s="483"/>
      <c r="Y254" s="443" t="str">
        <f>IF(A254="","",IF(X254="y",'DATA INPUT'!$B$26,'DATA INPUT'!$B$27))</f>
        <v/>
      </c>
      <c r="Z254" s="458">
        <f>IF(Q254=0,(P254-B254*0.5)*'DATA INPUT'!$B$28,"")</f>
        <v>0</v>
      </c>
      <c r="AA254" s="480"/>
      <c r="AB254" s="480"/>
      <c r="AC254" s="480"/>
      <c r="AD254" s="480"/>
      <c r="AE254" s="443" t="str">
        <f>IF((AB254+AC254+AD254)=0,"",(AB254*'DATA INPUT'!$D$59)+(AC254*'DATA INPUT'!$D$61)+(AD254*'DATA INPUT'!$D$66))</f>
        <v/>
      </c>
      <c r="AF254" s="480"/>
      <c r="AG254" s="480"/>
      <c r="AH254" s="483"/>
      <c r="AI254" s="443" t="str">
        <f t="shared" si="39"/>
        <v/>
      </c>
      <c r="AJ254" s="443" t="str">
        <f t="shared" si="40"/>
        <v/>
      </c>
      <c r="AK254" s="443" t="str">
        <f t="shared" si="41"/>
        <v/>
      </c>
      <c r="AL254" s="443" t="str">
        <f t="shared" si="42"/>
        <v/>
      </c>
      <c r="AM254" s="443" t="str">
        <f t="shared" si="43"/>
        <v/>
      </c>
      <c r="AN254" s="443" t="str">
        <f t="shared" si="44"/>
        <v/>
      </c>
      <c r="AO254" s="443" t="str">
        <f t="shared" si="45"/>
        <v/>
      </c>
      <c r="AP254" s="443" t="str">
        <f t="shared" si="46"/>
        <v/>
      </c>
      <c r="AQ254" s="440" t="str">
        <f>IF(AH254="y",IF(MAX(BY254:BZ254)&lt;'TUITION SCHED'!$H$61,MAX(BY254:BZ254),'TUITION SCHED'!$H$61),"")</f>
        <v/>
      </c>
      <c r="AR254" s="459"/>
      <c r="AS254" s="443" t="str">
        <f>IF(SUM(AT254:$BF254)&gt;0,"",IF(B254&gt;0,$P254,""))</f>
        <v/>
      </c>
      <c r="AT254" s="443" t="str">
        <f>IF(SUM(AU254:$BF254)&gt;0,"",IF(C254&gt;0,$P254,""))</f>
        <v/>
      </c>
      <c r="AU254" s="443" t="str">
        <f>IF(SUM(AV254:$BF254)&gt;0,"",IF(D254&gt;0,$P254,""))</f>
        <v/>
      </c>
      <c r="AV254" s="443" t="str">
        <f>IF(SUM(AW254:$BF254)&gt;0,"",IF(E254&gt;0,$P254,""))</f>
        <v/>
      </c>
      <c r="AW254" s="443" t="str">
        <f>IF(SUM(AX254:$BF254)&gt;0,"",IF(F254&gt;0,$P254,""))</f>
        <v/>
      </c>
      <c r="AX254" s="443" t="str">
        <f>IF(SUM(AY254:$BF254)&gt;0,"",IF(G254&gt;0,$P254,""))</f>
        <v/>
      </c>
      <c r="AY254" s="443" t="str">
        <f>IF(SUM(AZ254:$BF254)&gt;0,"",IF(H254&gt;0,$P254,""))</f>
        <v/>
      </c>
      <c r="AZ254" s="443" t="str">
        <f>IF(SUM(BA254:$BF254)&gt;0,"",IF(I254&gt;0,$P254,""))</f>
        <v/>
      </c>
      <c r="BA254" s="443" t="str">
        <f>IF(SUM(BB254:$BF254)&gt;0,"",IF(J254&gt;0,$P254,""))</f>
        <v/>
      </c>
      <c r="BB254" s="443" t="str">
        <f>IF(SUM(BC254:$BF254)&gt;0,"",IF(K254&gt;0,$P254,""))</f>
        <v/>
      </c>
      <c r="BC254" s="443" t="str">
        <f>IF(SUM(BD254:$BF254)&gt;0,"",IF(L254&gt;0,$P254,""))</f>
        <v/>
      </c>
      <c r="BD254" s="443" t="str">
        <f>IF(SUM(BE254:$BF254)&gt;0,"",IF(M254&gt;0,$P254,""))</f>
        <v/>
      </c>
      <c r="BE254" s="443" t="str">
        <f t="shared" si="49"/>
        <v/>
      </c>
      <c r="BF254" s="440" t="str">
        <f t="shared" si="50"/>
        <v/>
      </c>
      <c r="BG254" s="124"/>
      <c r="BH254" s="507"/>
      <c r="BI254" s="145" t="str">
        <f>IF(AS254&lt;1,"",IF(AS254=1,'TUITION SCHED'!$D$16,IF(AS254=2,'TUITION SCHED'!$E$16,IF(AS254=3,'TUITION SCHED'!$F$16,IF(AS254=4,'TUITION SCHED'!$G$16,IF(AS254=5,'TUITION SCHED'!$H$16,""))))))</f>
        <v/>
      </c>
      <c r="BJ254" s="443" t="str">
        <f>IF(AT254&lt;1,"",IF(AT254=1,'TUITION SCHED'!$D$17,IF(AT254=2,'TUITION SCHED'!$E$17,IF(AT254=3,'TUITION SCHED'!$F$17,IF(AT254=4,'TUITION SCHED'!$G$17,IF(AT254=5,'TUITION SCHED'!$H$18,""))))))</f>
        <v/>
      </c>
      <c r="BK254" s="443" t="str">
        <f>IF(AU254&lt;1,"",IF(AU254=1,'TUITION SCHED'!$D$18,IF(AU254=2,'TUITION SCHED'!$E$18,IF(AU254=3,'TUITION SCHED'!$F$18,IF(AU254=4,'TUITION SCHED'!$G$18,IF(AU254=5,'TUITION SCHED'!$H$18,""))))))</f>
        <v/>
      </c>
      <c r="BL254" s="443" t="str">
        <f>IF(AV254&lt;1,"",IF(AV254=1,'TUITION SCHED'!$D$19,IF(AV254=2,'TUITION SCHED'!$E$19,IF(AV254=3,'TUITION SCHED'!$F$19,IF(AV254=4,'TUITION SCHED'!$G$19,IF(AV254=5,'TUITION SCHED'!$H$19,""))))))</f>
        <v/>
      </c>
      <c r="BM254" s="443" t="str">
        <f>IF(AW254&lt;1,"",IF(AW254=1,'TUITION SCHED'!$D$20,IF(AW254=2,'TUITION SCHED'!$E$20,IF(AW254=3,'TUITION SCHED'!$F$20,IF(AW254=4,'TUITION SCHED'!$G$20,IF(AW254=5,'TUITION SCHED'!$H$20,""))))))</f>
        <v/>
      </c>
      <c r="BN254" s="443" t="str">
        <f>IF(AX254&lt;1,"",IF(AX254=1,'TUITION SCHED'!$D$21,IF(AX254=2,'TUITION SCHED'!$E$21,IF(AX254=3,'TUITION SCHED'!$F$21,IF(AX254=4,'TUITION SCHED'!$G$21,IF(AX254=5,'TUITION SCHED'!$H$21,""))))))</f>
        <v/>
      </c>
      <c r="BO254" s="443" t="str">
        <f>IF(AY254&lt;1,"",IF(AY254=1,'TUITION SCHED'!$D$22,IF(AY254=2,'TUITION SCHED'!$E$22,IF(AY254=3,'TUITION SCHED'!$F$22,IF(AY254=4,'TUITION SCHED'!$G$22,IF(AY254=5,'TUITION SCHED'!$H$22,""))))))</f>
        <v/>
      </c>
      <c r="BP254" s="443" t="str">
        <f>IF(AZ254&lt;1,"",IF(AZ254=1,'TUITION SCHED'!$D$23,IF(AZ254=2,'TUITION SCHED'!$E$23,IF(AZ254=3,'TUITION SCHED'!$F$23,IF(AZ254=4,'TUITION SCHED'!$G$23,IF(AZ254=5,'TUITION SCHED'!$H$23,""))))))</f>
        <v/>
      </c>
      <c r="BQ254" s="443" t="str">
        <f>IF(BA254&lt;1,"",IF(BA254=1,'TUITION SCHED'!$D$24,IF(BA254=2,'TUITION SCHED'!$E$24,IF(BA254=3,'TUITION SCHED'!$F$24,IF(BA254=4,'TUITION SCHED'!$G$24,IF(BA254=5,'TUITION SCHED'!$H$24,""))))))</f>
        <v/>
      </c>
      <c r="BR254" s="443" t="str">
        <f>IF(BB254&lt;1,"",IF(BB254=1,'TUITION SCHED'!$D$25,IF(BB254=2,'TUITION SCHED'!$E$25,IF(BB254=3,'TUITION SCHED'!$F$25,IF(BB254=4,'TUITION SCHED'!$G$25,IF(BB254=5,'TUITION SCHED'!$H$25,""))))))</f>
        <v/>
      </c>
      <c r="BS254" s="443" t="str">
        <f>IF(BC254&lt;1,"",IF(BC254=1,'TUITION SCHED'!$D$26,IF(BC254=2,'TUITION SCHED'!$E$26,IF(BC254=3,'TUITION SCHED'!$F$26,IF(BC254=4,'TUITION SCHED'!$G$26,IF(BC254=5,'TUITION SCHED'!$H$26,""))))))</f>
        <v/>
      </c>
      <c r="BT254" s="443" t="str">
        <f>IF(BD254&lt;1,"",IF(BD254=1,'TUITION SCHED'!$D$27,IF(BD254=2,'TUITION SCHED'!$E$27,IF(BD254=3,'TUITION SCHED'!$F$27,IF(BD254=4,'TUITION SCHED'!$G$27,IF(BD254=5,'TUITION SCHED'!$H$27,""))))))</f>
        <v/>
      </c>
      <c r="BU254" s="443" t="str">
        <f>IF(BE254&lt;1,"",IF(BE254=1,'TUITION SCHED'!$D$28,IF(BE254=2,'TUITION SCHED'!$E$28,IF(BE254=3,'TUITION SCHED'!$F$28,IF(BE254=4,'TUITION SCHED'!$G$28,IF(BE254=5,'TUITION SCHED'!$H$28,""))))))</f>
        <v/>
      </c>
      <c r="BV254" s="440" t="str">
        <f>IF(BF254&lt;1,"",IF(BF254=1,'TUITION SCHED'!$D$29,IF(BF254=2,'TUITION SCHED'!$E$29,IF(BF254=3,'TUITION SCHED'!$F$29,IF(BF254=4,'TUITION SCHED'!$G$29,IF(BF254=5,'TUITION SCHED'!$H$29,""))))))</f>
        <v/>
      </c>
      <c r="BW254" s="124"/>
      <c r="BX254" s="507"/>
      <c r="BY254" s="145" t="str">
        <f>IF(AH254="y",IF(SUM(J254:O254)&gt;0,'TUITION SCHED'!$H$58+IF(SUM(J254:O254)&gt;1,((SUM(J254:O254)-1))*'TUITION SCHED'!$H$60)+SUM(B254:I254)*'TUITION SCHED'!$H$59,""),"")</f>
        <v/>
      </c>
      <c r="BZ254" s="443" t="str">
        <f>IF(AH254="y",IF(SUM(B254:I254)&gt;0,'TUITION SCHED'!$H$57+IF(SUM(B254:I254)&gt;1,((SUM(B254:I254)-1))*'TUITION SCHED'!$H$59),""),"")</f>
        <v/>
      </c>
      <c r="CA254" s="443" t="str">
        <f t="shared" si="51"/>
        <v/>
      </c>
    </row>
    <row r="255" spans="1:79">
      <c r="A255" s="480"/>
      <c r="B255" s="463"/>
      <c r="C255" s="463"/>
      <c r="D255" s="463"/>
      <c r="E255" s="463"/>
      <c r="F255" s="463"/>
      <c r="G255" s="463"/>
      <c r="H255" s="463"/>
      <c r="I255" s="463"/>
      <c r="J255" s="463"/>
      <c r="K255" s="463"/>
      <c r="L255" s="463"/>
      <c r="M255" s="463"/>
      <c r="N255" s="463"/>
      <c r="O255" s="463"/>
      <c r="P255" s="443">
        <f t="shared" si="47"/>
        <v>0</v>
      </c>
      <c r="Q255" s="480"/>
      <c r="R255" s="480"/>
      <c r="S255" s="456">
        <f>IF(U255&gt;0,U255,IF(Q255=1,'TUITION SCHED'!D$30,IF(Q255=2,'TUITION SCHED'!E$30,IF(Q255=3,'TUITION SCHED'!F$30,IF(Q255=4,'TUITION SCHED'!G$30,IF(Q255=5,'TUITION SCHED'!H$30,IF(R255&gt;0,R255*'TUITION SCHED'!$D$31,SUM(BI255:BV255))))))))</f>
        <v>0</v>
      </c>
      <c r="T255" s="457" t="str">
        <f t="shared" si="48"/>
        <v/>
      </c>
      <c r="U255" s="480"/>
      <c r="V255" s="480"/>
      <c r="W255" s="575" t="str">
        <f>IF(V255="y",S255*'DATA INPUT'!$B$20,"")</f>
        <v/>
      </c>
      <c r="X255" s="483"/>
      <c r="Y255" s="443" t="str">
        <f>IF(A255="","",IF(X255="y",'DATA INPUT'!$B$26,'DATA INPUT'!$B$27))</f>
        <v/>
      </c>
      <c r="Z255" s="458">
        <f>IF(Q255=0,(P255-B255*0.5)*'DATA INPUT'!$B$28,"")</f>
        <v>0</v>
      </c>
      <c r="AA255" s="480"/>
      <c r="AB255" s="480"/>
      <c r="AC255" s="480"/>
      <c r="AD255" s="480"/>
      <c r="AE255" s="443" t="str">
        <f>IF((AB255+AC255+AD255)=0,"",(AB255*'DATA INPUT'!$D$59)+(AC255*'DATA INPUT'!$D$61)+(AD255*'DATA INPUT'!$D$66))</f>
        <v/>
      </c>
      <c r="AF255" s="480"/>
      <c r="AG255" s="480"/>
      <c r="AH255" s="483"/>
      <c r="AI255" s="443" t="str">
        <f t="shared" si="39"/>
        <v/>
      </c>
      <c r="AJ255" s="443" t="str">
        <f t="shared" si="40"/>
        <v/>
      </c>
      <c r="AK255" s="443" t="str">
        <f t="shared" si="41"/>
        <v/>
      </c>
      <c r="AL255" s="443" t="str">
        <f t="shared" si="42"/>
        <v/>
      </c>
      <c r="AM255" s="443" t="str">
        <f t="shared" si="43"/>
        <v/>
      </c>
      <c r="AN255" s="443" t="str">
        <f t="shared" si="44"/>
        <v/>
      </c>
      <c r="AO255" s="443" t="str">
        <f t="shared" si="45"/>
        <v/>
      </c>
      <c r="AP255" s="443" t="str">
        <f t="shared" si="46"/>
        <v/>
      </c>
      <c r="AQ255" s="440" t="str">
        <f>IF(AH255="y",IF(MAX(BY255:BZ255)&lt;'TUITION SCHED'!$H$61,MAX(BY255:BZ255),'TUITION SCHED'!$H$61),"")</f>
        <v/>
      </c>
      <c r="AR255" s="459"/>
      <c r="AS255" s="443" t="str">
        <f>IF(SUM(AT255:$BF255)&gt;0,"",IF(B255&gt;0,$P255,""))</f>
        <v/>
      </c>
      <c r="AT255" s="443" t="str">
        <f>IF(SUM(AU255:$BF255)&gt;0,"",IF(C255&gt;0,$P255,""))</f>
        <v/>
      </c>
      <c r="AU255" s="443" t="str">
        <f>IF(SUM(AV255:$BF255)&gt;0,"",IF(D255&gt;0,$P255,""))</f>
        <v/>
      </c>
      <c r="AV255" s="443" t="str">
        <f>IF(SUM(AW255:$BF255)&gt;0,"",IF(E255&gt;0,$P255,""))</f>
        <v/>
      </c>
      <c r="AW255" s="443" t="str">
        <f>IF(SUM(AX255:$BF255)&gt;0,"",IF(F255&gt;0,$P255,""))</f>
        <v/>
      </c>
      <c r="AX255" s="443" t="str">
        <f>IF(SUM(AY255:$BF255)&gt;0,"",IF(G255&gt;0,$P255,""))</f>
        <v/>
      </c>
      <c r="AY255" s="443" t="str">
        <f>IF(SUM(AZ255:$BF255)&gt;0,"",IF(H255&gt;0,$P255,""))</f>
        <v/>
      </c>
      <c r="AZ255" s="443" t="str">
        <f>IF(SUM(BA255:$BF255)&gt;0,"",IF(I255&gt;0,$P255,""))</f>
        <v/>
      </c>
      <c r="BA255" s="443" t="str">
        <f>IF(SUM(BB255:$BF255)&gt;0,"",IF(J255&gt;0,$P255,""))</f>
        <v/>
      </c>
      <c r="BB255" s="443" t="str">
        <f>IF(SUM(BC255:$BF255)&gt;0,"",IF(K255&gt;0,$P255,""))</f>
        <v/>
      </c>
      <c r="BC255" s="443" t="str">
        <f>IF(SUM(BD255:$BF255)&gt;0,"",IF(L255&gt;0,$P255,""))</f>
        <v/>
      </c>
      <c r="BD255" s="443" t="str">
        <f>IF(SUM(BE255:$BF255)&gt;0,"",IF(M255&gt;0,$P255,""))</f>
        <v/>
      </c>
      <c r="BE255" s="443" t="str">
        <f t="shared" si="49"/>
        <v/>
      </c>
      <c r="BF255" s="440" t="str">
        <f t="shared" si="50"/>
        <v/>
      </c>
      <c r="BG255" s="124"/>
      <c r="BH255" s="507"/>
      <c r="BI255" s="145" t="str">
        <f>IF(AS255&lt;1,"",IF(AS255=1,'TUITION SCHED'!$D$16,IF(AS255=2,'TUITION SCHED'!$E$16,IF(AS255=3,'TUITION SCHED'!$F$16,IF(AS255=4,'TUITION SCHED'!$G$16,IF(AS255=5,'TUITION SCHED'!$H$16,""))))))</f>
        <v/>
      </c>
      <c r="BJ255" s="443" t="str">
        <f>IF(AT255&lt;1,"",IF(AT255=1,'TUITION SCHED'!$D$17,IF(AT255=2,'TUITION SCHED'!$E$17,IF(AT255=3,'TUITION SCHED'!$F$17,IF(AT255=4,'TUITION SCHED'!$G$17,IF(AT255=5,'TUITION SCHED'!$H$18,""))))))</f>
        <v/>
      </c>
      <c r="BK255" s="443" t="str">
        <f>IF(AU255&lt;1,"",IF(AU255=1,'TUITION SCHED'!$D$18,IF(AU255=2,'TUITION SCHED'!$E$18,IF(AU255=3,'TUITION SCHED'!$F$18,IF(AU255=4,'TUITION SCHED'!$G$18,IF(AU255=5,'TUITION SCHED'!$H$18,""))))))</f>
        <v/>
      </c>
      <c r="BL255" s="443" t="str">
        <f>IF(AV255&lt;1,"",IF(AV255=1,'TUITION SCHED'!$D$19,IF(AV255=2,'TUITION SCHED'!$E$19,IF(AV255=3,'TUITION SCHED'!$F$19,IF(AV255=4,'TUITION SCHED'!$G$19,IF(AV255=5,'TUITION SCHED'!$H$19,""))))))</f>
        <v/>
      </c>
      <c r="BM255" s="443" t="str">
        <f>IF(AW255&lt;1,"",IF(AW255=1,'TUITION SCHED'!$D$20,IF(AW255=2,'TUITION SCHED'!$E$20,IF(AW255=3,'TUITION SCHED'!$F$20,IF(AW255=4,'TUITION SCHED'!$G$20,IF(AW255=5,'TUITION SCHED'!$H$20,""))))))</f>
        <v/>
      </c>
      <c r="BN255" s="443" t="str">
        <f>IF(AX255&lt;1,"",IF(AX255=1,'TUITION SCHED'!$D$21,IF(AX255=2,'TUITION SCHED'!$E$21,IF(AX255=3,'TUITION SCHED'!$F$21,IF(AX255=4,'TUITION SCHED'!$G$21,IF(AX255=5,'TUITION SCHED'!$H$21,""))))))</f>
        <v/>
      </c>
      <c r="BO255" s="443" t="str">
        <f>IF(AY255&lt;1,"",IF(AY255=1,'TUITION SCHED'!$D$22,IF(AY255=2,'TUITION SCHED'!$E$22,IF(AY255=3,'TUITION SCHED'!$F$22,IF(AY255=4,'TUITION SCHED'!$G$22,IF(AY255=5,'TUITION SCHED'!$H$22,""))))))</f>
        <v/>
      </c>
      <c r="BP255" s="443" t="str">
        <f>IF(AZ255&lt;1,"",IF(AZ255=1,'TUITION SCHED'!$D$23,IF(AZ255=2,'TUITION SCHED'!$E$23,IF(AZ255=3,'TUITION SCHED'!$F$23,IF(AZ255=4,'TUITION SCHED'!$G$23,IF(AZ255=5,'TUITION SCHED'!$H$23,""))))))</f>
        <v/>
      </c>
      <c r="BQ255" s="443" t="str">
        <f>IF(BA255&lt;1,"",IF(BA255=1,'TUITION SCHED'!$D$24,IF(BA255=2,'TUITION SCHED'!$E$24,IF(BA255=3,'TUITION SCHED'!$F$24,IF(BA255=4,'TUITION SCHED'!$G$24,IF(BA255=5,'TUITION SCHED'!$H$24,""))))))</f>
        <v/>
      </c>
      <c r="BR255" s="443" t="str">
        <f>IF(BB255&lt;1,"",IF(BB255=1,'TUITION SCHED'!$D$25,IF(BB255=2,'TUITION SCHED'!$E$25,IF(BB255=3,'TUITION SCHED'!$F$25,IF(BB255=4,'TUITION SCHED'!$G$25,IF(BB255=5,'TUITION SCHED'!$H$25,""))))))</f>
        <v/>
      </c>
      <c r="BS255" s="443" t="str">
        <f>IF(BC255&lt;1,"",IF(BC255=1,'TUITION SCHED'!$D$26,IF(BC255=2,'TUITION SCHED'!$E$26,IF(BC255=3,'TUITION SCHED'!$F$26,IF(BC255=4,'TUITION SCHED'!$G$26,IF(BC255=5,'TUITION SCHED'!$H$26,""))))))</f>
        <v/>
      </c>
      <c r="BT255" s="443" t="str">
        <f>IF(BD255&lt;1,"",IF(BD255=1,'TUITION SCHED'!$D$27,IF(BD255=2,'TUITION SCHED'!$E$27,IF(BD255=3,'TUITION SCHED'!$F$27,IF(BD255=4,'TUITION SCHED'!$G$27,IF(BD255=5,'TUITION SCHED'!$H$27,""))))))</f>
        <v/>
      </c>
      <c r="BU255" s="443" t="str">
        <f>IF(BE255&lt;1,"",IF(BE255=1,'TUITION SCHED'!$D$28,IF(BE255=2,'TUITION SCHED'!$E$28,IF(BE255=3,'TUITION SCHED'!$F$28,IF(BE255=4,'TUITION SCHED'!$G$28,IF(BE255=5,'TUITION SCHED'!$H$28,""))))))</f>
        <v/>
      </c>
      <c r="BV255" s="440" t="str">
        <f>IF(BF255&lt;1,"",IF(BF255=1,'TUITION SCHED'!$D$29,IF(BF255=2,'TUITION SCHED'!$E$29,IF(BF255=3,'TUITION SCHED'!$F$29,IF(BF255=4,'TUITION SCHED'!$G$29,IF(BF255=5,'TUITION SCHED'!$H$29,""))))))</f>
        <v/>
      </c>
      <c r="BW255" s="124"/>
      <c r="BX255" s="507"/>
      <c r="BY255" s="145" t="str">
        <f>IF(AH255="y",IF(SUM(J255:O255)&gt;0,'TUITION SCHED'!$H$58+IF(SUM(J255:O255)&gt;1,((SUM(J255:O255)-1))*'TUITION SCHED'!$H$60)+SUM(B255:I255)*'TUITION SCHED'!$H$59,""),"")</f>
        <v/>
      </c>
      <c r="BZ255" s="443" t="str">
        <f>IF(AH255="y",IF(SUM(B255:I255)&gt;0,'TUITION SCHED'!$H$57+IF(SUM(B255:I255)&gt;1,((SUM(B255:I255)-1))*'TUITION SCHED'!$H$59),""),"")</f>
        <v/>
      </c>
      <c r="CA255" s="443" t="str">
        <f t="shared" si="51"/>
        <v/>
      </c>
    </row>
    <row r="256" spans="1:79">
      <c r="A256" s="480"/>
      <c r="B256" s="463"/>
      <c r="C256" s="463"/>
      <c r="D256" s="463"/>
      <c r="E256" s="463"/>
      <c r="F256" s="463"/>
      <c r="G256" s="463"/>
      <c r="H256" s="463"/>
      <c r="I256" s="463"/>
      <c r="J256" s="463"/>
      <c r="K256" s="463"/>
      <c r="L256" s="463"/>
      <c r="M256" s="463"/>
      <c r="N256" s="463"/>
      <c r="O256" s="463"/>
      <c r="P256" s="443">
        <f t="shared" si="47"/>
        <v>0</v>
      </c>
      <c r="Q256" s="480"/>
      <c r="R256" s="480"/>
      <c r="S256" s="456">
        <f>IF(U256&gt;0,U256,IF(Q256=1,'TUITION SCHED'!D$30,IF(Q256=2,'TUITION SCHED'!E$30,IF(Q256=3,'TUITION SCHED'!F$30,IF(Q256=4,'TUITION SCHED'!G$30,IF(Q256=5,'TUITION SCHED'!H$30,IF(R256&gt;0,R256*'TUITION SCHED'!$D$31,SUM(BI256:BV256))))))))</f>
        <v>0</v>
      </c>
      <c r="T256" s="457" t="str">
        <f t="shared" si="48"/>
        <v/>
      </c>
      <c r="U256" s="480"/>
      <c r="V256" s="480"/>
      <c r="W256" s="575" t="str">
        <f>IF(V256="y",S256*'DATA INPUT'!$B$20,"")</f>
        <v/>
      </c>
      <c r="X256" s="483"/>
      <c r="Y256" s="443" t="str">
        <f>IF(A256="","",IF(X256="y",'DATA INPUT'!$B$26,'DATA INPUT'!$B$27))</f>
        <v/>
      </c>
      <c r="Z256" s="458">
        <f>IF(Q256=0,(P256-B256*0.5)*'DATA INPUT'!$B$28,"")</f>
        <v>0</v>
      </c>
      <c r="AA256" s="480"/>
      <c r="AB256" s="480"/>
      <c r="AC256" s="480"/>
      <c r="AD256" s="480"/>
      <c r="AE256" s="443" t="str">
        <f>IF((AB256+AC256+AD256)=0,"",(AB256*'DATA INPUT'!$D$59)+(AC256*'DATA INPUT'!$D$61)+(AD256*'DATA INPUT'!$D$66))</f>
        <v/>
      </c>
      <c r="AF256" s="480"/>
      <c r="AG256" s="480"/>
      <c r="AH256" s="483"/>
      <c r="AI256" s="443" t="str">
        <f t="shared" si="39"/>
        <v/>
      </c>
      <c r="AJ256" s="443" t="str">
        <f t="shared" si="40"/>
        <v/>
      </c>
      <c r="AK256" s="443" t="str">
        <f t="shared" si="41"/>
        <v/>
      </c>
      <c r="AL256" s="443" t="str">
        <f t="shared" si="42"/>
        <v/>
      </c>
      <c r="AM256" s="443" t="str">
        <f t="shared" si="43"/>
        <v/>
      </c>
      <c r="AN256" s="443" t="str">
        <f t="shared" si="44"/>
        <v/>
      </c>
      <c r="AO256" s="443" t="str">
        <f t="shared" si="45"/>
        <v/>
      </c>
      <c r="AP256" s="443" t="str">
        <f t="shared" si="46"/>
        <v/>
      </c>
      <c r="AQ256" s="440" t="str">
        <f>IF(AH256="y",IF(MAX(BY256:BZ256)&lt;'TUITION SCHED'!$H$61,MAX(BY256:BZ256),'TUITION SCHED'!$H$61),"")</f>
        <v/>
      </c>
      <c r="AR256" s="459"/>
      <c r="AS256" s="443" t="str">
        <f>IF(SUM(AT256:$BF256)&gt;0,"",IF(B256&gt;0,$P256,""))</f>
        <v/>
      </c>
      <c r="AT256" s="443" t="str">
        <f>IF(SUM(AU256:$BF256)&gt;0,"",IF(C256&gt;0,$P256,""))</f>
        <v/>
      </c>
      <c r="AU256" s="443" t="str">
        <f>IF(SUM(AV256:$BF256)&gt;0,"",IF(D256&gt;0,$P256,""))</f>
        <v/>
      </c>
      <c r="AV256" s="443" t="str">
        <f>IF(SUM(AW256:$BF256)&gt;0,"",IF(E256&gt;0,$P256,""))</f>
        <v/>
      </c>
      <c r="AW256" s="443" t="str">
        <f>IF(SUM(AX256:$BF256)&gt;0,"",IF(F256&gt;0,$P256,""))</f>
        <v/>
      </c>
      <c r="AX256" s="443" t="str">
        <f>IF(SUM(AY256:$BF256)&gt;0,"",IF(G256&gt;0,$P256,""))</f>
        <v/>
      </c>
      <c r="AY256" s="443" t="str">
        <f>IF(SUM(AZ256:$BF256)&gt;0,"",IF(H256&gt;0,$P256,""))</f>
        <v/>
      </c>
      <c r="AZ256" s="443" t="str">
        <f>IF(SUM(BA256:$BF256)&gt;0,"",IF(I256&gt;0,$P256,""))</f>
        <v/>
      </c>
      <c r="BA256" s="443" t="str">
        <f>IF(SUM(BB256:$BF256)&gt;0,"",IF(J256&gt;0,$P256,""))</f>
        <v/>
      </c>
      <c r="BB256" s="443" t="str">
        <f>IF(SUM(BC256:$BF256)&gt;0,"",IF(K256&gt;0,$P256,""))</f>
        <v/>
      </c>
      <c r="BC256" s="443" t="str">
        <f>IF(SUM(BD256:$BF256)&gt;0,"",IF(L256&gt;0,$P256,""))</f>
        <v/>
      </c>
      <c r="BD256" s="443" t="str">
        <f>IF(SUM(BE256:$BF256)&gt;0,"",IF(M256&gt;0,$P256,""))</f>
        <v/>
      </c>
      <c r="BE256" s="443" t="str">
        <f t="shared" si="49"/>
        <v/>
      </c>
      <c r="BF256" s="440" t="str">
        <f t="shared" si="50"/>
        <v/>
      </c>
      <c r="BG256" s="124"/>
      <c r="BH256" s="507"/>
      <c r="BI256" s="145" t="str">
        <f>IF(AS256&lt;1,"",IF(AS256=1,'TUITION SCHED'!$D$16,IF(AS256=2,'TUITION SCHED'!$E$16,IF(AS256=3,'TUITION SCHED'!$F$16,IF(AS256=4,'TUITION SCHED'!$G$16,IF(AS256=5,'TUITION SCHED'!$H$16,""))))))</f>
        <v/>
      </c>
      <c r="BJ256" s="443" t="str">
        <f>IF(AT256&lt;1,"",IF(AT256=1,'TUITION SCHED'!$D$17,IF(AT256=2,'TUITION SCHED'!$E$17,IF(AT256=3,'TUITION SCHED'!$F$17,IF(AT256=4,'TUITION SCHED'!$G$17,IF(AT256=5,'TUITION SCHED'!$H$18,""))))))</f>
        <v/>
      </c>
      <c r="BK256" s="443" t="str">
        <f>IF(AU256&lt;1,"",IF(AU256=1,'TUITION SCHED'!$D$18,IF(AU256=2,'TUITION SCHED'!$E$18,IF(AU256=3,'TUITION SCHED'!$F$18,IF(AU256=4,'TUITION SCHED'!$G$18,IF(AU256=5,'TUITION SCHED'!$H$18,""))))))</f>
        <v/>
      </c>
      <c r="BL256" s="443" t="str">
        <f>IF(AV256&lt;1,"",IF(AV256=1,'TUITION SCHED'!$D$19,IF(AV256=2,'TUITION SCHED'!$E$19,IF(AV256=3,'TUITION SCHED'!$F$19,IF(AV256=4,'TUITION SCHED'!$G$19,IF(AV256=5,'TUITION SCHED'!$H$19,""))))))</f>
        <v/>
      </c>
      <c r="BM256" s="443" t="str">
        <f>IF(AW256&lt;1,"",IF(AW256=1,'TUITION SCHED'!$D$20,IF(AW256=2,'TUITION SCHED'!$E$20,IF(AW256=3,'TUITION SCHED'!$F$20,IF(AW256=4,'TUITION SCHED'!$G$20,IF(AW256=5,'TUITION SCHED'!$H$20,""))))))</f>
        <v/>
      </c>
      <c r="BN256" s="443" t="str">
        <f>IF(AX256&lt;1,"",IF(AX256=1,'TUITION SCHED'!$D$21,IF(AX256=2,'TUITION SCHED'!$E$21,IF(AX256=3,'TUITION SCHED'!$F$21,IF(AX256=4,'TUITION SCHED'!$G$21,IF(AX256=5,'TUITION SCHED'!$H$21,""))))))</f>
        <v/>
      </c>
      <c r="BO256" s="443" t="str">
        <f>IF(AY256&lt;1,"",IF(AY256=1,'TUITION SCHED'!$D$22,IF(AY256=2,'TUITION SCHED'!$E$22,IF(AY256=3,'TUITION SCHED'!$F$22,IF(AY256=4,'TUITION SCHED'!$G$22,IF(AY256=5,'TUITION SCHED'!$H$22,""))))))</f>
        <v/>
      </c>
      <c r="BP256" s="443" t="str">
        <f>IF(AZ256&lt;1,"",IF(AZ256=1,'TUITION SCHED'!$D$23,IF(AZ256=2,'TUITION SCHED'!$E$23,IF(AZ256=3,'TUITION SCHED'!$F$23,IF(AZ256=4,'TUITION SCHED'!$G$23,IF(AZ256=5,'TUITION SCHED'!$H$23,""))))))</f>
        <v/>
      </c>
      <c r="BQ256" s="443" t="str">
        <f>IF(BA256&lt;1,"",IF(BA256=1,'TUITION SCHED'!$D$24,IF(BA256=2,'TUITION SCHED'!$E$24,IF(BA256=3,'TUITION SCHED'!$F$24,IF(BA256=4,'TUITION SCHED'!$G$24,IF(BA256=5,'TUITION SCHED'!$H$24,""))))))</f>
        <v/>
      </c>
      <c r="BR256" s="443" t="str">
        <f>IF(BB256&lt;1,"",IF(BB256=1,'TUITION SCHED'!$D$25,IF(BB256=2,'TUITION SCHED'!$E$25,IF(BB256=3,'TUITION SCHED'!$F$25,IF(BB256=4,'TUITION SCHED'!$G$25,IF(BB256=5,'TUITION SCHED'!$H$25,""))))))</f>
        <v/>
      </c>
      <c r="BS256" s="443" t="str">
        <f>IF(BC256&lt;1,"",IF(BC256=1,'TUITION SCHED'!$D$26,IF(BC256=2,'TUITION SCHED'!$E$26,IF(BC256=3,'TUITION SCHED'!$F$26,IF(BC256=4,'TUITION SCHED'!$G$26,IF(BC256=5,'TUITION SCHED'!$H$26,""))))))</f>
        <v/>
      </c>
      <c r="BT256" s="443" t="str">
        <f>IF(BD256&lt;1,"",IF(BD256=1,'TUITION SCHED'!$D$27,IF(BD256=2,'TUITION SCHED'!$E$27,IF(BD256=3,'TUITION SCHED'!$F$27,IF(BD256=4,'TUITION SCHED'!$G$27,IF(BD256=5,'TUITION SCHED'!$H$27,""))))))</f>
        <v/>
      </c>
      <c r="BU256" s="443" t="str">
        <f>IF(BE256&lt;1,"",IF(BE256=1,'TUITION SCHED'!$D$28,IF(BE256=2,'TUITION SCHED'!$E$28,IF(BE256=3,'TUITION SCHED'!$F$28,IF(BE256=4,'TUITION SCHED'!$G$28,IF(BE256=5,'TUITION SCHED'!$H$28,""))))))</f>
        <v/>
      </c>
      <c r="BV256" s="440" t="str">
        <f>IF(BF256&lt;1,"",IF(BF256=1,'TUITION SCHED'!$D$29,IF(BF256=2,'TUITION SCHED'!$E$29,IF(BF256=3,'TUITION SCHED'!$F$29,IF(BF256=4,'TUITION SCHED'!$G$29,IF(BF256=5,'TUITION SCHED'!$H$29,""))))))</f>
        <v/>
      </c>
      <c r="BW256" s="124"/>
      <c r="BX256" s="507"/>
      <c r="BY256" s="145" t="str">
        <f>IF(AH256="y",IF(SUM(J256:O256)&gt;0,'TUITION SCHED'!$H$58+IF(SUM(J256:O256)&gt;1,((SUM(J256:O256)-1))*'TUITION SCHED'!$H$60)+SUM(B256:I256)*'TUITION SCHED'!$H$59,""),"")</f>
        <v/>
      </c>
      <c r="BZ256" s="443" t="str">
        <f>IF(AH256="y",IF(SUM(B256:I256)&gt;0,'TUITION SCHED'!$H$57+IF(SUM(B256:I256)&gt;1,((SUM(B256:I256)-1))*'TUITION SCHED'!$H$59),""),"")</f>
        <v/>
      </c>
      <c r="CA256" s="443" t="str">
        <f t="shared" si="51"/>
        <v/>
      </c>
    </row>
    <row r="257" spans="1:79">
      <c r="A257" s="480"/>
      <c r="B257" s="463"/>
      <c r="C257" s="463"/>
      <c r="D257" s="463"/>
      <c r="E257" s="463"/>
      <c r="F257" s="463"/>
      <c r="G257" s="463"/>
      <c r="H257" s="463"/>
      <c r="I257" s="463"/>
      <c r="J257" s="463"/>
      <c r="K257" s="463"/>
      <c r="L257" s="463"/>
      <c r="M257" s="463"/>
      <c r="N257" s="463"/>
      <c r="O257" s="463"/>
      <c r="P257" s="443">
        <f t="shared" si="47"/>
        <v>0</v>
      </c>
      <c r="Q257" s="480"/>
      <c r="R257" s="480"/>
      <c r="S257" s="456">
        <f>IF(U257&gt;0,U257,IF(Q257=1,'TUITION SCHED'!D$30,IF(Q257=2,'TUITION SCHED'!E$30,IF(Q257=3,'TUITION SCHED'!F$30,IF(Q257=4,'TUITION SCHED'!G$30,IF(Q257=5,'TUITION SCHED'!H$30,IF(R257&gt;0,R257*'TUITION SCHED'!$D$31,SUM(BI257:BV257))))))))</f>
        <v>0</v>
      </c>
      <c r="T257" s="457" t="str">
        <f t="shared" si="48"/>
        <v/>
      </c>
      <c r="U257" s="480"/>
      <c r="V257" s="480"/>
      <c r="W257" s="575" t="str">
        <f>IF(V257="y",S257*'DATA INPUT'!$B$20,"")</f>
        <v/>
      </c>
      <c r="X257" s="483"/>
      <c r="Y257" s="443" t="str">
        <f>IF(A257="","",IF(X257="y",'DATA INPUT'!$B$26,'DATA INPUT'!$B$27))</f>
        <v/>
      </c>
      <c r="Z257" s="458">
        <f>IF(Q257=0,(P257-B257*0.5)*'DATA INPUT'!$B$28,"")</f>
        <v>0</v>
      </c>
      <c r="AA257" s="480"/>
      <c r="AB257" s="480"/>
      <c r="AC257" s="480"/>
      <c r="AD257" s="480"/>
      <c r="AE257" s="443" t="str">
        <f>IF((AB257+AC257+AD257)=0,"",(AB257*'DATA INPUT'!$D$59)+(AC257*'DATA INPUT'!$D$61)+(AD257*'DATA INPUT'!$D$66))</f>
        <v/>
      </c>
      <c r="AF257" s="480"/>
      <c r="AG257" s="480"/>
      <c r="AH257" s="483"/>
      <c r="AI257" s="443" t="str">
        <f t="shared" si="39"/>
        <v/>
      </c>
      <c r="AJ257" s="443" t="str">
        <f t="shared" si="40"/>
        <v/>
      </c>
      <c r="AK257" s="443" t="str">
        <f t="shared" si="41"/>
        <v/>
      </c>
      <c r="AL257" s="443" t="str">
        <f t="shared" si="42"/>
        <v/>
      </c>
      <c r="AM257" s="443" t="str">
        <f t="shared" si="43"/>
        <v/>
      </c>
      <c r="AN257" s="443" t="str">
        <f t="shared" si="44"/>
        <v/>
      </c>
      <c r="AO257" s="443" t="str">
        <f t="shared" si="45"/>
        <v/>
      </c>
      <c r="AP257" s="443" t="str">
        <f t="shared" si="46"/>
        <v/>
      </c>
      <c r="AQ257" s="440" t="str">
        <f>IF(AH257="y",IF(MAX(BY257:BZ257)&lt;'TUITION SCHED'!$H$61,MAX(BY257:BZ257),'TUITION SCHED'!$H$61),"")</f>
        <v/>
      </c>
      <c r="AR257" s="459"/>
      <c r="AS257" s="443" t="str">
        <f>IF(SUM(AT257:$BF257)&gt;0,"",IF(B257&gt;0,$P257,""))</f>
        <v/>
      </c>
      <c r="AT257" s="443" t="str">
        <f>IF(SUM(AU257:$BF257)&gt;0,"",IF(C257&gt;0,$P257,""))</f>
        <v/>
      </c>
      <c r="AU257" s="443" t="str">
        <f>IF(SUM(AV257:$BF257)&gt;0,"",IF(D257&gt;0,$P257,""))</f>
        <v/>
      </c>
      <c r="AV257" s="443" t="str">
        <f>IF(SUM(AW257:$BF257)&gt;0,"",IF(E257&gt;0,$P257,""))</f>
        <v/>
      </c>
      <c r="AW257" s="443" t="str">
        <f>IF(SUM(AX257:$BF257)&gt;0,"",IF(F257&gt;0,$P257,""))</f>
        <v/>
      </c>
      <c r="AX257" s="443" t="str">
        <f>IF(SUM(AY257:$BF257)&gt;0,"",IF(G257&gt;0,$P257,""))</f>
        <v/>
      </c>
      <c r="AY257" s="443" t="str">
        <f>IF(SUM(AZ257:$BF257)&gt;0,"",IF(H257&gt;0,$P257,""))</f>
        <v/>
      </c>
      <c r="AZ257" s="443" t="str">
        <f>IF(SUM(BA257:$BF257)&gt;0,"",IF(I257&gt;0,$P257,""))</f>
        <v/>
      </c>
      <c r="BA257" s="443" t="str">
        <f>IF(SUM(BB257:$BF257)&gt;0,"",IF(J257&gt;0,$P257,""))</f>
        <v/>
      </c>
      <c r="BB257" s="443" t="str">
        <f>IF(SUM(BC257:$BF257)&gt;0,"",IF(K257&gt;0,$P257,""))</f>
        <v/>
      </c>
      <c r="BC257" s="443" t="str">
        <f>IF(SUM(BD257:$BF257)&gt;0,"",IF(L257&gt;0,$P257,""))</f>
        <v/>
      </c>
      <c r="BD257" s="443" t="str">
        <f>IF(SUM(BE257:$BF257)&gt;0,"",IF(M257&gt;0,$P257,""))</f>
        <v/>
      </c>
      <c r="BE257" s="443" t="str">
        <f t="shared" si="49"/>
        <v/>
      </c>
      <c r="BF257" s="440" t="str">
        <f t="shared" si="50"/>
        <v/>
      </c>
      <c r="BG257" s="124"/>
      <c r="BH257" s="507"/>
      <c r="BI257" s="145" t="str">
        <f>IF(AS257&lt;1,"",IF(AS257=1,'TUITION SCHED'!$D$16,IF(AS257=2,'TUITION SCHED'!$E$16,IF(AS257=3,'TUITION SCHED'!$F$16,IF(AS257=4,'TUITION SCHED'!$G$16,IF(AS257=5,'TUITION SCHED'!$H$16,""))))))</f>
        <v/>
      </c>
      <c r="BJ257" s="443" t="str">
        <f>IF(AT257&lt;1,"",IF(AT257=1,'TUITION SCHED'!$D$17,IF(AT257=2,'TUITION SCHED'!$E$17,IF(AT257=3,'TUITION SCHED'!$F$17,IF(AT257=4,'TUITION SCHED'!$G$17,IF(AT257=5,'TUITION SCHED'!$H$18,""))))))</f>
        <v/>
      </c>
      <c r="BK257" s="443" t="str">
        <f>IF(AU257&lt;1,"",IF(AU257=1,'TUITION SCHED'!$D$18,IF(AU257=2,'TUITION SCHED'!$E$18,IF(AU257=3,'TUITION SCHED'!$F$18,IF(AU257=4,'TUITION SCHED'!$G$18,IF(AU257=5,'TUITION SCHED'!$H$18,""))))))</f>
        <v/>
      </c>
      <c r="BL257" s="443" t="str">
        <f>IF(AV257&lt;1,"",IF(AV257=1,'TUITION SCHED'!$D$19,IF(AV257=2,'TUITION SCHED'!$E$19,IF(AV257=3,'TUITION SCHED'!$F$19,IF(AV257=4,'TUITION SCHED'!$G$19,IF(AV257=5,'TUITION SCHED'!$H$19,""))))))</f>
        <v/>
      </c>
      <c r="BM257" s="443" t="str">
        <f>IF(AW257&lt;1,"",IF(AW257=1,'TUITION SCHED'!$D$20,IF(AW257=2,'TUITION SCHED'!$E$20,IF(AW257=3,'TUITION SCHED'!$F$20,IF(AW257=4,'TUITION SCHED'!$G$20,IF(AW257=5,'TUITION SCHED'!$H$20,""))))))</f>
        <v/>
      </c>
      <c r="BN257" s="443" t="str">
        <f>IF(AX257&lt;1,"",IF(AX257=1,'TUITION SCHED'!$D$21,IF(AX257=2,'TUITION SCHED'!$E$21,IF(AX257=3,'TUITION SCHED'!$F$21,IF(AX257=4,'TUITION SCHED'!$G$21,IF(AX257=5,'TUITION SCHED'!$H$21,""))))))</f>
        <v/>
      </c>
      <c r="BO257" s="443" t="str">
        <f>IF(AY257&lt;1,"",IF(AY257=1,'TUITION SCHED'!$D$22,IF(AY257=2,'TUITION SCHED'!$E$22,IF(AY257=3,'TUITION SCHED'!$F$22,IF(AY257=4,'TUITION SCHED'!$G$22,IF(AY257=5,'TUITION SCHED'!$H$22,""))))))</f>
        <v/>
      </c>
      <c r="BP257" s="443" t="str">
        <f>IF(AZ257&lt;1,"",IF(AZ257=1,'TUITION SCHED'!$D$23,IF(AZ257=2,'TUITION SCHED'!$E$23,IF(AZ257=3,'TUITION SCHED'!$F$23,IF(AZ257=4,'TUITION SCHED'!$G$23,IF(AZ257=5,'TUITION SCHED'!$H$23,""))))))</f>
        <v/>
      </c>
      <c r="BQ257" s="443" t="str">
        <f>IF(BA257&lt;1,"",IF(BA257=1,'TUITION SCHED'!$D$24,IF(BA257=2,'TUITION SCHED'!$E$24,IF(BA257=3,'TUITION SCHED'!$F$24,IF(BA257=4,'TUITION SCHED'!$G$24,IF(BA257=5,'TUITION SCHED'!$H$24,""))))))</f>
        <v/>
      </c>
      <c r="BR257" s="443" t="str">
        <f>IF(BB257&lt;1,"",IF(BB257=1,'TUITION SCHED'!$D$25,IF(BB257=2,'TUITION SCHED'!$E$25,IF(BB257=3,'TUITION SCHED'!$F$25,IF(BB257=4,'TUITION SCHED'!$G$25,IF(BB257=5,'TUITION SCHED'!$H$25,""))))))</f>
        <v/>
      </c>
      <c r="BS257" s="443" t="str">
        <f>IF(BC257&lt;1,"",IF(BC257=1,'TUITION SCHED'!$D$26,IF(BC257=2,'TUITION SCHED'!$E$26,IF(BC257=3,'TUITION SCHED'!$F$26,IF(BC257=4,'TUITION SCHED'!$G$26,IF(BC257=5,'TUITION SCHED'!$H$26,""))))))</f>
        <v/>
      </c>
      <c r="BT257" s="443" t="str">
        <f>IF(BD257&lt;1,"",IF(BD257=1,'TUITION SCHED'!$D$27,IF(BD257=2,'TUITION SCHED'!$E$27,IF(BD257=3,'TUITION SCHED'!$F$27,IF(BD257=4,'TUITION SCHED'!$G$27,IF(BD257=5,'TUITION SCHED'!$H$27,""))))))</f>
        <v/>
      </c>
      <c r="BU257" s="443" t="str">
        <f>IF(BE257&lt;1,"",IF(BE257=1,'TUITION SCHED'!$D$28,IF(BE257=2,'TUITION SCHED'!$E$28,IF(BE257=3,'TUITION SCHED'!$F$28,IF(BE257=4,'TUITION SCHED'!$G$28,IF(BE257=5,'TUITION SCHED'!$H$28,""))))))</f>
        <v/>
      </c>
      <c r="BV257" s="440" t="str">
        <f>IF(BF257&lt;1,"",IF(BF257=1,'TUITION SCHED'!$D$29,IF(BF257=2,'TUITION SCHED'!$E$29,IF(BF257=3,'TUITION SCHED'!$F$29,IF(BF257=4,'TUITION SCHED'!$G$29,IF(BF257=5,'TUITION SCHED'!$H$29,""))))))</f>
        <v/>
      </c>
      <c r="BW257" s="124"/>
      <c r="BX257" s="507"/>
      <c r="BY257" s="145" t="str">
        <f>IF(AH257="y",IF(SUM(J257:O257)&gt;0,'TUITION SCHED'!$H$58+IF(SUM(J257:O257)&gt;1,((SUM(J257:O257)-1))*'TUITION SCHED'!$H$60)+SUM(B257:I257)*'TUITION SCHED'!$H$59,""),"")</f>
        <v/>
      </c>
      <c r="BZ257" s="443" t="str">
        <f>IF(AH257="y",IF(SUM(B257:I257)&gt;0,'TUITION SCHED'!$H$57+IF(SUM(B257:I257)&gt;1,((SUM(B257:I257)-1))*'TUITION SCHED'!$H$59),""),"")</f>
        <v/>
      </c>
      <c r="CA257" s="443" t="str">
        <f t="shared" si="51"/>
        <v/>
      </c>
    </row>
    <row r="258" spans="1:79">
      <c r="A258" s="480"/>
      <c r="B258" s="463"/>
      <c r="C258" s="463"/>
      <c r="D258" s="463"/>
      <c r="E258" s="463"/>
      <c r="F258" s="463"/>
      <c r="G258" s="463"/>
      <c r="H258" s="463"/>
      <c r="I258" s="463"/>
      <c r="J258" s="463"/>
      <c r="K258" s="463"/>
      <c r="L258" s="463"/>
      <c r="M258" s="463"/>
      <c r="N258" s="463"/>
      <c r="O258" s="463"/>
      <c r="P258" s="443">
        <f t="shared" si="47"/>
        <v>0</v>
      </c>
      <c r="Q258" s="480"/>
      <c r="R258" s="480"/>
      <c r="S258" s="456">
        <f>IF(U258&gt;0,U258,IF(Q258=1,'TUITION SCHED'!D$30,IF(Q258=2,'TUITION SCHED'!E$30,IF(Q258=3,'TUITION SCHED'!F$30,IF(Q258=4,'TUITION SCHED'!G$30,IF(Q258=5,'TUITION SCHED'!H$30,IF(R258&gt;0,R258*'TUITION SCHED'!$D$31,SUM(BI258:BV258))))))))</f>
        <v>0</v>
      </c>
      <c r="T258" s="457" t="str">
        <f t="shared" si="48"/>
        <v/>
      </c>
      <c r="U258" s="480"/>
      <c r="V258" s="480"/>
      <c r="W258" s="575" t="str">
        <f>IF(V258="y",S258*'DATA INPUT'!$B$20,"")</f>
        <v/>
      </c>
      <c r="X258" s="483"/>
      <c r="Y258" s="443" t="str">
        <f>IF(A258="","",IF(X258="y",'DATA INPUT'!$B$26,'DATA INPUT'!$B$27))</f>
        <v/>
      </c>
      <c r="Z258" s="458">
        <f>IF(Q258=0,(P258-B258*0.5)*'DATA INPUT'!$B$28,"")</f>
        <v>0</v>
      </c>
      <c r="AA258" s="480"/>
      <c r="AB258" s="480"/>
      <c r="AC258" s="480"/>
      <c r="AD258" s="480"/>
      <c r="AE258" s="443" t="str">
        <f>IF((AB258+AC258+AD258)=0,"",(AB258*'DATA INPUT'!$D$59)+(AC258*'DATA INPUT'!$D$61)+(AD258*'DATA INPUT'!$D$66))</f>
        <v/>
      </c>
      <c r="AF258" s="480"/>
      <c r="AG258" s="480"/>
      <c r="AH258" s="483"/>
      <c r="AI258" s="443" t="str">
        <f t="shared" si="39"/>
        <v/>
      </c>
      <c r="AJ258" s="443" t="str">
        <f t="shared" si="40"/>
        <v/>
      </c>
      <c r="AK258" s="443" t="str">
        <f t="shared" si="41"/>
        <v/>
      </c>
      <c r="AL258" s="443" t="str">
        <f t="shared" si="42"/>
        <v/>
      </c>
      <c r="AM258" s="443" t="str">
        <f t="shared" si="43"/>
        <v/>
      </c>
      <c r="AN258" s="443" t="str">
        <f t="shared" si="44"/>
        <v/>
      </c>
      <c r="AO258" s="443" t="str">
        <f t="shared" si="45"/>
        <v/>
      </c>
      <c r="AP258" s="443" t="str">
        <f t="shared" si="46"/>
        <v/>
      </c>
      <c r="AQ258" s="440" t="str">
        <f>IF(AH258="y",IF(MAX(BY258:BZ258)&lt;'TUITION SCHED'!$H$61,MAX(BY258:BZ258),'TUITION SCHED'!$H$61),"")</f>
        <v/>
      </c>
      <c r="AR258" s="459"/>
      <c r="AS258" s="443" t="str">
        <f>IF(SUM(AT258:$BF258)&gt;0,"",IF(B258&gt;0,$P258,""))</f>
        <v/>
      </c>
      <c r="AT258" s="443" t="str">
        <f>IF(SUM(AU258:$BF258)&gt;0,"",IF(C258&gt;0,$P258,""))</f>
        <v/>
      </c>
      <c r="AU258" s="443" t="str">
        <f>IF(SUM(AV258:$BF258)&gt;0,"",IF(D258&gt;0,$P258,""))</f>
        <v/>
      </c>
      <c r="AV258" s="443" t="str">
        <f>IF(SUM(AW258:$BF258)&gt;0,"",IF(E258&gt;0,$P258,""))</f>
        <v/>
      </c>
      <c r="AW258" s="443" t="str">
        <f>IF(SUM(AX258:$BF258)&gt;0,"",IF(F258&gt;0,$P258,""))</f>
        <v/>
      </c>
      <c r="AX258" s="443" t="str">
        <f>IF(SUM(AY258:$BF258)&gt;0,"",IF(G258&gt;0,$P258,""))</f>
        <v/>
      </c>
      <c r="AY258" s="443" t="str">
        <f>IF(SUM(AZ258:$BF258)&gt;0,"",IF(H258&gt;0,$P258,""))</f>
        <v/>
      </c>
      <c r="AZ258" s="443" t="str">
        <f>IF(SUM(BA258:$BF258)&gt;0,"",IF(I258&gt;0,$P258,""))</f>
        <v/>
      </c>
      <c r="BA258" s="443" t="str">
        <f>IF(SUM(BB258:$BF258)&gt;0,"",IF(J258&gt;0,$P258,""))</f>
        <v/>
      </c>
      <c r="BB258" s="443" t="str">
        <f>IF(SUM(BC258:$BF258)&gt;0,"",IF(K258&gt;0,$P258,""))</f>
        <v/>
      </c>
      <c r="BC258" s="443" t="str">
        <f>IF(SUM(BD258:$BF258)&gt;0,"",IF(L258&gt;0,$P258,""))</f>
        <v/>
      </c>
      <c r="BD258" s="443" t="str">
        <f>IF(SUM(BE258:$BF258)&gt;0,"",IF(M258&gt;0,$P258,""))</f>
        <v/>
      </c>
      <c r="BE258" s="443" t="str">
        <f t="shared" si="49"/>
        <v/>
      </c>
      <c r="BF258" s="440" t="str">
        <f t="shared" si="50"/>
        <v/>
      </c>
      <c r="BG258" s="124"/>
      <c r="BH258" s="507"/>
      <c r="BI258" s="145" t="str">
        <f>IF(AS258&lt;1,"",IF(AS258=1,'TUITION SCHED'!$D$16,IF(AS258=2,'TUITION SCHED'!$E$16,IF(AS258=3,'TUITION SCHED'!$F$16,IF(AS258=4,'TUITION SCHED'!$G$16,IF(AS258=5,'TUITION SCHED'!$H$16,""))))))</f>
        <v/>
      </c>
      <c r="BJ258" s="443" t="str">
        <f>IF(AT258&lt;1,"",IF(AT258=1,'TUITION SCHED'!$D$17,IF(AT258=2,'TUITION SCHED'!$E$17,IF(AT258=3,'TUITION SCHED'!$F$17,IF(AT258=4,'TUITION SCHED'!$G$17,IF(AT258=5,'TUITION SCHED'!$H$18,""))))))</f>
        <v/>
      </c>
      <c r="BK258" s="443" t="str">
        <f>IF(AU258&lt;1,"",IF(AU258=1,'TUITION SCHED'!$D$18,IF(AU258=2,'TUITION SCHED'!$E$18,IF(AU258=3,'TUITION SCHED'!$F$18,IF(AU258=4,'TUITION SCHED'!$G$18,IF(AU258=5,'TUITION SCHED'!$H$18,""))))))</f>
        <v/>
      </c>
      <c r="BL258" s="443" t="str">
        <f>IF(AV258&lt;1,"",IF(AV258=1,'TUITION SCHED'!$D$19,IF(AV258=2,'TUITION SCHED'!$E$19,IF(AV258=3,'TUITION SCHED'!$F$19,IF(AV258=4,'TUITION SCHED'!$G$19,IF(AV258=5,'TUITION SCHED'!$H$19,""))))))</f>
        <v/>
      </c>
      <c r="BM258" s="443" t="str">
        <f>IF(AW258&lt;1,"",IF(AW258=1,'TUITION SCHED'!$D$20,IF(AW258=2,'TUITION SCHED'!$E$20,IF(AW258=3,'TUITION SCHED'!$F$20,IF(AW258=4,'TUITION SCHED'!$G$20,IF(AW258=5,'TUITION SCHED'!$H$20,""))))))</f>
        <v/>
      </c>
      <c r="BN258" s="443" t="str">
        <f>IF(AX258&lt;1,"",IF(AX258=1,'TUITION SCHED'!$D$21,IF(AX258=2,'TUITION SCHED'!$E$21,IF(AX258=3,'TUITION SCHED'!$F$21,IF(AX258=4,'TUITION SCHED'!$G$21,IF(AX258=5,'TUITION SCHED'!$H$21,""))))))</f>
        <v/>
      </c>
      <c r="BO258" s="443" t="str">
        <f>IF(AY258&lt;1,"",IF(AY258=1,'TUITION SCHED'!$D$22,IF(AY258=2,'TUITION SCHED'!$E$22,IF(AY258=3,'TUITION SCHED'!$F$22,IF(AY258=4,'TUITION SCHED'!$G$22,IF(AY258=5,'TUITION SCHED'!$H$22,""))))))</f>
        <v/>
      </c>
      <c r="BP258" s="443" t="str">
        <f>IF(AZ258&lt;1,"",IF(AZ258=1,'TUITION SCHED'!$D$23,IF(AZ258=2,'TUITION SCHED'!$E$23,IF(AZ258=3,'TUITION SCHED'!$F$23,IF(AZ258=4,'TUITION SCHED'!$G$23,IF(AZ258=5,'TUITION SCHED'!$H$23,""))))))</f>
        <v/>
      </c>
      <c r="BQ258" s="443" t="str">
        <f>IF(BA258&lt;1,"",IF(BA258=1,'TUITION SCHED'!$D$24,IF(BA258=2,'TUITION SCHED'!$E$24,IF(BA258=3,'TUITION SCHED'!$F$24,IF(BA258=4,'TUITION SCHED'!$G$24,IF(BA258=5,'TUITION SCHED'!$H$24,""))))))</f>
        <v/>
      </c>
      <c r="BR258" s="443" t="str">
        <f>IF(BB258&lt;1,"",IF(BB258=1,'TUITION SCHED'!$D$25,IF(BB258=2,'TUITION SCHED'!$E$25,IF(BB258=3,'TUITION SCHED'!$F$25,IF(BB258=4,'TUITION SCHED'!$G$25,IF(BB258=5,'TUITION SCHED'!$H$25,""))))))</f>
        <v/>
      </c>
      <c r="BS258" s="443" t="str">
        <f>IF(BC258&lt;1,"",IF(BC258=1,'TUITION SCHED'!$D$26,IF(BC258=2,'TUITION SCHED'!$E$26,IF(BC258=3,'TUITION SCHED'!$F$26,IF(BC258=4,'TUITION SCHED'!$G$26,IF(BC258=5,'TUITION SCHED'!$H$26,""))))))</f>
        <v/>
      </c>
      <c r="BT258" s="443" t="str">
        <f>IF(BD258&lt;1,"",IF(BD258=1,'TUITION SCHED'!$D$27,IF(BD258=2,'TUITION SCHED'!$E$27,IF(BD258=3,'TUITION SCHED'!$F$27,IF(BD258=4,'TUITION SCHED'!$G$27,IF(BD258=5,'TUITION SCHED'!$H$27,""))))))</f>
        <v/>
      </c>
      <c r="BU258" s="443" t="str">
        <f>IF(BE258&lt;1,"",IF(BE258=1,'TUITION SCHED'!$D$28,IF(BE258=2,'TUITION SCHED'!$E$28,IF(BE258=3,'TUITION SCHED'!$F$28,IF(BE258=4,'TUITION SCHED'!$G$28,IF(BE258=5,'TUITION SCHED'!$H$28,""))))))</f>
        <v/>
      </c>
      <c r="BV258" s="440" t="str">
        <f>IF(BF258&lt;1,"",IF(BF258=1,'TUITION SCHED'!$D$29,IF(BF258=2,'TUITION SCHED'!$E$29,IF(BF258=3,'TUITION SCHED'!$F$29,IF(BF258=4,'TUITION SCHED'!$G$29,IF(BF258=5,'TUITION SCHED'!$H$29,""))))))</f>
        <v/>
      </c>
      <c r="BW258" s="124"/>
      <c r="BX258" s="507"/>
      <c r="BY258" s="145" t="str">
        <f>IF(AH258="y",IF(SUM(J258:O258)&gt;0,'TUITION SCHED'!$H$58+IF(SUM(J258:O258)&gt;1,((SUM(J258:O258)-1))*'TUITION SCHED'!$H$60)+SUM(B258:I258)*'TUITION SCHED'!$H$59,""),"")</f>
        <v/>
      </c>
      <c r="BZ258" s="443" t="str">
        <f>IF(AH258="y",IF(SUM(B258:I258)&gt;0,'TUITION SCHED'!$H$57+IF(SUM(B258:I258)&gt;1,((SUM(B258:I258)-1))*'TUITION SCHED'!$H$59),""),"")</f>
        <v/>
      </c>
      <c r="CA258" s="443" t="str">
        <f t="shared" si="51"/>
        <v/>
      </c>
    </row>
    <row r="259" spans="1:79">
      <c r="A259" s="480"/>
      <c r="B259" s="463"/>
      <c r="C259" s="463"/>
      <c r="D259" s="463"/>
      <c r="E259" s="463"/>
      <c r="F259" s="463"/>
      <c r="G259" s="463"/>
      <c r="H259" s="463"/>
      <c r="I259" s="463"/>
      <c r="J259" s="463"/>
      <c r="K259" s="463"/>
      <c r="L259" s="463"/>
      <c r="M259" s="463"/>
      <c r="N259" s="463"/>
      <c r="O259" s="463"/>
      <c r="P259" s="443">
        <f t="shared" si="47"/>
        <v>0</v>
      </c>
      <c r="Q259" s="480"/>
      <c r="R259" s="480"/>
      <c r="S259" s="456">
        <f>IF(U259&gt;0,U259,IF(Q259=1,'TUITION SCHED'!D$30,IF(Q259=2,'TUITION SCHED'!E$30,IF(Q259=3,'TUITION SCHED'!F$30,IF(Q259=4,'TUITION SCHED'!G$30,IF(Q259=5,'TUITION SCHED'!H$30,IF(R259&gt;0,R259*'TUITION SCHED'!$D$31,SUM(BI259:BV259))))))))</f>
        <v>0</v>
      </c>
      <c r="T259" s="457" t="str">
        <f t="shared" si="48"/>
        <v/>
      </c>
      <c r="U259" s="480"/>
      <c r="V259" s="480"/>
      <c r="W259" s="575" t="str">
        <f>IF(V259="y",S259*'DATA INPUT'!$B$20,"")</f>
        <v/>
      </c>
      <c r="X259" s="483"/>
      <c r="Y259" s="443" t="str">
        <f>IF(A259="","",IF(X259="y",'DATA INPUT'!$B$26,'DATA INPUT'!$B$27))</f>
        <v/>
      </c>
      <c r="Z259" s="458">
        <f>IF(Q259=0,(P259-B259*0.5)*'DATA INPUT'!$B$28,"")</f>
        <v>0</v>
      </c>
      <c r="AA259" s="480"/>
      <c r="AB259" s="480"/>
      <c r="AC259" s="480"/>
      <c r="AD259" s="480"/>
      <c r="AE259" s="443" t="str">
        <f>IF((AB259+AC259+AD259)=0,"",(AB259*'DATA INPUT'!$D$59)+(AC259*'DATA INPUT'!$D$61)+(AD259*'DATA INPUT'!$D$66))</f>
        <v/>
      </c>
      <c r="AF259" s="480"/>
      <c r="AG259" s="480"/>
      <c r="AH259" s="483"/>
      <c r="AI259" s="443" t="str">
        <f t="shared" si="39"/>
        <v/>
      </c>
      <c r="AJ259" s="443" t="str">
        <f t="shared" si="40"/>
        <v/>
      </c>
      <c r="AK259" s="443" t="str">
        <f t="shared" si="41"/>
        <v/>
      </c>
      <c r="AL259" s="443" t="str">
        <f t="shared" si="42"/>
        <v/>
      </c>
      <c r="AM259" s="443" t="str">
        <f t="shared" si="43"/>
        <v/>
      </c>
      <c r="AN259" s="443" t="str">
        <f t="shared" si="44"/>
        <v/>
      </c>
      <c r="AO259" s="443" t="str">
        <f t="shared" si="45"/>
        <v/>
      </c>
      <c r="AP259" s="443" t="str">
        <f t="shared" si="46"/>
        <v/>
      </c>
      <c r="AQ259" s="440" t="str">
        <f>IF(AH259="y",IF(MAX(BY259:BZ259)&lt;'TUITION SCHED'!$H$61,MAX(BY259:BZ259),'TUITION SCHED'!$H$61),"")</f>
        <v/>
      </c>
      <c r="AR259" s="459"/>
      <c r="AS259" s="443" t="str">
        <f>IF(SUM(AT259:$BF259)&gt;0,"",IF(B259&gt;0,$P259,""))</f>
        <v/>
      </c>
      <c r="AT259" s="443" t="str">
        <f>IF(SUM(AU259:$BF259)&gt;0,"",IF(C259&gt;0,$P259,""))</f>
        <v/>
      </c>
      <c r="AU259" s="443" t="str">
        <f>IF(SUM(AV259:$BF259)&gt;0,"",IF(D259&gt;0,$P259,""))</f>
        <v/>
      </c>
      <c r="AV259" s="443" t="str">
        <f>IF(SUM(AW259:$BF259)&gt;0,"",IF(E259&gt;0,$P259,""))</f>
        <v/>
      </c>
      <c r="AW259" s="443" t="str">
        <f>IF(SUM(AX259:$BF259)&gt;0,"",IF(F259&gt;0,$P259,""))</f>
        <v/>
      </c>
      <c r="AX259" s="443" t="str">
        <f>IF(SUM(AY259:$BF259)&gt;0,"",IF(G259&gt;0,$P259,""))</f>
        <v/>
      </c>
      <c r="AY259" s="443" t="str">
        <f>IF(SUM(AZ259:$BF259)&gt;0,"",IF(H259&gt;0,$P259,""))</f>
        <v/>
      </c>
      <c r="AZ259" s="443" t="str">
        <f>IF(SUM(BA259:$BF259)&gt;0,"",IF(I259&gt;0,$P259,""))</f>
        <v/>
      </c>
      <c r="BA259" s="443" t="str">
        <f>IF(SUM(BB259:$BF259)&gt;0,"",IF(J259&gt;0,$P259,""))</f>
        <v/>
      </c>
      <c r="BB259" s="443" t="str">
        <f>IF(SUM(BC259:$BF259)&gt;0,"",IF(K259&gt;0,$P259,""))</f>
        <v/>
      </c>
      <c r="BC259" s="443" t="str">
        <f>IF(SUM(BD259:$BF259)&gt;0,"",IF(L259&gt;0,$P259,""))</f>
        <v/>
      </c>
      <c r="BD259" s="443" t="str">
        <f>IF(SUM(BE259:$BF259)&gt;0,"",IF(M259&gt;0,$P259,""))</f>
        <v/>
      </c>
      <c r="BE259" s="443" t="str">
        <f t="shared" si="49"/>
        <v/>
      </c>
      <c r="BF259" s="440" t="str">
        <f t="shared" si="50"/>
        <v/>
      </c>
      <c r="BG259" s="124"/>
      <c r="BH259" s="507"/>
      <c r="BI259" s="145" t="str">
        <f>IF(AS259&lt;1,"",IF(AS259=1,'TUITION SCHED'!$D$16,IF(AS259=2,'TUITION SCHED'!$E$16,IF(AS259=3,'TUITION SCHED'!$F$16,IF(AS259=4,'TUITION SCHED'!$G$16,IF(AS259=5,'TUITION SCHED'!$H$16,""))))))</f>
        <v/>
      </c>
      <c r="BJ259" s="443" t="str">
        <f>IF(AT259&lt;1,"",IF(AT259=1,'TUITION SCHED'!$D$17,IF(AT259=2,'TUITION SCHED'!$E$17,IF(AT259=3,'TUITION SCHED'!$F$17,IF(AT259=4,'TUITION SCHED'!$G$17,IF(AT259=5,'TUITION SCHED'!$H$18,""))))))</f>
        <v/>
      </c>
      <c r="BK259" s="443" t="str">
        <f>IF(AU259&lt;1,"",IF(AU259=1,'TUITION SCHED'!$D$18,IF(AU259=2,'TUITION SCHED'!$E$18,IF(AU259=3,'TUITION SCHED'!$F$18,IF(AU259=4,'TUITION SCHED'!$G$18,IF(AU259=5,'TUITION SCHED'!$H$18,""))))))</f>
        <v/>
      </c>
      <c r="BL259" s="443" t="str">
        <f>IF(AV259&lt;1,"",IF(AV259=1,'TUITION SCHED'!$D$19,IF(AV259=2,'TUITION SCHED'!$E$19,IF(AV259=3,'TUITION SCHED'!$F$19,IF(AV259=4,'TUITION SCHED'!$G$19,IF(AV259=5,'TUITION SCHED'!$H$19,""))))))</f>
        <v/>
      </c>
      <c r="BM259" s="443" t="str">
        <f>IF(AW259&lt;1,"",IF(AW259=1,'TUITION SCHED'!$D$20,IF(AW259=2,'TUITION SCHED'!$E$20,IF(AW259=3,'TUITION SCHED'!$F$20,IF(AW259=4,'TUITION SCHED'!$G$20,IF(AW259=5,'TUITION SCHED'!$H$20,""))))))</f>
        <v/>
      </c>
      <c r="BN259" s="443" t="str">
        <f>IF(AX259&lt;1,"",IF(AX259=1,'TUITION SCHED'!$D$21,IF(AX259=2,'TUITION SCHED'!$E$21,IF(AX259=3,'TUITION SCHED'!$F$21,IF(AX259=4,'TUITION SCHED'!$G$21,IF(AX259=5,'TUITION SCHED'!$H$21,""))))))</f>
        <v/>
      </c>
      <c r="BO259" s="443" t="str">
        <f>IF(AY259&lt;1,"",IF(AY259=1,'TUITION SCHED'!$D$22,IF(AY259=2,'TUITION SCHED'!$E$22,IF(AY259=3,'TUITION SCHED'!$F$22,IF(AY259=4,'TUITION SCHED'!$G$22,IF(AY259=5,'TUITION SCHED'!$H$22,""))))))</f>
        <v/>
      </c>
      <c r="BP259" s="443" t="str">
        <f>IF(AZ259&lt;1,"",IF(AZ259=1,'TUITION SCHED'!$D$23,IF(AZ259=2,'TUITION SCHED'!$E$23,IF(AZ259=3,'TUITION SCHED'!$F$23,IF(AZ259=4,'TUITION SCHED'!$G$23,IF(AZ259=5,'TUITION SCHED'!$H$23,""))))))</f>
        <v/>
      </c>
      <c r="BQ259" s="443" t="str">
        <f>IF(BA259&lt;1,"",IF(BA259=1,'TUITION SCHED'!$D$24,IF(BA259=2,'TUITION SCHED'!$E$24,IF(BA259=3,'TUITION SCHED'!$F$24,IF(BA259=4,'TUITION SCHED'!$G$24,IF(BA259=5,'TUITION SCHED'!$H$24,""))))))</f>
        <v/>
      </c>
      <c r="BR259" s="443" t="str">
        <f>IF(BB259&lt;1,"",IF(BB259=1,'TUITION SCHED'!$D$25,IF(BB259=2,'TUITION SCHED'!$E$25,IF(BB259=3,'TUITION SCHED'!$F$25,IF(BB259=4,'TUITION SCHED'!$G$25,IF(BB259=5,'TUITION SCHED'!$H$25,""))))))</f>
        <v/>
      </c>
      <c r="BS259" s="443" t="str">
        <f>IF(BC259&lt;1,"",IF(BC259=1,'TUITION SCHED'!$D$26,IF(BC259=2,'TUITION SCHED'!$E$26,IF(BC259=3,'TUITION SCHED'!$F$26,IF(BC259=4,'TUITION SCHED'!$G$26,IF(BC259=5,'TUITION SCHED'!$H$26,""))))))</f>
        <v/>
      </c>
      <c r="BT259" s="443" t="str">
        <f>IF(BD259&lt;1,"",IF(BD259=1,'TUITION SCHED'!$D$27,IF(BD259=2,'TUITION SCHED'!$E$27,IF(BD259=3,'TUITION SCHED'!$F$27,IF(BD259=4,'TUITION SCHED'!$G$27,IF(BD259=5,'TUITION SCHED'!$H$27,""))))))</f>
        <v/>
      </c>
      <c r="BU259" s="443" t="str">
        <f>IF(BE259&lt;1,"",IF(BE259=1,'TUITION SCHED'!$D$28,IF(BE259=2,'TUITION SCHED'!$E$28,IF(BE259=3,'TUITION SCHED'!$F$28,IF(BE259=4,'TUITION SCHED'!$G$28,IF(BE259=5,'TUITION SCHED'!$H$28,""))))))</f>
        <v/>
      </c>
      <c r="BV259" s="440" t="str">
        <f>IF(BF259&lt;1,"",IF(BF259=1,'TUITION SCHED'!$D$29,IF(BF259=2,'TUITION SCHED'!$E$29,IF(BF259=3,'TUITION SCHED'!$F$29,IF(BF259=4,'TUITION SCHED'!$G$29,IF(BF259=5,'TUITION SCHED'!$H$29,""))))))</f>
        <v/>
      </c>
      <c r="BW259" s="124"/>
      <c r="BX259" s="507"/>
      <c r="BY259" s="145" t="str">
        <f>IF(AH259="y",IF(SUM(J259:O259)&gt;0,'TUITION SCHED'!$H$58+IF(SUM(J259:O259)&gt;1,((SUM(J259:O259)-1))*'TUITION SCHED'!$H$60)+SUM(B259:I259)*'TUITION SCHED'!$H$59,""),"")</f>
        <v/>
      </c>
      <c r="BZ259" s="443" t="str">
        <f>IF(AH259="y",IF(SUM(B259:I259)&gt;0,'TUITION SCHED'!$H$57+IF(SUM(B259:I259)&gt;1,((SUM(B259:I259)-1))*'TUITION SCHED'!$H$59),""),"")</f>
        <v/>
      </c>
      <c r="CA259" s="443" t="str">
        <f t="shared" si="51"/>
        <v/>
      </c>
    </row>
    <row r="260" spans="1:79">
      <c r="A260" s="480"/>
      <c r="B260" s="463"/>
      <c r="C260" s="463"/>
      <c r="D260" s="463"/>
      <c r="E260" s="463"/>
      <c r="F260" s="463"/>
      <c r="G260" s="463"/>
      <c r="H260" s="463"/>
      <c r="I260" s="463"/>
      <c r="J260" s="463"/>
      <c r="K260" s="463"/>
      <c r="L260" s="463"/>
      <c r="M260" s="463"/>
      <c r="N260" s="463"/>
      <c r="O260" s="463"/>
      <c r="P260" s="443">
        <f t="shared" si="47"/>
        <v>0</v>
      </c>
      <c r="Q260" s="480"/>
      <c r="R260" s="480"/>
      <c r="S260" s="456">
        <f>IF(U260&gt;0,U260,IF(Q260=1,'TUITION SCHED'!D$30,IF(Q260=2,'TUITION SCHED'!E$30,IF(Q260=3,'TUITION SCHED'!F$30,IF(Q260=4,'TUITION SCHED'!G$30,IF(Q260=5,'TUITION SCHED'!H$30,IF(R260&gt;0,R260*'TUITION SCHED'!$D$31,SUM(BI260:BV260))))))))</f>
        <v>0</v>
      </c>
      <c r="T260" s="457" t="str">
        <f t="shared" si="48"/>
        <v/>
      </c>
      <c r="U260" s="480"/>
      <c r="V260" s="480"/>
      <c r="W260" s="575" t="str">
        <f>IF(V260="y",S260*'DATA INPUT'!$B$20,"")</f>
        <v/>
      </c>
      <c r="X260" s="483"/>
      <c r="Y260" s="443" t="str">
        <f>IF(A260="","",IF(X260="y",'DATA INPUT'!$B$26,'DATA INPUT'!$B$27))</f>
        <v/>
      </c>
      <c r="Z260" s="458">
        <f>IF(Q260=0,(P260-B260*0.5)*'DATA INPUT'!$B$28,"")</f>
        <v>0</v>
      </c>
      <c r="AA260" s="480"/>
      <c r="AB260" s="480"/>
      <c r="AC260" s="480"/>
      <c r="AD260" s="480"/>
      <c r="AE260" s="443" t="str">
        <f>IF((AB260+AC260+AD260)=0,"",(AB260*'DATA INPUT'!$D$59)+(AC260*'DATA INPUT'!$D$61)+(AD260*'DATA INPUT'!$D$66))</f>
        <v/>
      </c>
      <c r="AF260" s="480"/>
      <c r="AG260" s="480"/>
      <c r="AH260" s="483"/>
      <c r="AI260" s="443" t="str">
        <f t="shared" ref="AI260:AI273" si="52">IF(AH260="y",SUM(D260:H260),"")</f>
        <v/>
      </c>
      <c r="AJ260" s="443" t="str">
        <f t="shared" ref="AJ260:AJ273" si="53">IF(AH260="y",SUM(D260:H260),"")</f>
        <v/>
      </c>
      <c r="AK260" s="443" t="str">
        <f t="shared" ref="AK260:AK273" si="54">IF(AH260="y",SUM(D260:H260),"")</f>
        <v/>
      </c>
      <c r="AL260" s="443" t="str">
        <f t="shared" ref="AL260:AL273" si="55">IF(AH260="y",SUM(I260:O260),"")</f>
        <v/>
      </c>
      <c r="AM260" s="443" t="str">
        <f t="shared" ref="AM260:AM273" si="56">IF(AH260="y",SUM(I260:O260),"")</f>
        <v/>
      </c>
      <c r="AN260" s="443" t="str">
        <f t="shared" ref="AN260:AN273" si="57">IF(AH260="y",SUM(I260:O260),"")</f>
        <v/>
      </c>
      <c r="AO260" s="443" t="str">
        <f t="shared" ref="AO260:AO273" si="58">IF(AH260="y",SUM(D260:O260),"")</f>
        <v/>
      </c>
      <c r="AP260" s="443" t="str">
        <f t="shared" ref="AP260:AP273" si="59">IF(AH260="y",SUM(D260:O260),"")</f>
        <v/>
      </c>
      <c r="AQ260" s="440" t="str">
        <f>IF(AH260="y",IF(MAX(BY260:BZ260)&lt;'TUITION SCHED'!$H$61,MAX(BY260:BZ260),'TUITION SCHED'!$H$61),"")</f>
        <v/>
      </c>
      <c r="AR260" s="459"/>
      <c r="AS260" s="443" t="str">
        <f>IF(SUM(AT260:$BF260)&gt;0,"",IF(B260&gt;0,$P260,""))</f>
        <v/>
      </c>
      <c r="AT260" s="443" t="str">
        <f>IF(SUM(AU260:$BF260)&gt;0,"",IF(C260&gt;0,$P260,""))</f>
        <v/>
      </c>
      <c r="AU260" s="443" t="str">
        <f>IF(SUM(AV260:$BF260)&gt;0,"",IF(D260&gt;0,$P260,""))</f>
        <v/>
      </c>
      <c r="AV260" s="443" t="str">
        <f>IF(SUM(AW260:$BF260)&gt;0,"",IF(E260&gt;0,$P260,""))</f>
        <v/>
      </c>
      <c r="AW260" s="443" t="str">
        <f>IF(SUM(AX260:$BF260)&gt;0,"",IF(F260&gt;0,$P260,""))</f>
        <v/>
      </c>
      <c r="AX260" s="443" t="str">
        <f>IF(SUM(AY260:$BF260)&gt;0,"",IF(G260&gt;0,$P260,""))</f>
        <v/>
      </c>
      <c r="AY260" s="443" t="str">
        <f>IF(SUM(AZ260:$BF260)&gt;0,"",IF(H260&gt;0,$P260,""))</f>
        <v/>
      </c>
      <c r="AZ260" s="443" t="str">
        <f>IF(SUM(BA260:$BF260)&gt;0,"",IF(I260&gt;0,$P260,""))</f>
        <v/>
      </c>
      <c r="BA260" s="443" t="str">
        <f>IF(SUM(BB260:$BF260)&gt;0,"",IF(J260&gt;0,$P260,""))</f>
        <v/>
      </c>
      <c r="BB260" s="443" t="str">
        <f>IF(SUM(BC260:$BF260)&gt;0,"",IF(K260&gt;0,$P260,""))</f>
        <v/>
      </c>
      <c r="BC260" s="443" t="str">
        <f>IF(SUM(BD260:$BF260)&gt;0,"",IF(L260&gt;0,$P260,""))</f>
        <v/>
      </c>
      <c r="BD260" s="443" t="str">
        <f>IF(SUM(BE260:$BF260)&gt;0,"",IF(M260&gt;0,$P260,""))</f>
        <v/>
      </c>
      <c r="BE260" s="443" t="str">
        <f t="shared" si="49"/>
        <v/>
      </c>
      <c r="BF260" s="440" t="str">
        <f t="shared" si="50"/>
        <v/>
      </c>
      <c r="BG260" s="124"/>
      <c r="BH260" s="507"/>
      <c r="BI260" s="145" t="str">
        <f>IF(AS260&lt;1,"",IF(AS260=1,'TUITION SCHED'!$D$16,IF(AS260=2,'TUITION SCHED'!$E$16,IF(AS260=3,'TUITION SCHED'!$F$16,IF(AS260=4,'TUITION SCHED'!$G$16,IF(AS260=5,'TUITION SCHED'!$H$16,""))))))</f>
        <v/>
      </c>
      <c r="BJ260" s="443" t="str">
        <f>IF(AT260&lt;1,"",IF(AT260=1,'TUITION SCHED'!$D$17,IF(AT260=2,'TUITION SCHED'!$E$17,IF(AT260=3,'TUITION SCHED'!$F$17,IF(AT260=4,'TUITION SCHED'!$G$17,IF(AT260=5,'TUITION SCHED'!$H$18,""))))))</f>
        <v/>
      </c>
      <c r="BK260" s="443" t="str">
        <f>IF(AU260&lt;1,"",IF(AU260=1,'TUITION SCHED'!$D$18,IF(AU260=2,'TUITION SCHED'!$E$18,IF(AU260=3,'TUITION SCHED'!$F$18,IF(AU260=4,'TUITION SCHED'!$G$18,IF(AU260=5,'TUITION SCHED'!$H$18,""))))))</f>
        <v/>
      </c>
      <c r="BL260" s="443" t="str">
        <f>IF(AV260&lt;1,"",IF(AV260=1,'TUITION SCHED'!$D$19,IF(AV260=2,'TUITION SCHED'!$E$19,IF(AV260=3,'TUITION SCHED'!$F$19,IF(AV260=4,'TUITION SCHED'!$G$19,IF(AV260=5,'TUITION SCHED'!$H$19,""))))))</f>
        <v/>
      </c>
      <c r="BM260" s="443" t="str">
        <f>IF(AW260&lt;1,"",IF(AW260=1,'TUITION SCHED'!$D$20,IF(AW260=2,'TUITION SCHED'!$E$20,IF(AW260=3,'TUITION SCHED'!$F$20,IF(AW260=4,'TUITION SCHED'!$G$20,IF(AW260=5,'TUITION SCHED'!$H$20,""))))))</f>
        <v/>
      </c>
      <c r="BN260" s="443" t="str">
        <f>IF(AX260&lt;1,"",IF(AX260=1,'TUITION SCHED'!$D$21,IF(AX260=2,'TUITION SCHED'!$E$21,IF(AX260=3,'TUITION SCHED'!$F$21,IF(AX260=4,'TUITION SCHED'!$G$21,IF(AX260=5,'TUITION SCHED'!$H$21,""))))))</f>
        <v/>
      </c>
      <c r="BO260" s="443" t="str">
        <f>IF(AY260&lt;1,"",IF(AY260=1,'TUITION SCHED'!$D$22,IF(AY260=2,'TUITION SCHED'!$E$22,IF(AY260=3,'TUITION SCHED'!$F$22,IF(AY260=4,'TUITION SCHED'!$G$22,IF(AY260=5,'TUITION SCHED'!$H$22,""))))))</f>
        <v/>
      </c>
      <c r="BP260" s="443" t="str">
        <f>IF(AZ260&lt;1,"",IF(AZ260=1,'TUITION SCHED'!$D$23,IF(AZ260=2,'TUITION SCHED'!$E$23,IF(AZ260=3,'TUITION SCHED'!$F$23,IF(AZ260=4,'TUITION SCHED'!$G$23,IF(AZ260=5,'TUITION SCHED'!$H$23,""))))))</f>
        <v/>
      </c>
      <c r="BQ260" s="443" t="str">
        <f>IF(BA260&lt;1,"",IF(BA260=1,'TUITION SCHED'!$D$24,IF(BA260=2,'TUITION SCHED'!$E$24,IF(BA260=3,'TUITION SCHED'!$F$24,IF(BA260=4,'TUITION SCHED'!$G$24,IF(BA260=5,'TUITION SCHED'!$H$24,""))))))</f>
        <v/>
      </c>
      <c r="BR260" s="443" t="str">
        <f>IF(BB260&lt;1,"",IF(BB260=1,'TUITION SCHED'!$D$25,IF(BB260=2,'TUITION SCHED'!$E$25,IF(BB260=3,'TUITION SCHED'!$F$25,IF(BB260=4,'TUITION SCHED'!$G$25,IF(BB260=5,'TUITION SCHED'!$H$25,""))))))</f>
        <v/>
      </c>
      <c r="BS260" s="443" t="str">
        <f>IF(BC260&lt;1,"",IF(BC260=1,'TUITION SCHED'!$D$26,IF(BC260=2,'TUITION SCHED'!$E$26,IF(BC260=3,'TUITION SCHED'!$F$26,IF(BC260=4,'TUITION SCHED'!$G$26,IF(BC260=5,'TUITION SCHED'!$H$26,""))))))</f>
        <v/>
      </c>
      <c r="BT260" s="443" t="str">
        <f>IF(BD260&lt;1,"",IF(BD260=1,'TUITION SCHED'!$D$27,IF(BD260=2,'TUITION SCHED'!$E$27,IF(BD260=3,'TUITION SCHED'!$F$27,IF(BD260=4,'TUITION SCHED'!$G$27,IF(BD260=5,'TUITION SCHED'!$H$27,""))))))</f>
        <v/>
      </c>
      <c r="BU260" s="443" t="str">
        <f>IF(BE260&lt;1,"",IF(BE260=1,'TUITION SCHED'!$D$28,IF(BE260=2,'TUITION SCHED'!$E$28,IF(BE260=3,'TUITION SCHED'!$F$28,IF(BE260=4,'TUITION SCHED'!$G$28,IF(BE260=5,'TUITION SCHED'!$H$28,""))))))</f>
        <v/>
      </c>
      <c r="BV260" s="440" t="str">
        <f>IF(BF260&lt;1,"",IF(BF260=1,'TUITION SCHED'!$D$29,IF(BF260=2,'TUITION SCHED'!$E$29,IF(BF260=3,'TUITION SCHED'!$F$29,IF(BF260=4,'TUITION SCHED'!$G$29,IF(BF260=5,'TUITION SCHED'!$H$29,""))))))</f>
        <v/>
      </c>
      <c r="BW260" s="124"/>
      <c r="BX260" s="507"/>
      <c r="BY260" s="145" t="str">
        <f>IF(AH260="y",IF(SUM(J260:O260)&gt;0,'TUITION SCHED'!$H$58+IF(SUM(J260:O260)&gt;1,((SUM(J260:O260)-1))*'TUITION SCHED'!$H$60)+SUM(B260:I260)*'TUITION SCHED'!$H$59,""),"")</f>
        <v/>
      </c>
      <c r="BZ260" s="443" t="str">
        <f>IF(AH260="y",IF(SUM(B260:I260)&gt;0,'TUITION SCHED'!$H$57+IF(SUM(B260:I260)&gt;1,((SUM(B260:I260)-1))*'TUITION SCHED'!$H$59),""),"")</f>
        <v/>
      </c>
      <c r="CA260" s="443" t="str">
        <f t="shared" si="51"/>
        <v/>
      </c>
    </row>
    <row r="261" spans="1:79">
      <c r="A261" s="480"/>
      <c r="B261" s="463"/>
      <c r="C261" s="463"/>
      <c r="D261" s="463"/>
      <c r="E261" s="463"/>
      <c r="F261" s="463"/>
      <c r="G261" s="463"/>
      <c r="H261" s="463"/>
      <c r="I261" s="463"/>
      <c r="J261" s="463"/>
      <c r="K261" s="463"/>
      <c r="L261" s="463"/>
      <c r="M261" s="463"/>
      <c r="N261" s="463"/>
      <c r="O261" s="463"/>
      <c r="P261" s="443">
        <f t="shared" si="47"/>
        <v>0</v>
      </c>
      <c r="Q261" s="480"/>
      <c r="R261" s="480"/>
      <c r="S261" s="456">
        <f>IF(U261&gt;0,U261,IF(Q261=1,'TUITION SCHED'!D$30,IF(Q261=2,'TUITION SCHED'!E$30,IF(Q261=3,'TUITION SCHED'!F$30,IF(Q261=4,'TUITION SCHED'!G$30,IF(Q261=5,'TUITION SCHED'!H$30,IF(R261&gt;0,R261*'TUITION SCHED'!$D$31,SUM(BI261:BV261))))))))</f>
        <v>0</v>
      </c>
      <c r="T261" s="457" t="str">
        <f t="shared" si="48"/>
        <v/>
      </c>
      <c r="U261" s="480"/>
      <c r="V261" s="480"/>
      <c r="W261" s="575" t="str">
        <f>IF(V261="y",S261*'DATA INPUT'!$B$20,"")</f>
        <v/>
      </c>
      <c r="X261" s="483"/>
      <c r="Y261" s="443" t="str">
        <f>IF(A261="","",IF(X261="y",'DATA INPUT'!$B$26,'DATA INPUT'!$B$27))</f>
        <v/>
      </c>
      <c r="Z261" s="458">
        <f>IF(Q261=0,(P261-B261*0.5)*'DATA INPUT'!$B$28,"")</f>
        <v>0</v>
      </c>
      <c r="AA261" s="480"/>
      <c r="AB261" s="480"/>
      <c r="AC261" s="480"/>
      <c r="AD261" s="480"/>
      <c r="AE261" s="443" t="str">
        <f>IF((AB261+AC261+AD261)=0,"",(AB261*'DATA INPUT'!$D$59)+(AC261*'DATA INPUT'!$D$61)+(AD261*'DATA INPUT'!$D$66))</f>
        <v/>
      </c>
      <c r="AF261" s="480"/>
      <c r="AG261" s="480"/>
      <c r="AH261" s="483"/>
      <c r="AI261" s="443" t="str">
        <f t="shared" si="52"/>
        <v/>
      </c>
      <c r="AJ261" s="443" t="str">
        <f t="shared" si="53"/>
        <v/>
      </c>
      <c r="AK261" s="443" t="str">
        <f t="shared" si="54"/>
        <v/>
      </c>
      <c r="AL261" s="443" t="str">
        <f t="shared" si="55"/>
        <v/>
      </c>
      <c r="AM261" s="443" t="str">
        <f t="shared" si="56"/>
        <v/>
      </c>
      <c r="AN261" s="443" t="str">
        <f t="shared" si="57"/>
        <v/>
      </c>
      <c r="AO261" s="443" t="str">
        <f t="shared" si="58"/>
        <v/>
      </c>
      <c r="AP261" s="443" t="str">
        <f t="shared" si="59"/>
        <v/>
      </c>
      <c r="AQ261" s="440" t="str">
        <f>IF(AH261="y",IF(MAX(BY261:BZ261)&lt;'TUITION SCHED'!$H$61,MAX(BY261:BZ261),'TUITION SCHED'!$H$61),"")</f>
        <v/>
      </c>
      <c r="AR261" s="459"/>
      <c r="AS261" s="443" t="str">
        <f>IF(SUM(AT261:$BF261)&gt;0,"",IF(B261&gt;0,$P261,""))</f>
        <v/>
      </c>
      <c r="AT261" s="443" t="str">
        <f>IF(SUM(AU261:$BF261)&gt;0,"",IF(C261&gt;0,$P261,""))</f>
        <v/>
      </c>
      <c r="AU261" s="443" t="str">
        <f>IF(SUM(AV261:$BF261)&gt;0,"",IF(D261&gt;0,$P261,""))</f>
        <v/>
      </c>
      <c r="AV261" s="443" t="str">
        <f>IF(SUM(AW261:$BF261)&gt;0,"",IF(E261&gt;0,$P261,""))</f>
        <v/>
      </c>
      <c r="AW261" s="443" t="str">
        <f>IF(SUM(AX261:$BF261)&gt;0,"",IF(F261&gt;0,$P261,""))</f>
        <v/>
      </c>
      <c r="AX261" s="443" t="str">
        <f>IF(SUM(AY261:$BF261)&gt;0,"",IF(G261&gt;0,$P261,""))</f>
        <v/>
      </c>
      <c r="AY261" s="443" t="str">
        <f>IF(SUM(AZ261:$BF261)&gt;0,"",IF(H261&gt;0,$P261,""))</f>
        <v/>
      </c>
      <c r="AZ261" s="443" t="str">
        <f>IF(SUM(BA261:$BF261)&gt;0,"",IF(I261&gt;0,$P261,""))</f>
        <v/>
      </c>
      <c r="BA261" s="443" t="str">
        <f>IF(SUM(BB261:$BF261)&gt;0,"",IF(J261&gt;0,$P261,""))</f>
        <v/>
      </c>
      <c r="BB261" s="443" t="str">
        <f>IF(SUM(BC261:$BF261)&gt;0,"",IF(K261&gt;0,$P261,""))</f>
        <v/>
      </c>
      <c r="BC261" s="443" t="str">
        <f>IF(SUM(BD261:$BF261)&gt;0,"",IF(L261&gt;0,$P261,""))</f>
        <v/>
      </c>
      <c r="BD261" s="443" t="str">
        <f>IF(SUM(BE261:$BF261)&gt;0,"",IF(M261&gt;0,$P261,""))</f>
        <v/>
      </c>
      <c r="BE261" s="443" t="str">
        <f t="shared" si="49"/>
        <v/>
      </c>
      <c r="BF261" s="440" t="str">
        <f t="shared" si="50"/>
        <v/>
      </c>
      <c r="BG261" s="124"/>
      <c r="BH261" s="507"/>
      <c r="BI261" s="145" t="str">
        <f>IF(AS261&lt;1,"",IF(AS261=1,'TUITION SCHED'!$D$16,IF(AS261=2,'TUITION SCHED'!$E$16,IF(AS261=3,'TUITION SCHED'!$F$16,IF(AS261=4,'TUITION SCHED'!$G$16,IF(AS261=5,'TUITION SCHED'!$H$16,""))))))</f>
        <v/>
      </c>
      <c r="BJ261" s="443" t="str">
        <f>IF(AT261&lt;1,"",IF(AT261=1,'TUITION SCHED'!$D$17,IF(AT261=2,'TUITION SCHED'!$E$17,IF(AT261=3,'TUITION SCHED'!$F$17,IF(AT261=4,'TUITION SCHED'!$G$17,IF(AT261=5,'TUITION SCHED'!$H$18,""))))))</f>
        <v/>
      </c>
      <c r="BK261" s="443" t="str">
        <f>IF(AU261&lt;1,"",IF(AU261=1,'TUITION SCHED'!$D$18,IF(AU261=2,'TUITION SCHED'!$E$18,IF(AU261=3,'TUITION SCHED'!$F$18,IF(AU261=4,'TUITION SCHED'!$G$18,IF(AU261=5,'TUITION SCHED'!$H$18,""))))))</f>
        <v/>
      </c>
      <c r="BL261" s="443" t="str">
        <f>IF(AV261&lt;1,"",IF(AV261=1,'TUITION SCHED'!$D$19,IF(AV261=2,'TUITION SCHED'!$E$19,IF(AV261=3,'TUITION SCHED'!$F$19,IF(AV261=4,'TUITION SCHED'!$G$19,IF(AV261=5,'TUITION SCHED'!$H$19,""))))))</f>
        <v/>
      </c>
      <c r="BM261" s="443" t="str">
        <f>IF(AW261&lt;1,"",IF(AW261=1,'TUITION SCHED'!$D$20,IF(AW261=2,'TUITION SCHED'!$E$20,IF(AW261=3,'TUITION SCHED'!$F$20,IF(AW261=4,'TUITION SCHED'!$G$20,IF(AW261=5,'TUITION SCHED'!$H$20,""))))))</f>
        <v/>
      </c>
      <c r="BN261" s="443" t="str">
        <f>IF(AX261&lt;1,"",IF(AX261=1,'TUITION SCHED'!$D$21,IF(AX261=2,'TUITION SCHED'!$E$21,IF(AX261=3,'TUITION SCHED'!$F$21,IF(AX261=4,'TUITION SCHED'!$G$21,IF(AX261=5,'TUITION SCHED'!$H$21,""))))))</f>
        <v/>
      </c>
      <c r="BO261" s="443" t="str">
        <f>IF(AY261&lt;1,"",IF(AY261=1,'TUITION SCHED'!$D$22,IF(AY261=2,'TUITION SCHED'!$E$22,IF(AY261=3,'TUITION SCHED'!$F$22,IF(AY261=4,'TUITION SCHED'!$G$22,IF(AY261=5,'TUITION SCHED'!$H$22,""))))))</f>
        <v/>
      </c>
      <c r="BP261" s="443" t="str">
        <f>IF(AZ261&lt;1,"",IF(AZ261=1,'TUITION SCHED'!$D$23,IF(AZ261=2,'TUITION SCHED'!$E$23,IF(AZ261=3,'TUITION SCHED'!$F$23,IF(AZ261=4,'TUITION SCHED'!$G$23,IF(AZ261=5,'TUITION SCHED'!$H$23,""))))))</f>
        <v/>
      </c>
      <c r="BQ261" s="443" t="str">
        <f>IF(BA261&lt;1,"",IF(BA261=1,'TUITION SCHED'!$D$24,IF(BA261=2,'TUITION SCHED'!$E$24,IF(BA261=3,'TUITION SCHED'!$F$24,IF(BA261=4,'TUITION SCHED'!$G$24,IF(BA261=5,'TUITION SCHED'!$H$24,""))))))</f>
        <v/>
      </c>
      <c r="BR261" s="443" t="str">
        <f>IF(BB261&lt;1,"",IF(BB261=1,'TUITION SCHED'!$D$25,IF(BB261=2,'TUITION SCHED'!$E$25,IF(BB261=3,'TUITION SCHED'!$F$25,IF(BB261=4,'TUITION SCHED'!$G$25,IF(BB261=5,'TUITION SCHED'!$H$25,""))))))</f>
        <v/>
      </c>
      <c r="BS261" s="443" t="str">
        <f>IF(BC261&lt;1,"",IF(BC261=1,'TUITION SCHED'!$D$26,IF(BC261=2,'TUITION SCHED'!$E$26,IF(BC261=3,'TUITION SCHED'!$F$26,IF(BC261=4,'TUITION SCHED'!$G$26,IF(BC261=5,'TUITION SCHED'!$H$26,""))))))</f>
        <v/>
      </c>
      <c r="BT261" s="443" t="str">
        <f>IF(BD261&lt;1,"",IF(BD261=1,'TUITION SCHED'!$D$27,IF(BD261=2,'TUITION SCHED'!$E$27,IF(BD261=3,'TUITION SCHED'!$F$27,IF(BD261=4,'TUITION SCHED'!$G$27,IF(BD261=5,'TUITION SCHED'!$H$27,""))))))</f>
        <v/>
      </c>
      <c r="BU261" s="443" t="str">
        <f>IF(BE261&lt;1,"",IF(BE261=1,'TUITION SCHED'!$D$28,IF(BE261=2,'TUITION SCHED'!$E$28,IF(BE261=3,'TUITION SCHED'!$F$28,IF(BE261=4,'TUITION SCHED'!$G$28,IF(BE261=5,'TUITION SCHED'!$H$28,""))))))</f>
        <v/>
      </c>
      <c r="BV261" s="440" t="str">
        <f>IF(BF261&lt;1,"",IF(BF261=1,'TUITION SCHED'!$D$29,IF(BF261=2,'TUITION SCHED'!$E$29,IF(BF261=3,'TUITION SCHED'!$F$29,IF(BF261=4,'TUITION SCHED'!$G$29,IF(BF261=5,'TUITION SCHED'!$H$29,""))))))</f>
        <v/>
      </c>
      <c r="BW261" s="124"/>
      <c r="BX261" s="507"/>
      <c r="BY261" s="145" t="str">
        <f>IF(AH261="y",IF(SUM(J261:O261)&gt;0,'TUITION SCHED'!$H$58+IF(SUM(J261:O261)&gt;1,((SUM(J261:O261)-1))*'TUITION SCHED'!$H$60)+SUM(B261:I261)*'TUITION SCHED'!$H$59,""),"")</f>
        <v/>
      </c>
      <c r="BZ261" s="443" t="str">
        <f>IF(AH261="y",IF(SUM(B261:I261)&gt;0,'TUITION SCHED'!$H$57+IF(SUM(B261:I261)&gt;1,((SUM(B261:I261)-1))*'TUITION SCHED'!$H$59),""),"")</f>
        <v/>
      </c>
      <c r="CA261" s="443" t="str">
        <f t="shared" si="51"/>
        <v/>
      </c>
    </row>
    <row r="262" spans="1:79">
      <c r="A262" s="480"/>
      <c r="B262" s="463"/>
      <c r="C262" s="463"/>
      <c r="D262" s="463"/>
      <c r="E262" s="463"/>
      <c r="F262" s="463"/>
      <c r="G262" s="463"/>
      <c r="H262" s="463"/>
      <c r="I262" s="463"/>
      <c r="J262" s="463"/>
      <c r="K262" s="463"/>
      <c r="L262" s="463"/>
      <c r="M262" s="463"/>
      <c r="N262" s="463"/>
      <c r="O262" s="463"/>
      <c r="P262" s="443">
        <f t="shared" si="47"/>
        <v>0</v>
      </c>
      <c r="Q262" s="480"/>
      <c r="R262" s="480"/>
      <c r="S262" s="456">
        <f>IF(U262&gt;0,U262,IF(Q262=1,'TUITION SCHED'!D$30,IF(Q262=2,'TUITION SCHED'!E$30,IF(Q262=3,'TUITION SCHED'!F$30,IF(Q262=4,'TUITION SCHED'!G$30,IF(Q262=5,'TUITION SCHED'!H$30,IF(R262&gt;0,R262*'TUITION SCHED'!$D$31,SUM(BI262:BV262))))))))</f>
        <v>0</v>
      </c>
      <c r="T262" s="457" t="str">
        <f t="shared" si="48"/>
        <v/>
      </c>
      <c r="U262" s="480"/>
      <c r="V262" s="480"/>
      <c r="W262" s="575" t="str">
        <f>IF(V262="y",S262*'DATA INPUT'!$B$20,"")</f>
        <v/>
      </c>
      <c r="X262" s="483"/>
      <c r="Y262" s="443" t="str">
        <f>IF(A262="","",IF(X262="y",'DATA INPUT'!$B$26,'DATA INPUT'!$B$27))</f>
        <v/>
      </c>
      <c r="Z262" s="458">
        <f>IF(Q262=0,(P262-B262*0.5)*'DATA INPUT'!$B$28,"")</f>
        <v>0</v>
      </c>
      <c r="AA262" s="480"/>
      <c r="AB262" s="480"/>
      <c r="AC262" s="480"/>
      <c r="AD262" s="480"/>
      <c r="AE262" s="443" t="str">
        <f>IF((AB262+AC262+AD262)=0,"",(AB262*'DATA INPUT'!$D$59)+(AC262*'DATA INPUT'!$D$61)+(AD262*'DATA INPUT'!$D$66))</f>
        <v/>
      </c>
      <c r="AF262" s="480"/>
      <c r="AG262" s="480"/>
      <c r="AH262" s="483"/>
      <c r="AI262" s="443" t="str">
        <f t="shared" si="52"/>
        <v/>
      </c>
      <c r="AJ262" s="443" t="str">
        <f t="shared" si="53"/>
        <v/>
      </c>
      <c r="AK262" s="443" t="str">
        <f t="shared" si="54"/>
        <v/>
      </c>
      <c r="AL262" s="443" t="str">
        <f t="shared" si="55"/>
        <v/>
      </c>
      <c r="AM262" s="443" t="str">
        <f t="shared" si="56"/>
        <v/>
      </c>
      <c r="AN262" s="443" t="str">
        <f t="shared" si="57"/>
        <v/>
      </c>
      <c r="AO262" s="443" t="str">
        <f t="shared" si="58"/>
        <v/>
      </c>
      <c r="AP262" s="443" t="str">
        <f t="shared" si="59"/>
        <v/>
      </c>
      <c r="AQ262" s="440" t="str">
        <f>IF(AH262="y",IF(MAX(BY262:BZ262)&lt;'TUITION SCHED'!$H$61,MAX(BY262:BZ262),'TUITION SCHED'!$H$61),"")</f>
        <v/>
      </c>
      <c r="AR262" s="459"/>
      <c r="AS262" s="443" t="str">
        <f>IF(SUM(AT262:$BF262)&gt;0,"",IF(B262&gt;0,$P262,""))</f>
        <v/>
      </c>
      <c r="AT262" s="443" t="str">
        <f>IF(SUM(AU262:$BF262)&gt;0,"",IF(C262&gt;0,$P262,""))</f>
        <v/>
      </c>
      <c r="AU262" s="443" t="str">
        <f>IF(SUM(AV262:$BF262)&gt;0,"",IF(D262&gt;0,$P262,""))</f>
        <v/>
      </c>
      <c r="AV262" s="443" t="str">
        <f>IF(SUM(AW262:$BF262)&gt;0,"",IF(E262&gt;0,$P262,""))</f>
        <v/>
      </c>
      <c r="AW262" s="443" t="str">
        <f>IF(SUM(AX262:$BF262)&gt;0,"",IF(F262&gt;0,$P262,""))</f>
        <v/>
      </c>
      <c r="AX262" s="443" t="str">
        <f>IF(SUM(AY262:$BF262)&gt;0,"",IF(G262&gt;0,$P262,""))</f>
        <v/>
      </c>
      <c r="AY262" s="443" t="str">
        <f>IF(SUM(AZ262:$BF262)&gt;0,"",IF(H262&gt;0,$P262,""))</f>
        <v/>
      </c>
      <c r="AZ262" s="443" t="str">
        <f>IF(SUM(BA262:$BF262)&gt;0,"",IF(I262&gt;0,$P262,""))</f>
        <v/>
      </c>
      <c r="BA262" s="443" t="str">
        <f>IF(SUM(BB262:$BF262)&gt;0,"",IF(J262&gt;0,$P262,""))</f>
        <v/>
      </c>
      <c r="BB262" s="443" t="str">
        <f>IF(SUM(BC262:$BF262)&gt;0,"",IF(K262&gt;0,$P262,""))</f>
        <v/>
      </c>
      <c r="BC262" s="443" t="str">
        <f>IF(SUM(BD262:$BF262)&gt;0,"",IF(L262&gt;0,$P262,""))</f>
        <v/>
      </c>
      <c r="BD262" s="443" t="str">
        <f>IF(SUM(BE262:$BF262)&gt;0,"",IF(M262&gt;0,$P262,""))</f>
        <v/>
      </c>
      <c r="BE262" s="443" t="str">
        <f t="shared" si="49"/>
        <v/>
      </c>
      <c r="BF262" s="440" t="str">
        <f t="shared" si="50"/>
        <v/>
      </c>
      <c r="BG262" s="124"/>
      <c r="BH262" s="507"/>
      <c r="BI262" s="145" t="str">
        <f>IF(AS262&lt;1,"",IF(AS262=1,'TUITION SCHED'!$D$16,IF(AS262=2,'TUITION SCHED'!$E$16,IF(AS262=3,'TUITION SCHED'!$F$16,IF(AS262=4,'TUITION SCHED'!$G$16,IF(AS262=5,'TUITION SCHED'!$H$16,""))))))</f>
        <v/>
      </c>
      <c r="BJ262" s="443" t="str">
        <f>IF(AT262&lt;1,"",IF(AT262=1,'TUITION SCHED'!$D$17,IF(AT262=2,'TUITION SCHED'!$E$17,IF(AT262=3,'TUITION SCHED'!$F$17,IF(AT262=4,'TUITION SCHED'!$G$17,IF(AT262=5,'TUITION SCHED'!$H$18,""))))))</f>
        <v/>
      </c>
      <c r="BK262" s="443" t="str">
        <f>IF(AU262&lt;1,"",IF(AU262=1,'TUITION SCHED'!$D$18,IF(AU262=2,'TUITION SCHED'!$E$18,IF(AU262=3,'TUITION SCHED'!$F$18,IF(AU262=4,'TUITION SCHED'!$G$18,IF(AU262=5,'TUITION SCHED'!$H$18,""))))))</f>
        <v/>
      </c>
      <c r="BL262" s="443" t="str">
        <f>IF(AV262&lt;1,"",IF(AV262=1,'TUITION SCHED'!$D$19,IF(AV262=2,'TUITION SCHED'!$E$19,IF(AV262=3,'TUITION SCHED'!$F$19,IF(AV262=4,'TUITION SCHED'!$G$19,IF(AV262=5,'TUITION SCHED'!$H$19,""))))))</f>
        <v/>
      </c>
      <c r="BM262" s="443" t="str">
        <f>IF(AW262&lt;1,"",IF(AW262=1,'TUITION SCHED'!$D$20,IF(AW262=2,'TUITION SCHED'!$E$20,IF(AW262=3,'TUITION SCHED'!$F$20,IF(AW262=4,'TUITION SCHED'!$G$20,IF(AW262=5,'TUITION SCHED'!$H$20,""))))))</f>
        <v/>
      </c>
      <c r="BN262" s="443" t="str">
        <f>IF(AX262&lt;1,"",IF(AX262=1,'TUITION SCHED'!$D$21,IF(AX262=2,'TUITION SCHED'!$E$21,IF(AX262=3,'TUITION SCHED'!$F$21,IF(AX262=4,'TUITION SCHED'!$G$21,IF(AX262=5,'TUITION SCHED'!$H$21,""))))))</f>
        <v/>
      </c>
      <c r="BO262" s="443" t="str">
        <f>IF(AY262&lt;1,"",IF(AY262=1,'TUITION SCHED'!$D$22,IF(AY262=2,'TUITION SCHED'!$E$22,IF(AY262=3,'TUITION SCHED'!$F$22,IF(AY262=4,'TUITION SCHED'!$G$22,IF(AY262=5,'TUITION SCHED'!$H$22,""))))))</f>
        <v/>
      </c>
      <c r="BP262" s="443" t="str">
        <f>IF(AZ262&lt;1,"",IF(AZ262=1,'TUITION SCHED'!$D$23,IF(AZ262=2,'TUITION SCHED'!$E$23,IF(AZ262=3,'TUITION SCHED'!$F$23,IF(AZ262=4,'TUITION SCHED'!$G$23,IF(AZ262=5,'TUITION SCHED'!$H$23,""))))))</f>
        <v/>
      </c>
      <c r="BQ262" s="443" t="str">
        <f>IF(BA262&lt;1,"",IF(BA262=1,'TUITION SCHED'!$D$24,IF(BA262=2,'TUITION SCHED'!$E$24,IF(BA262=3,'TUITION SCHED'!$F$24,IF(BA262=4,'TUITION SCHED'!$G$24,IF(BA262=5,'TUITION SCHED'!$H$24,""))))))</f>
        <v/>
      </c>
      <c r="BR262" s="443" t="str">
        <f>IF(BB262&lt;1,"",IF(BB262=1,'TUITION SCHED'!$D$25,IF(BB262=2,'TUITION SCHED'!$E$25,IF(BB262=3,'TUITION SCHED'!$F$25,IF(BB262=4,'TUITION SCHED'!$G$25,IF(BB262=5,'TUITION SCHED'!$H$25,""))))))</f>
        <v/>
      </c>
      <c r="BS262" s="443" t="str">
        <f>IF(BC262&lt;1,"",IF(BC262=1,'TUITION SCHED'!$D$26,IF(BC262=2,'TUITION SCHED'!$E$26,IF(BC262=3,'TUITION SCHED'!$F$26,IF(BC262=4,'TUITION SCHED'!$G$26,IF(BC262=5,'TUITION SCHED'!$H$26,""))))))</f>
        <v/>
      </c>
      <c r="BT262" s="443" t="str">
        <f>IF(BD262&lt;1,"",IF(BD262=1,'TUITION SCHED'!$D$27,IF(BD262=2,'TUITION SCHED'!$E$27,IF(BD262=3,'TUITION SCHED'!$F$27,IF(BD262=4,'TUITION SCHED'!$G$27,IF(BD262=5,'TUITION SCHED'!$H$27,""))))))</f>
        <v/>
      </c>
      <c r="BU262" s="443" t="str">
        <f>IF(BE262&lt;1,"",IF(BE262=1,'TUITION SCHED'!$D$28,IF(BE262=2,'TUITION SCHED'!$E$28,IF(BE262=3,'TUITION SCHED'!$F$28,IF(BE262=4,'TUITION SCHED'!$G$28,IF(BE262=5,'TUITION SCHED'!$H$28,""))))))</f>
        <v/>
      </c>
      <c r="BV262" s="440" t="str">
        <f>IF(BF262&lt;1,"",IF(BF262=1,'TUITION SCHED'!$D$29,IF(BF262=2,'TUITION SCHED'!$E$29,IF(BF262=3,'TUITION SCHED'!$F$29,IF(BF262=4,'TUITION SCHED'!$G$29,IF(BF262=5,'TUITION SCHED'!$H$29,""))))))</f>
        <v/>
      </c>
      <c r="BW262" s="124"/>
      <c r="BX262" s="507"/>
      <c r="BY262" s="145" t="str">
        <f>IF(AH262="y",IF(SUM(J262:O262)&gt;0,'TUITION SCHED'!$H$58+IF(SUM(J262:O262)&gt;1,((SUM(J262:O262)-1))*'TUITION SCHED'!$H$60)+SUM(B262:I262)*'TUITION SCHED'!$H$59,""),"")</f>
        <v/>
      </c>
      <c r="BZ262" s="443" t="str">
        <f>IF(AH262="y",IF(SUM(B262:I262)&gt;0,'TUITION SCHED'!$H$57+IF(SUM(B262:I262)&gt;1,((SUM(B262:I262)-1))*'TUITION SCHED'!$H$59),""),"")</f>
        <v/>
      </c>
      <c r="CA262" s="443" t="str">
        <f t="shared" si="51"/>
        <v/>
      </c>
    </row>
    <row r="263" spans="1:79">
      <c r="A263" s="480"/>
      <c r="B263" s="463"/>
      <c r="C263" s="463"/>
      <c r="D263" s="463"/>
      <c r="E263" s="463"/>
      <c r="F263" s="463"/>
      <c r="G263" s="463"/>
      <c r="H263" s="463"/>
      <c r="I263" s="463"/>
      <c r="J263" s="463"/>
      <c r="K263" s="463"/>
      <c r="L263" s="463"/>
      <c r="M263" s="463"/>
      <c r="N263" s="463"/>
      <c r="O263" s="463"/>
      <c r="P263" s="443">
        <f t="shared" si="47"/>
        <v>0</v>
      </c>
      <c r="Q263" s="480"/>
      <c r="R263" s="480"/>
      <c r="S263" s="456">
        <f>IF(U263&gt;0,U263,IF(Q263=1,'TUITION SCHED'!D$30,IF(Q263=2,'TUITION SCHED'!E$30,IF(Q263=3,'TUITION SCHED'!F$30,IF(Q263=4,'TUITION SCHED'!G$30,IF(Q263=5,'TUITION SCHED'!H$30,IF(R263&gt;0,R263*'TUITION SCHED'!$D$31,SUM(BI263:BV263))))))))</f>
        <v>0</v>
      </c>
      <c r="T263" s="457" t="str">
        <f t="shared" si="48"/>
        <v/>
      </c>
      <c r="U263" s="480"/>
      <c r="V263" s="480"/>
      <c r="W263" s="575" t="str">
        <f>IF(V263="y",S263*'DATA INPUT'!$B$20,"")</f>
        <v/>
      </c>
      <c r="X263" s="483"/>
      <c r="Y263" s="443" t="str">
        <f>IF(A263="","",IF(X263="y",'DATA INPUT'!$B$26,'DATA INPUT'!$B$27))</f>
        <v/>
      </c>
      <c r="Z263" s="458">
        <f>IF(Q263=0,(P263-B263*0.5)*'DATA INPUT'!$B$28,"")</f>
        <v>0</v>
      </c>
      <c r="AA263" s="480"/>
      <c r="AB263" s="480"/>
      <c r="AC263" s="480"/>
      <c r="AD263" s="480"/>
      <c r="AE263" s="443" t="str">
        <f>IF((AB263+AC263+AD263)=0,"",(AB263*'DATA INPUT'!$D$59)+(AC263*'DATA INPUT'!$D$61)+(AD263*'DATA INPUT'!$D$66))</f>
        <v/>
      </c>
      <c r="AF263" s="480"/>
      <c r="AG263" s="480"/>
      <c r="AH263" s="483"/>
      <c r="AI263" s="443" t="str">
        <f t="shared" si="52"/>
        <v/>
      </c>
      <c r="AJ263" s="443" t="str">
        <f t="shared" si="53"/>
        <v/>
      </c>
      <c r="AK263" s="443" t="str">
        <f t="shared" si="54"/>
        <v/>
      </c>
      <c r="AL263" s="443" t="str">
        <f t="shared" si="55"/>
        <v/>
      </c>
      <c r="AM263" s="443" t="str">
        <f t="shared" si="56"/>
        <v/>
      </c>
      <c r="AN263" s="443" t="str">
        <f t="shared" si="57"/>
        <v/>
      </c>
      <c r="AO263" s="443" t="str">
        <f t="shared" si="58"/>
        <v/>
      </c>
      <c r="AP263" s="443" t="str">
        <f t="shared" si="59"/>
        <v/>
      </c>
      <c r="AQ263" s="440" t="str">
        <f>IF(AH263="y",IF(MAX(BY263:BZ263)&lt;'TUITION SCHED'!$H$61,MAX(BY263:BZ263),'TUITION SCHED'!$H$61),"")</f>
        <v/>
      </c>
      <c r="AR263" s="459"/>
      <c r="AS263" s="443" t="str">
        <f>IF(SUM(AT263:$BF263)&gt;0,"",IF(B263&gt;0,$P263,""))</f>
        <v/>
      </c>
      <c r="AT263" s="443" t="str">
        <f>IF(SUM(AU263:$BF263)&gt;0,"",IF(C263&gt;0,$P263,""))</f>
        <v/>
      </c>
      <c r="AU263" s="443" t="str">
        <f>IF(SUM(AV263:$BF263)&gt;0,"",IF(D263&gt;0,$P263,""))</f>
        <v/>
      </c>
      <c r="AV263" s="443" t="str">
        <f>IF(SUM(AW263:$BF263)&gt;0,"",IF(E263&gt;0,$P263,""))</f>
        <v/>
      </c>
      <c r="AW263" s="443" t="str">
        <f>IF(SUM(AX263:$BF263)&gt;0,"",IF(F263&gt;0,$P263,""))</f>
        <v/>
      </c>
      <c r="AX263" s="443" t="str">
        <f>IF(SUM(AY263:$BF263)&gt;0,"",IF(G263&gt;0,$P263,""))</f>
        <v/>
      </c>
      <c r="AY263" s="443" t="str">
        <f>IF(SUM(AZ263:$BF263)&gt;0,"",IF(H263&gt;0,$P263,""))</f>
        <v/>
      </c>
      <c r="AZ263" s="443" t="str">
        <f>IF(SUM(BA263:$BF263)&gt;0,"",IF(I263&gt;0,$P263,""))</f>
        <v/>
      </c>
      <c r="BA263" s="443" t="str">
        <f>IF(SUM(BB263:$BF263)&gt;0,"",IF(J263&gt;0,$P263,""))</f>
        <v/>
      </c>
      <c r="BB263" s="443" t="str">
        <f>IF(SUM(BC263:$BF263)&gt;0,"",IF(K263&gt;0,$P263,""))</f>
        <v/>
      </c>
      <c r="BC263" s="443" t="str">
        <f>IF(SUM(BD263:$BF263)&gt;0,"",IF(L263&gt;0,$P263,""))</f>
        <v/>
      </c>
      <c r="BD263" s="443" t="str">
        <f>IF(SUM(BE263:$BF263)&gt;0,"",IF(M263&gt;0,$P263,""))</f>
        <v/>
      </c>
      <c r="BE263" s="443" t="str">
        <f t="shared" si="49"/>
        <v/>
      </c>
      <c r="BF263" s="440" t="str">
        <f t="shared" si="50"/>
        <v/>
      </c>
      <c r="BG263" s="124"/>
      <c r="BH263" s="507"/>
      <c r="BI263" s="145" t="str">
        <f>IF(AS263&lt;1,"",IF(AS263=1,'TUITION SCHED'!$D$16,IF(AS263=2,'TUITION SCHED'!$E$16,IF(AS263=3,'TUITION SCHED'!$F$16,IF(AS263=4,'TUITION SCHED'!$G$16,IF(AS263=5,'TUITION SCHED'!$H$16,""))))))</f>
        <v/>
      </c>
      <c r="BJ263" s="443" t="str">
        <f>IF(AT263&lt;1,"",IF(AT263=1,'TUITION SCHED'!$D$17,IF(AT263=2,'TUITION SCHED'!$E$17,IF(AT263=3,'TUITION SCHED'!$F$17,IF(AT263=4,'TUITION SCHED'!$G$17,IF(AT263=5,'TUITION SCHED'!$H$18,""))))))</f>
        <v/>
      </c>
      <c r="BK263" s="443" t="str">
        <f>IF(AU263&lt;1,"",IF(AU263=1,'TUITION SCHED'!$D$18,IF(AU263=2,'TUITION SCHED'!$E$18,IF(AU263=3,'TUITION SCHED'!$F$18,IF(AU263=4,'TUITION SCHED'!$G$18,IF(AU263=5,'TUITION SCHED'!$H$18,""))))))</f>
        <v/>
      </c>
      <c r="BL263" s="443" t="str">
        <f>IF(AV263&lt;1,"",IF(AV263=1,'TUITION SCHED'!$D$19,IF(AV263=2,'TUITION SCHED'!$E$19,IF(AV263=3,'TUITION SCHED'!$F$19,IF(AV263=4,'TUITION SCHED'!$G$19,IF(AV263=5,'TUITION SCHED'!$H$19,""))))))</f>
        <v/>
      </c>
      <c r="BM263" s="443" t="str">
        <f>IF(AW263&lt;1,"",IF(AW263=1,'TUITION SCHED'!$D$20,IF(AW263=2,'TUITION SCHED'!$E$20,IF(AW263=3,'TUITION SCHED'!$F$20,IF(AW263=4,'TUITION SCHED'!$G$20,IF(AW263=5,'TUITION SCHED'!$H$20,""))))))</f>
        <v/>
      </c>
      <c r="BN263" s="443" t="str">
        <f>IF(AX263&lt;1,"",IF(AX263=1,'TUITION SCHED'!$D$21,IF(AX263=2,'TUITION SCHED'!$E$21,IF(AX263=3,'TUITION SCHED'!$F$21,IF(AX263=4,'TUITION SCHED'!$G$21,IF(AX263=5,'TUITION SCHED'!$H$21,""))))))</f>
        <v/>
      </c>
      <c r="BO263" s="443" t="str">
        <f>IF(AY263&lt;1,"",IF(AY263=1,'TUITION SCHED'!$D$22,IF(AY263=2,'TUITION SCHED'!$E$22,IF(AY263=3,'TUITION SCHED'!$F$22,IF(AY263=4,'TUITION SCHED'!$G$22,IF(AY263=5,'TUITION SCHED'!$H$22,""))))))</f>
        <v/>
      </c>
      <c r="BP263" s="443" t="str">
        <f>IF(AZ263&lt;1,"",IF(AZ263=1,'TUITION SCHED'!$D$23,IF(AZ263=2,'TUITION SCHED'!$E$23,IF(AZ263=3,'TUITION SCHED'!$F$23,IF(AZ263=4,'TUITION SCHED'!$G$23,IF(AZ263=5,'TUITION SCHED'!$H$23,""))))))</f>
        <v/>
      </c>
      <c r="BQ263" s="443" t="str">
        <f>IF(BA263&lt;1,"",IF(BA263=1,'TUITION SCHED'!$D$24,IF(BA263=2,'TUITION SCHED'!$E$24,IF(BA263=3,'TUITION SCHED'!$F$24,IF(BA263=4,'TUITION SCHED'!$G$24,IF(BA263=5,'TUITION SCHED'!$H$24,""))))))</f>
        <v/>
      </c>
      <c r="BR263" s="443" t="str">
        <f>IF(BB263&lt;1,"",IF(BB263=1,'TUITION SCHED'!$D$25,IF(BB263=2,'TUITION SCHED'!$E$25,IF(BB263=3,'TUITION SCHED'!$F$25,IF(BB263=4,'TUITION SCHED'!$G$25,IF(BB263=5,'TUITION SCHED'!$H$25,""))))))</f>
        <v/>
      </c>
      <c r="BS263" s="443" t="str">
        <f>IF(BC263&lt;1,"",IF(BC263=1,'TUITION SCHED'!$D$26,IF(BC263=2,'TUITION SCHED'!$E$26,IF(BC263=3,'TUITION SCHED'!$F$26,IF(BC263=4,'TUITION SCHED'!$G$26,IF(BC263=5,'TUITION SCHED'!$H$26,""))))))</f>
        <v/>
      </c>
      <c r="BT263" s="443" t="str">
        <f>IF(BD263&lt;1,"",IF(BD263=1,'TUITION SCHED'!$D$27,IF(BD263=2,'TUITION SCHED'!$E$27,IF(BD263=3,'TUITION SCHED'!$F$27,IF(BD263=4,'TUITION SCHED'!$G$27,IF(BD263=5,'TUITION SCHED'!$H$27,""))))))</f>
        <v/>
      </c>
      <c r="BU263" s="443" t="str">
        <f>IF(BE263&lt;1,"",IF(BE263=1,'TUITION SCHED'!$D$28,IF(BE263=2,'TUITION SCHED'!$E$28,IF(BE263=3,'TUITION SCHED'!$F$28,IF(BE263=4,'TUITION SCHED'!$G$28,IF(BE263=5,'TUITION SCHED'!$H$28,""))))))</f>
        <v/>
      </c>
      <c r="BV263" s="440" t="str">
        <f>IF(BF263&lt;1,"",IF(BF263=1,'TUITION SCHED'!$D$29,IF(BF263=2,'TUITION SCHED'!$E$29,IF(BF263=3,'TUITION SCHED'!$F$29,IF(BF263=4,'TUITION SCHED'!$G$29,IF(BF263=5,'TUITION SCHED'!$H$29,""))))))</f>
        <v/>
      </c>
      <c r="BW263" s="124"/>
      <c r="BX263" s="507"/>
      <c r="BY263" s="145" t="str">
        <f>IF(AH263="y",IF(SUM(J263:O263)&gt;0,'TUITION SCHED'!$H$58+IF(SUM(J263:O263)&gt;1,((SUM(J263:O263)-1))*'TUITION SCHED'!$H$60)+SUM(B263:I263)*'TUITION SCHED'!$H$59,""),"")</f>
        <v/>
      </c>
      <c r="BZ263" s="443" t="str">
        <f>IF(AH263="y",IF(SUM(B263:I263)&gt;0,'TUITION SCHED'!$H$57+IF(SUM(B263:I263)&gt;1,((SUM(B263:I263)-1))*'TUITION SCHED'!$H$59),""),"")</f>
        <v/>
      </c>
      <c r="CA263" s="443" t="str">
        <f t="shared" si="51"/>
        <v/>
      </c>
    </row>
    <row r="264" spans="1:79">
      <c r="A264" s="480"/>
      <c r="B264" s="463"/>
      <c r="C264" s="463"/>
      <c r="D264" s="463"/>
      <c r="E264" s="463"/>
      <c r="F264" s="463"/>
      <c r="G264" s="463"/>
      <c r="H264" s="463"/>
      <c r="I264" s="463"/>
      <c r="J264" s="463"/>
      <c r="K264" s="463"/>
      <c r="L264" s="463"/>
      <c r="M264" s="463"/>
      <c r="N264" s="463"/>
      <c r="O264" s="463"/>
      <c r="P264" s="443">
        <f t="shared" si="47"/>
        <v>0</v>
      </c>
      <c r="Q264" s="480"/>
      <c r="R264" s="480"/>
      <c r="S264" s="456">
        <f>IF(U264&gt;0,U264,IF(Q264=1,'TUITION SCHED'!D$30,IF(Q264=2,'TUITION SCHED'!E$30,IF(Q264=3,'TUITION SCHED'!F$30,IF(Q264=4,'TUITION SCHED'!G$30,IF(Q264=5,'TUITION SCHED'!H$30,IF(R264&gt;0,R264*'TUITION SCHED'!$D$31,SUM(BI264:BV264))))))))</f>
        <v>0</v>
      </c>
      <c r="T264" s="457" t="str">
        <f t="shared" si="48"/>
        <v/>
      </c>
      <c r="U264" s="480"/>
      <c r="V264" s="480"/>
      <c r="W264" s="575" t="str">
        <f>IF(V264="y",S264*'DATA INPUT'!$B$20,"")</f>
        <v/>
      </c>
      <c r="X264" s="483"/>
      <c r="Y264" s="443" t="str">
        <f>IF(A264="","",IF(X264="y",'DATA INPUT'!$B$26,'DATA INPUT'!$B$27))</f>
        <v/>
      </c>
      <c r="Z264" s="458">
        <f>IF(Q264=0,(P264-B264*0.5)*'DATA INPUT'!$B$28,"")</f>
        <v>0</v>
      </c>
      <c r="AA264" s="480"/>
      <c r="AB264" s="480"/>
      <c r="AC264" s="480"/>
      <c r="AD264" s="480"/>
      <c r="AE264" s="443" t="str">
        <f>IF((AB264+AC264+AD264)=0,"",(AB264*'DATA INPUT'!$D$59)+(AC264*'DATA INPUT'!$D$61)+(AD264*'DATA INPUT'!$D$66))</f>
        <v/>
      </c>
      <c r="AF264" s="480"/>
      <c r="AG264" s="480"/>
      <c r="AH264" s="483"/>
      <c r="AI264" s="443" t="str">
        <f t="shared" si="52"/>
        <v/>
      </c>
      <c r="AJ264" s="443" t="str">
        <f t="shared" si="53"/>
        <v/>
      </c>
      <c r="AK264" s="443" t="str">
        <f t="shared" si="54"/>
        <v/>
      </c>
      <c r="AL264" s="443" t="str">
        <f t="shared" si="55"/>
        <v/>
      </c>
      <c r="AM264" s="443" t="str">
        <f t="shared" si="56"/>
        <v/>
      </c>
      <c r="AN264" s="443" t="str">
        <f t="shared" si="57"/>
        <v/>
      </c>
      <c r="AO264" s="443" t="str">
        <f t="shared" si="58"/>
        <v/>
      </c>
      <c r="AP264" s="443" t="str">
        <f t="shared" si="59"/>
        <v/>
      </c>
      <c r="AQ264" s="440" t="str">
        <f>IF(AH264="y",IF(MAX(BY264:BZ264)&lt;'TUITION SCHED'!$H$61,MAX(BY264:BZ264),'TUITION SCHED'!$H$61),"")</f>
        <v/>
      </c>
      <c r="AR264" s="459"/>
      <c r="AS264" s="443" t="str">
        <f>IF(SUM(AT264:$BF264)&gt;0,"",IF(B264&gt;0,$P264,""))</f>
        <v/>
      </c>
      <c r="AT264" s="443" t="str">
        <f>IF(SUM(AU264:$BF264)&gt;0,"",IF(C264&gt;0,$P264,""))</f>
        <v/>
      </c>
      <c r="AU264" s="443" t="str">
        <f>IF(SUM(AV264:$BF264)&gt;0,"",IF(D264&gt;0,$P264,""))</f>
        <v/>
      </c>
      <c r="AV264" s="443" t="str">
        <f>IF(SUM(AW264:$BF264)&gt;0,"",IF(E264&gt;0,$P264,""))</f>
        <v/>
      </c>
      <c r="AW264" s="443" t="str">
        <f>IF(SUM(AX264:$BF264)&gt;0,"",IF(F264&gt;0,$P264,""))</f>
        <v/>
      </c>
      <c r="AX264" s="443" t="str">
        <f>IF(SUM(AY264:$BF264)&gt;0,"",IF(G264&gt;0,$P264,""))</f>
        <v/>
      </c>
      <c r="AY264" s="443" t="str">
        <f>IF(SUM(AZ264:$BF264)&gt;0,"",IF(H264&gt;0,$P264,""))</f>
        <v/>
      </c>
      <c r="AZ264" s="443" t="str">
        <f>IF(SUM(BA264:$BF264)&gt;0,"",IF(I264&gt;0,$P264,""))</f>
        <v/>
      </c>
      <c r="BA264" s="443" t="str">
        <f>IF(SUM(BB264:$BF264)&gt;0,"",IF(J264&gt;0,$P264,""))</f>
        <v/>
      </c>
      <c r="BB264" s="443" t="str">
        <f>IF(SUM(BC264:$BF264)&gt;0,"",IF(K264&gt;0,$P264,""))</f>
        <v/>
      </c>
      <c r="BC264" s="443" t="str">
        <f>IF(SUM(BD264:$BF264)&gt;0,"",IF(L264&gt;0,$P264,""))</f>
        <v/>
      </c>
      <c r="BD264" s="443" t="str">
        <f>IF(SUM(BE264:$BF264)&gt;0,"",IF(M264&gt;0,$P264,""))</f>
        <v/>
      </c>
      <c r="BE264" s="443" t="str">
        <f t="shared" si="49"/>
        <v/>
      </c>
      <c r="BF264" s="440" t="str">
        <f t="shared" si="50"/>
        <v/>
      </c>
      <c r="BG264" s="124"/>
      <c r="BH264" s="507"/>
      <c r="BI264" s="145" t="str">
        <f>IF(AS264&lt;1,"",IF(AS264=1,'TUITION SCHED'!$D$16,IF(AS264=2,'TUITION SCHED'!$E$16,IF(AS264=3,'TUITION SCHED'!$F$16,IF(AS264=4,'TUITION SCHED'!$G$16,IF(AS264=5,'TUITION SCHED'!$H$16,""))))))</f>
        <v/>
      </c>
      <c r="BJ264" s="443" t="str">
        <f>IF(AT264&lt;1,"",IF(AT264=1,'TUITION SCHED'!$D$17,IF(AT264=2,'TUITION SCHED'!$E$17,IF(AT264=3,'TUITION SCHED'!$F$17,IF(AT264=4,'TUITION SCHED'!$G$17,IF(AT264=5,'TUITION SCHED'!$H$18,""))))))</f>
        <v/>
      </c>
      <c r="BK264" s="443" t="str">
        <f>IF(AU264&lt;1,"",IF(AU264=1,'TUITION SCHED'!$D$18,IF(AU264=2,'TUITION SCHED'!$E$18,IF(AU264=3,'TUITION SCHED'!$F$18,IF(AU264=4,'TUITION SCHED'!$G$18,IF(AU264=5,'TUITION SCHED'!$H$18,""))))))</f>
        <v/>
      </c>
      <c r="BL264" s="443" t="str">
        <f>IF(AV264&lt;1,"",IF(AV264=1,'TUITION SCHED'!$D$19,IF(AV264=2,'TUITION SCHED'!$E$19,IF(AV264=3,'TUITION SCHED'!$F$19,IF(AV264=4,'TUITION SCHED'!$G$19,IF(AV264=5,'TUITION SCHED'!$H$19,""))))))</f>
        <v/>
      </c>
      <c r="BM264" s="443" t="str">
        <f>IF(AW264&lt;1,"",IF(AW264=1,'TUITION SCHED'!$D$20,IF(AW264=2,'TUITION SCHED'!$E$20,IF(AW264=3,'TUITION SCHED'!$F$20,IF(AW264=4,'TUITION SCHED'!$G$20,IF(AW264=5,'TUITION SCHED'!$H$20,""))))))</f>
        <v/>
      </c>
      <c r="BN264" s="443" t="str">
        <f>IF(AX264&lt;1,"",IF(AX264=1,'TUITION SCHED'!$D$21,IF(AX264=2,'TUITION SCHED'!$E$21,IF(AX264=3,'TUITION SCHED'!$F$21,IF(AX264=4,'TUITION SCHED'!$G$21,IF(AX264=5,'TUITION SCHED'!$H$21,""))))))</f>
        <v/>
      </c>
      <c r="BO264" s="443" t="str">
        <f>IF(AY264&lt;1,"",IF(AY264=1,'TUITION SCHED'!$D$22,IF(AY264=2,'TUITION SCHED'!$E$22,IF(AY264=3,'TUITION SCHED'!$F$22,IF(AY264=4,'TUITION SCHED'!$G$22,IF(AY264=5,'TUITION SCHED'!$H$22,""))))))</f>
        <v/>
      </c>
      <c r="BP264" s="443" t="str">
        <f>IF(AZ264&lt;1,"",IF(AZ264=1,'TUITION SCHED'!$D$23,IF(AZ264=2,'TUITION SCHED'!$E$23,IF(AZ264=3,'TUITION SCHED'!$F$23,IF(AZ264=4,'TUITION SCHED'!$G$23,IF(AZ264=5,'TUITION SCHED'!$H$23,""))))))</f>
        <v/>
      </c>
      <c r="BQ264" s="443" t="str">
        <f>IF(BA264&lt;1,"",IF(BA264=1,'TUITION SCHED'!$D$24,IF(BA264=2,'TUITION SCHED'!$E$24,IF(BA264=3,'TUITION SCHED'!$F$24,IF(BA264=4,'TUITION SCHED'!$G$24,IF(BA264=5,'TUITION SCHED'!$H$24,""))))))</f>
        <v/>
      </c>
      <c r="BR264" s="443" t="str">
        <f>IF(BB264&lt;1,"",IF(BB264=1,'TUITION SCHED'!$D$25,IF(BB264=2,'TUITION SCHED'!$E$25,IF(BB264=3,'TUITION SCHED'!$F$25,IF(BB264=4,'TUITION SCHED'!$G$25,IF(BB264=5,'TUITION SCHED'!$H$25,""))))))</f>
        <v/>
      </c>
      <c r="BS264" s="443" t="str">
        <f>IF(BC264&lt;1,"",IF(BC264=1,'TUITION SCHED'!$D$26,IF(BC264=2,'TUITION SCHED'!$E$26,IF(BC264=3,'TUITION SCHED'!$F$26,IF(BC264=4,'TUITION SCHED'!$G$26,IF(BC264=5,'TUITION SCHED'!$H$26,""))))))</f>
        <v/>
      </c>
      <c r="BT264" s="443" t="str">
        <f>IF(BD264&lt;1,"",IF(BD264=1,'TUITION SCHED'!$D$27,IF(BD264=2,'TUITION SCHED'!$E$27,IF(BD264=3,'TUITION SCHED'!$F$27,IF(BD264=4,'TUITION SCHED'!$G$27,IF(BD264=5,'TUITION SCHED'!$H$27,""))))))</f>
        <v/>
      </c>
      <c r="BU264" s="443" t="str">
        <f>IF(BE264&lt;1,"",IF(BE264=1,'TUITION SCHED'!$D$28,IF(BE264=2,'TUITION SCHED'!$E$28,IF(BE264=3,'TUITION SCHED'!$F$28,IF(BE264=4,'TUITION SCHED'!$G$28,IF(BE264=5,'TUITION SCHED'!$H$28,""))))))</f>
        <v/>
      </c>
      <c r="BV264" s="440" t="str">
        <f>IF(BF264&lt;1,"",IF(BF264=1,'TUITION SCHED'!$D$29,IF(BF264=2,'TUITION SCHED'!$E$29,IF(BF264=3,'TUITION SCHED'!$F$29,IF(BF264=4,'TUITION SCHED'!$G$29,IF(BF264=5,'TUITION SCHED'!$H$29,""))))))</f>
        <v/>
      </c>
      <c r="BW264" s="124"/>
      <c r="BX264" s="507"/>
      <c r="BY264" s="145" t="str">
        <f>IF(AH264="y",IF(SUM(J264:O264)&gt;0,'TUITION SCHED'!$H$58+IF(SUM(J264:O264)&gt;1,((SUM(J264:O264)-1))*'TUITION SCHED'!$H$60)+SUM(B264:I264)*'TUITION SCHED'!$H$59,""),"")</f>
        <v/>
      </c>
      <c r="BZ264" s="443" t="str">
        <f>IF(AH264="y",IF(SUM(B264:I264)&gt;0,'TUITION SCHED'!$H$57+IF(SUM(B264:I264)&gt;1,((SUM(B264:I264)-1))*'TUITION SCHED'!$H$59),""),"")</f>
        <v/>
      </c>
      <c r="CA264" s="443" t="str">
        <f t="shared" si="51"/>
        <v/>
      </c>
    </row>
    <row r="265" spans="1:79">
      <c r="A265" s="480"/>
      <c r="B265" s="463"/>
      <c r="C265" s="463"/>
      <c r="D265" s="463"/>
      <c r="E265" s="463"/>
      <c r="F265" s="463"/>
      <c r="G265" s="463"/>
      <c r="H265" s="463"/>
      <c r="I265" s="463"/>
      <c r="J265" s="463"/>
      <c r="K265" s="463"/>
      <c r="L265" s="463"/>
      <c r="M265" s="463"/>
      <c r="N265" s="463"/>
      <c r="O265" s="463"/>
      <c r="P265" s="443">
        <f t="shared" si="47"/>
        <v>0</v>
      </c>
      <c r="Q265" s="480"/>
      <c r="R265" s="480"/>
      <c r="S265" s="456">
        <f>IF(U265&gt;0,U265,IF(Q265=1,'TUITION SCHED'!D$30,IF(Q265=2,'TUITION SCHED'!E$30,IF(Q265=3,'TUITION SCHED'!F$30,IF(Q265=4,'TUITION SCHED'!G$30,IF(Q265=5,'TUITION SCHED'!H$30,IF(R265&gt;0,R265*'TUITION SCHED'!$D$31,SUM(BI265:BV265))))))))</f>
        <v>0</v>
      </c>
      <c r="T265" s="457" t="str">
        <f t="shared" si="48"/>
        <v/>
      </c>
      <c r="U265" s="480"/>
      <c r="V265" s="480"/>
      <c r="W265" s="575" t="str">
        <f>IF(V265="y",S265*'DATA INPUT'!$B$20,"")</f>
        <v/>
      </c>
      <c r="X265" s="483"/>
      <c r="Y265" s="443" t="str">
        <f>IF(A265="","",IF(X265="y",'DATA INPUT'!$B$26,'DATA INPUT'!$B$27))</f>
        <v/>
      </c>
      <c r="Z265" s="458">
        <f>IF(Q265=0,(P265-B265*0.5)*'DATA INPUT'!$B$28,"")</f>
        <v>0</v>
      </c>
      <c r="AA265" s="480"/>
      <c r="AB265" s="480"/>
      <c r="AC265" s="480"/>
      <c r="AD265" s="480"/>
      <c r="AE265" s="443" t="str">
        <f>IF((AB265+AC265+AD265)=0,"",(AB265*'DATA INPUT'!$D$59)+(AC265*'DATA INPUT'!$D$61)+(AD265*'DATA INPUT'!$D$66))</f>
        <v/>
      </c>
      <c r="AF265" s="480"/>
      <c r="AG265" s="480"/>
      <c r="AH265" s="483"/>
      <c r="AI265" s="443" t="str">
        <f t="shared" si="52"/>
        <v/>
      </c>
      <c r="AJ265" s="443" t="str">
        <f t="shared" si="53"/>
        <v/>
      </c>
      <c r="AK265" s="443" t="str">
        <f t="shared" si="54"/>
        <v/>
      </c>
      <c r="AL265" s="443" t="str">
        <f t="shared" si="55"/>
        <v/>
      </c>
      <c r="AM265" s="443" t="str">
        <f t="shared" si="56"/>
        <v/>
      </c>
      <c r="AN265" s="443" t="str">
        <f t="shared" si="57"/>
        <v/>
      </c>
      <c r="AO265" s="443" t="str">
        <f t="shared" si="58"/>
        <v/>
      </c>
      <c r="AP265" s="443" t="str">
        <f t="shared" si="59"/>
        <v/>
      </c>
      <c r="AQ265" s="440" t="str">
        <f>IF(AH265="y",IF(MAX(BY265:BZ265)&lt;'TUITION SCHED'!$H$61,MAX(BY265:BZ265),'TUITION SCHED'!$H$61),"")</f>
        <v/>
      </c>
      <c r="AR265" s="459"/>
      <c r="AS265" s="443" t="str">
        <f>IF(SUM(AT265:$BF265)&gt;0,"",IF(B265&gt;0,$P265,""))</f>
        <v/>
      </c>
      <c r="AT265" s="443" t="str">
        <f>IF(SUM(AU265:$BF265)&gt;0,"",IF(C265&gt;0,$P265,""))</f>
        <v/>
      </c>
      <c r="AU265" s="443" t="str">
        <f>IF(SUM(AV265:$BF265)&gt;0,"",IF(D265&gt;0,$P265,""))</f>
        <v/>
      </c>
      <c r="AV265" s="443" t="str">
        <f>IF(SUM(AW265:$BF265)&gt;0,"",IF(E265&gt;0,$P265,""))</f>
        <v/>
      </c>
      <c r="AW265" s="443" t="str">
        <f>IF(SUM(AX265:$BF265)&gt;0,"",IF(F265&gt;0,$P265,""))</f>
        <v/>
      </c>
      <c r="AX265" s="443" t="str">
        <f>IF(SUM(AY265:$BF265)&gt;0,"",IF(G265&gt;0,$P265,""))</f>
        <v/>
      </c>
      <c r="AY265" s="443" t="str">
        <f>IF(SUM(AZ265:$BF265)&gt;0,"",IF(H265&gt;0,$P265,""))</f>
        <v/>
      </c>
      <c r="AZ265" s="443" t="str">
        <f>IF(SUM(BA265:$BF265)&gt;0,"",IF(I265&gt;0,$P265,""))</f>
        <v/>
      </c>
      <c r="BA265" s="443" t="str">
        <f>IF(SUM(BB265:$BF265)&gt;0,"",IF(J265&gt;0,$P265,""))</f>
        <v/>
      </c>
      <c r="BB265" s="443" t="str">
        <f>IF(SUM(BC265:$BF265)&gt;0,"",IF(K265&gt;0,$P265,""))</f>
        <v/>
      </c>
      <c r="BC265" s="443" t="str">
        <f>IF(SUM(BD265:$BF265)&gt;0,"",IF(L265&gt;0,$P265,""))</f>
        <v/>
      </c>
      <c r="BD265" s="443" t="str">
        <f>IF(SUM(BE265:$BF265)&gt;0,"",IF(M265&gt;0,$P265,""))</f>
        <v/>
      </c>
      <c r="BE265" s="443" t="str">
        <f t="shared" si="49"/>
        <v/>
      </c>
      <c r="BF265" s="440" t="str">
        <f t="shared" si="50"/>
        <v/>
      </c>
      <c r="BG265" s="124"/>
      <c r="BH265" s="507"/>
      <c r="BI265" s="145" t="str">
        <f>IF(AS265&lt;1,"",IF(AS265=1,'TUITION SCHED'!$D$16,IF(AS265=2,'TUITION SCHED'!$E$16,IF(AS265=3,'TUITION SCHED'!$F$16,IF(AS265=4,'TUITION SCHED'!$G$16,IF(AS265=5,'TUITION SCHED'!$H$16,""))))))</f>
        <v/>
      </c>
      <c r="BJ265" s="443" t="str">
        <f>IF(AT265&lt;1,"",IF(AT265=1,'TUITION SCHED'!$D$17,IF(AT265=2,'TUITION SCHED'!$E$17,IF(AT265=3,'TUITION SCHED'!$F$17,IF(AT265=4,'TUITION SCHED'!$G$17,IF(AT265=5,'TUITION SCHED'!$H$18,""))))))</f>
        <v/>
      </c>
      <c r="BK265" s="443" t="str">
        <f>IF(AU265&lt;1,"",IF(AU265=1,'TUITION SCHED'!$D$18,IF(AU265=2,'TUITION SCHED'!$E$18,IF(AU265=3,'TUITION SCHED'!$F$18,IF(AU265=4,'TUITION SCHED'!$G$18,IF(AU265=5,'TUITION SCHED'!$H$18,""))))))</f>
        <v/>
      </c>
      <c r="BL265" s="443" t="str">
        <f>IF(AV265&lt;1,"",IF(AV265=1,'TUITION SCHED'!$D$19,IF(AV265=2,'TUITION SCHED'!$E$19,IF(AV265=3,'TUITION SCHED'!$F$19,IF(AV265=4,'TUITION SCHED'!$G$19,IF(AV265=5,'TUITION SCHED'!$H$19,""))))))</f>
        <v/>
      </c>
      <c r="BM265" s="443" t="str">
        <f>IF(AW265&lt;1,"",IF(AW265=1,'TUITION SCHED'!$D$20,IF(AW265=2,'TUITION SCHED'!$E$20,IF(AW265=3,'TUITION SCHED'!$F$20,IF(AW265=4,'TUITION SCHED'!$G$20,IF(AW265=5,'TUITION SCHED'!$H$20,""))))))</f>
        <v/>
      </c>
      <c r="BN265" s="443" t="str">
        <f>IF(AX265&lt;1,"",IF(AX265=1,'TUITION SCHED'!$D$21,IF(AX265=2,'TUITION SCHED'!$E$21,IF(AX265=3,'TUITION SCHED'!$F$21,IF(AX265=4,'TUITION SCHED'!$G$21,IF(AX265=5,'TUITION SCHED'!$H$21,""))))))</f>
        <v/>
      </c>
      <c r="BO265" s="443" t="str">
        <f>IF(AY265&lt;1,"",IF(AY265=1,'TUITION SCHED'!$D$22,IF(AY265=2,'TUITION SCHED'!$E$22,IF(AY265=3,'TUITION SCHED'!$F$22,IF(AY265=4,'TUITION SCHED'!$G$22,IF(AY265=5,'TUITION SCHED'!$H$22,""))))))</f>
        <v/>
      </c>
      <c r="BP265" s="443" t="str">
        <f>IF(AZ265&lt;1,"",IF(AZ265=1,'TUITION SCHED'!$D$23,IF(AZ265=2,'TUITION SCHED'!$E$23,IF(AZ265=3,'TUITION SCHED'!$F$23,IF(AZ265=4,'TUITION SCHED'!$G$23,IF(AZ265=5,'TUITION SCHED'!$H$23,""))))))</f>
        <v/>
      </c>
      <c r="BQ265" s="443" t="str">
        <f>IF(BA265&lt;1,"",IF(BA265=1,'TUITION SCHED'!$D$24,IF(BA265=2,'TUITION SCHED'!$E$24,IF(BA265=3,'TUITION SCHED'!$F$24,IF(BA265=4,'TUITION SCHED'!$G$24,IF(BA265=5,'TUITION SCHED'!$H$24,""))))))</f>
        <v/>
      </c>
      <c r="BR265" s="443" t="str">
        <f>IF(BB265&lt;1,"",IF(BB265=1,'TUITION SCHED'!$D$25,IF(BB265=2,'TUITION SCHED'!$E$25,IF(BB265=3,'TUITION SCHED'!$F$25,IF(BB265=4,'TUITION SCHED'!$G$25,IF(BB265=5,'TUITION SCHED'!$H$25,""))))))</f>
        <v/>
      </c>
      <c r="BS265" s="443" t="str">
        <f>IF(BC265&lt;1,"",IF(BC265=1,'TUITION SCHED'!$D$26,IF(BC265=2,'TUITION SCHED'!$E$26,IF(BC265=3,'TUITION SCHED'!$F$26,IF(BC265=4,'TUITION SCHED'!$G$26,IF(BC265=5,'TUITION SCHED'!$H$26,""))))))</f>
        <v/>
      </c>
      <c r="BT265" s="443" t="str">
        <f>IF(BD265&lt;1,"",IF(BD265=1,'TUITION SCHED'!$D$27,IF(BD265=2,'TUITION SCHED'!$E$27,IF(BD265=3,'TUITION SCHED'!$F$27,IF(BD265=4,'TUITION SCHED'!$G$27,IF(BD265=5,'TUITION SCHED'!$H$27,""))))))</f>
        <v/>
      </c>
      <c r="BU265" s="443" t="str">
        <f>IF(BE265&lt;1,"",IF(BE265=1,'TUITION SCHED'!$D$28,IF(BE265=2,'TUITION SCHED'!$E$28,IF(BE265=3,'TUITION SCHED'!$F$28,IF(BE265=4,'TUITION SCHED'!$G$28,IF(BE265=5,'TUITION SCHED'!$H$28,""))))))</f>
        <v/>
      </c>
      <c r="BV265" s="440" t="str">
        <f>IF(BF265&lt;1,"",IF(BF265=1,'TUITION SCHED'!$D$29,IF(BF265=2,'TUITION SCHED'!$E$29,IF(BF265=3,'TUITION SCHED'!$F$29,IF(BF265=4,'TUITION SCHED'!$G$29,IF(BF265=5,'TUITION SCHED'!$H$29,""))))))</f>
        <v/>
      </c>
      <c r="BW265" s="124"/>
      <c r="BX265" s="507"/>
      <c r="BY265" s="145" t="str">
        <f>IF(AH265="y",IF(SUM(J265:O265)&gt;0,'TUITION SCHED'!$H$58+IF(SUM(J265:O265)&gt;1,((SUM(J265:O265)-1))*'TUITION SCHED'!$H$60)+SUM(B265:I265)*'TUITION SCHED'!$H$59,""),"")</f>
        <v/>
      </c>
      <c r="BZ265" s="443" t="str">
        <f>IF(AH265="y",IF(SUM(B265:I265)&gt;0,'TUITION SCHED'!$H$57+IF(SUM(B265:I265)&gt;1,((SUM(B265:I265)-1))*'TUITION SCHED'!$H$59),""),"")</f>
        <v/>
      </c>
      <c r="CA265" s="443" t="str">
        <f t="shared" si="51"/>
        <v/>
      </c>
    </row>
    <row r="266" spans="1:79">
      <c r="A266" s="480"/>
      <c r="B266" s="463"/>
      <c r="C266" s="463"/>
      <c r="D266" s="463"/>
      <c r="E266" s="463"/>
      <c r="F266" s="463"/>
      <c r="G266" s="463"/>
      <c r="H266" s="463"/>
      <c r="I266" s="463"/>
      <c r="J266" s="463"/>
      <c r="K266" s="463"/>
      <c r="L266" s="463"/>
      <c r="M266" s="463"/>
      <c r="N266" s="463"/>
      <c r="O266" s="463"/>
      <c r="P266" s="443">
        <f t="shared" si="47"/>
        <v>0</v>
      </c>
      <c r="Q266" s="480"/>
      <c r="R266" s="480"/>
      <c r="S266" s="456">
        <f>IF(U266&gt;0,U266,IF(Q266=1,'TUITION SCHED'!D$30,IF(Q266=2,'TUITION SCHED'!E$30,IF(Q266=3,'TUITION SCHED'!F$30,IF(Q266=4,'TUITION SCHED'!G$30,IF(Q266=5,'TUITION SCHED'!H$30,IF(R266&gt;0,R266*'TUITION SCHED'!$D$31,SUM(BI266:BV266))))))))</f>
        <v>0</v>
      </c>
      <c r="T266" s="457" t="str">
        <f t="shared" si="48"/>
        <v/>
      </c>
      <c r="U266" s="480"/>
      <c r="V266" s="480"/>
      <c r="W266" s="575" t="str">
        <f>IF(V266="y",S266*'DATA INPUT'!$B$20,"")</f>
        <v/>
      </c>
      <c r="X266" s="483"/>
      <c r="Y266" s="443" t="str">
        <f>IF(A266="","",IF(X266="y",'DATA INPUT'!$B$26,'DATA INPUT'!$B$27))</f>
        <v/>
      </c>
      <c r="Z266" s="458">
        <f>IF(Q266=0,(P266-B266*0.5)*'DATA INPUT'!$B$28,"")</f>
        <v>0</v>
      </c>
      <c r="AA266" s="480"/>
      <c r="AB266" s="480"/>
      <c r="AC266" s="480"/>
      <c r="AD266" s="480"/>
      <c r="AE266" s="443" t="str">
        <f>IF((AB266+AC266+AD266)=0,"",(AB266*'DATA INPUT'!$D$59)+(AC266*'DATA INPUT'!$D$61)+(AD266*'DATA INPUT'!$D$66))</f>
        <v/>
      </c>
      <c r="AF266" s="480"/>
      <c r="AG266" s="480"/>
      <c r="AH266" s="483"/>
      <c r="AI266" s="443" t="str">
        <f t="shared" si="52"/>
        <v/>
      </c>
      <c r="AJ266" s="443" t="str">
        <f t="shared" si="53"/>
        <v/>
      </c>
      <c r="AK266" s="443" t="str">
        <f t="shared" si="54"/>
        <v/>
      </c>
      <c r="AL266" s="443" t="str">
        <f t="shared" si="55"/>
        <v/>
      </c>
      <c r="AM266" s="443" t="str">
        <f t="shared" si="56"/>
        <v/>
      </c>
      <c r="AN266" s="443" t="str">
        <f t="shared" si="57"/>
        <v/>
      </c>
      <c r="AO266" s="443" t="str">
        <f t="shared" si="58"/>
        <v/>
      </c>
      <c r="AP266" s="443" t="str">
        <f t="shared" si="59"/>
        <v/>
      </c>
      <c r="AQ266" s="440" t="str">
        <f>IF(AH266="y",IF(MAX(BY266:BZ266)&lt;'TUITION SCHED'!$H$61,MAX(BY266:BZ266),'TUITION SCHED'!$H$61),"")</f>
        <v/>
      </c>
      <c r="AR266" s="459"/>
      <c r="AS266" s="443" t="str">
        <f>IF(SUM(AT266:$BF266)&gt;0,"",IF(B266&gt;0,$P266,""))</f>
        <v/>
      </c>
      <c r="AT266" s="443" t="str">
        <f>IF(SUM(AU266:$BF266)&gt;0,"",IF(C266&gt;0,$P266,""))</f>
        <v/>
      </c>
      <c r="AU266" s="443" t="str">
        <f>IF(SUM(AV266:$BF266)&gt;0,"",IF(D266&gt;0,$P266,""))</f>
        <v/>
      </c>
      <c r="AV266" s="443" t="str">
        <f>IF(SUM(AW266:$BF266)&gt;0,"",IF(E266&gt;0,$P266,""))</f>
        <v/>
      </c>
      <c r="AW266" s="443" t="str">
        <f>IF(SUM(AX266:$BF266)&gt;0,"",IF(F266&gt;0,$P266,""))</f>
        <v/>
      </c>
      <c r="AX266" s="443" t="str">
        <f>IF(SUM(AY266:$BF266)&gt;0,"",IF(G266&gt;0,$P266,""))</f>
        <v/>
      </c>
      <c r="AY266" s="443" t="str">
        <f>IF(SUM(AZ266:$BF266)&gt;0,"",IF(H266&gt;0,$P266,""))</f>
        <v/>
      </c>
      <c r="AZ266" s="443" t="str">
        <f>IF(SUM(BA266:$BF266)&gt;0,"",IF(I266&gt;0,$P266,""))</f>
        <v/>
      </c>
      <c r="BA266" s="443" t="str">
        <f>IF(SUM(BB266:$BF266)&gt;0,"",IF(J266&gt;0,$P266,""))</f>
        <v/>
      </c>
      <c r="BB266" s="443" t="str">
        <f>IF(SUM(BC266:$BF266)&gt;0,"",IF(K266&gt;0,$P266,""))</f>
        <v/>
      </c>
      <c r="BC266" s="443" t="str">
        <f>IF(SUM(BD266:$BF266)&gt;0,"",IF(L266&gt;0,$P266,""))</f>
        <v/>
      </c>
      <c r="BD266" s="443" t="str">
        <f>IF(SUM(BE266:$BF266)&gt;0,"",IF(M266&gt;0,$P266,""))</f>
        <v/>
      </c>
      <c r="BE266" s="443" t="str">
        <f t="shared" si="49"/>
        <v/>
      </c>
      <c r="BF266" s="440" t="str">
        <f t="shared" si="50"/>
        <v/>
      </c>
      <c r="BG266" s="124"/>
      <c r="BH266" s="507"/>
      <c r="BI266" s="145" t="str">
        <f>IF(AS266&lt;1,"",IF(AS266=1,'TUITION SCHED'!$D$16,IF(AS266=2,'TUITION SCHED'!$E$16,IF(AS266=3,'TUITION SCHED'!$F$16,IF(AS266=4,'TUITION SCHED'!$G$16,IF(AS266=5,'TUITION SCHED'!$H$16,""))))))</f>
        <v/>
      </c>
      <c r="BJ266" s="443" t="str">
        <f>IF(AT266&lt;1,"",IF(AT266=1,'TUITION SCHED'!$D$17,IF(AT266=2,'TUITION SCHED'!$E$17,IF(AT266=3,'TUITION SCHED'!$F$17,IF(AT266=4,'TUITION SCHED'!$G$17,IF(AT266=5,'TUITION SCHED'!$H$18,""))))))</f>
        <v/>
      </c>
      <c r="BK266" s="443" t="str">
        <f>IF(AU266&lt;1,"",IF(AU266=1,'TUITION SCHED'!$D$18,IF(AU266=2,'TUITION SCHED'!$E$18,IF(AU266=3,'TUITION SCHED'!$F$18,IF(AU266=4,'TUITION SCHED'!$G$18,IF(AU266=5,'TUITION SCHED'!$H$18,""))))))</f>
        <v/>
      </c>
      <c r="BL266" s="443" t="str">
        <f>IF(AV266&lt;1,"",IF(AV266=1,'TUITION SCHED'!$D$19,IF(AV266=2,'TUITION SCHED'!$E$19,IF(AV266=3,'TUITION SCHED'!$F$19,IF(AV266=4,'TUITION SCHED'!$G$19,IF(AV266=5,'TUITION SCHED'!$H$19,""))))))</f>
        <v/>
      </c>
      <c r="BM266" s="443" t="str">
        <f>IF(AW266&lt;1,"",IF(AW266=1,'TUITION SCHED'!$D$20,IF(AW266=2,'TUITION SCHED'!$E$20,IF(AW266=3,'TUITION SCHED'!$F$20,IF(AW266=4,'TUITION SCHED'!$G$20,IF(AW266=5,'TUITION SCHED'!$H$20,""))))))</f>
        <v/>
      </c>
      <c r="BN266" s="443" t="str">
        <f>IF(AX266&lt;1,"",IF(AX266=1,'TUITION SCHED'!$D$21,IF(AX266=2,'TUITION SCHED'!$E$21,IF(AX266=3,'TUITION SCHED'!$F$21,IF(AX266=4,'TUITION SCHED'!$G$21,IF(AX266=5,'TUITION SCHED'!$H$21,""))))))</f>
        <v/>
      </c>
      <c r="BO266" s="443" t="str">
        <f>IF(AY266&lt;1,"",IF(AY266=1,'TUITION SCHED'!$D$22,IF(AY266=2,'TUITION SCHED'!$E$22,IF(AY266=3,'TUITION SCHED'!$F$22,IF(AY266=4,'TUITION SCHED'!$G$22,IF(AY266=5,'TUITION SCHED'!$H$22,""))))))</f>
        <v/>
      </c>
      <c r="BP266" s="443" t="str">
        <f>IF(AZ266&lt;1,"",IF(AZ266=1,'TUITION SCHED'!$D$23,IF(AZ266=2,'TUITION SCHED'!$E$23,IF(AZ266=3,'TUITION SCHED'!$F$23,IF(AZ266=4,'TUITION SCHED'!$G$23,IF(AZ266=5,'TUITION SCHED'!$H$23,""))))))</f>
        <v/>
      </c>
      <c r="BQ266" s="443" t="str">
        <f>IF(BA266&lt;1,"",IF(BA266=1,'TUITION SCHED'!$D$24,IF(BA266=2,'TUITION SCHED'!$E$24,IF(BA266=3,'TUITION SCHED'!$F$24,IF(BA266=4,'TUITION SCHED'!$G$24,IF(BA266=5,'TUITION SCHED'!$H$24,""))))))</f>
        <v/>
      </c>
      <c r="BR266" s="443" t="str">
        <f>IF(BB266&lt;1,"",IF(BB266=1,'TUITION SCHED'!$D$25,IF(BB266=2,'TUITION SCHED'!$E$25,IF(BB266=3,'TUITION SCHED'!$F$25,IF(BB266=4,'TUITION SCHED'!$G$25,IF(BB266=5,'TUITION SCHED'!$H$25,""))))))</f>
        <v/>
      </c>
      <c r="BS266" s="443" t="str">
        <f>IF(BC266&lt;1,"",IF(BC266=1,'TUITION SCHED'!$D$26,IF(BC266=2,'TUITION SCHED'!$E$26,IF(BC266=3,'TUITION SCHED'!$F$26,IF(BC266=4,'TUITION SCHED'!$G$26,IF(BC266=5,'TUITION SCHED'!$H$26,""))))))</f>
        <v/>
      </c>
      <c r="BT266" s="443" t="str">
        <f>IF(BD266&lt;1,"",IF(BD266=1,'TUITION SCHED'!$D$27,IF(BD266=2,'TUITION SCHED'!$E$27,IF(BD266=3,'TUITION SCHED'!$F$27,IF(BD266=4,'TUITION SCHED'!$G$27,IF(BD266=5,'TUITION SCHED'!$H$27,""))))))</f>
        <v/>
      </c>
      <c r="BU266" s="443" t="str">
        <f>IF(BE266&lt;1,"",IF(BE266=1,'TUITION SCHED'!$D$28,IF(BE266=2,'TUITION SCHED'!$E$28,IF(BE266=3,'TUITION SCHED'!$F$28,IF(BE266=4,'TUITION SCHED'!$G$28,IF(BE266=5,'TUITION SCHED'!$H$28,""))))))</f>
        <v/>
      </c>
      <c r="BV266" s="440" t="str">
        <f>IF(BF266&lt;1,"",IF(BF266=1,'TUITION SCHED'!$D$29,IF(BF266=2,'TUITION SCHED'!$E$29,IF(BF266=3,'TUITION SCHED'!$F$29,IF(BF266=4,'TUITION SCHED'!$G$29,IF(BF266=5,'TUITION SCHED'!$H$29,""))))))</f>
        <v/>
      </c>
      <c r="BW266" s="124"/>
      <c r="BX266" s="507"/>
      <c r="BY266" s="145" t="str">
        <f>IF(AH266="y",IF(SUM(J266:O266)&gt;0,'TUITION SCHED'!$H$58+IF(SUM(J266:O266)&gt;1,((SUM(J266:O266)-1))*'TUITION SCHED'!$H$60)+SUM(B266:I266)*'TUITION SCHED'!$H$59,""),"")</f>
        <v/>
      </c>
      <c r="BZ266" s="443" t="str">
        <f>IF(AH266="y",IF(SUM(B266:I266)&gt;0,'TUITION SCHED'!$H$57+IF(SUM(B266:I266)&gt;1,((SUM(B266:I266)-1))*'TUITION SCHED'!$H$59),""),"")</f>
        <v/>
      </c>
      <c r="CA266" s="443" t="str">
        <f t="shared" si="51"/>
        <v/>
      </c>
    </row>
    <row r="267" spans="1:79">
      <c r="A267" s="480"/>
      <c r="B267" s="463"/>
      <c r="C267" s="463"/>
      <c r="D267" s="463"/>
      <c r="E267" s="463"/>
      <c r="F267" s="463"/>
      <c r="G267" s="463"/>
      <c r="H267" s="463"/>
      <c r="I267" s="463"/>
      <c r="J267" s="463"/>
      <c r="K267" s="463"/>
      <c r="L267" s="463"/>
      <c r="M267" s="463"/>
      <c r="N267" s="463"/>
      <c r="O267" s="463"/>
      <c r="P267" s="443">
        <f t="shared" si="47"/>
        <v>0</v>
      </c>
      <c r="Q267" s="480"/>
      <c r="R267" s="480"/>
      <c r="S267" s="456">
        <f>IF(U267&gt;0,U267,IF(Q267=1,'TUITION SCHED'!D$30,IF(Q267=2,'TUITION SCHED'!E$30,IF(Q267=3,'TUITION SCHED'!F$30,IF(Q267=4,'TUITION SCHED'!G$30,IF(Q267=5,'TUITION SCHED'!H$30,IF(R267&gt;0,R267*'TUITION SCHED'!$D$31,SUM(BI267:BV267))))))))</f>
        <v>0</v>
      </c>
      <c r="T267" s="457" t="str">
        <f t="shared" si="48"/>
        <v/>
      </c>
      <c r="U267" s="480"/>
      <c r="V267" s="480"/>
      <c r="W267" s="575" t="str">
        <f>IF(V267="y",S267*'DATA INPUT'!$B$20,"")</f>
        <v/>
      </c>
      <c r="X267" s="483"/>
      <c r="Y267" s="443" t="str">
        <f>IF(A267="","",IF(X267="y",'DATA INPUT'!$B$26,'DATA INPUT'!$B$27))</f>
        <v/>
      </c>
      <c r="Z267" s="458">
        <f>IF(Q267=0,(P267-B267*0.5)*'DATA INPUT'!$B$28,"")</f>
        <v>0</v>
      </c>
      <c r="AA267" s="480"/>
      <c r="AB267" s="480"/>
      <c r="AC267" s="480"/>
      <c r="AD267" s="480"/>
      <c r="AE267" s="443" t="str">
        <f>IF((AB267+AC267+AD267)=0,"",(AB267*'DATA INPUT'!$D$59)+(AC267*'DATA INPUT'!$D$61)+(AD267*'DATA INPUT'!$D$66))</f>
        <v/>
      </c>
      <c r="AF267" s="480"/>
      <c r="AG267" s="480"/>
      <c r="AH267" s="483"/>
      <c r="AI267" s="443" t="str">
        <f t="shared" si="52"/>
        <v/>
      </c>
      <c r="AJ267" s="443" t="str">
        <f t="shared" si="53"/>
        <v/>
      </c>
      <c r="AK267" s="443" t="str">
        <f t="shared" si="54"/>
        <v/>
      </c>
      <c r="AL267" s="443" t="str">
        <f t="shared" si="55"/>
        <v/>
      </c>
      <c r="AM267" s="443" t="str">
        <f t="shared" si="56"/>
        <v/>
      </c>
      <c r="AN267" s="443" t="str">
        <f t="shared" si="57"/>
        <v/>
      </c>
      <c r="AO267" s="443" t="str">
        <f t="shared" si="58"/>
        <v/>
      </c>
      <c r="AP267" s="443" t="str">
        <f t="shared" si="59"/>
        <v/>
      </c>
      <c r="AQ267" s="440" t="str">
        <f>IF(AH267="y",IF(MAX(BY267:BZ267)&lt;'TUITION SCHED'!$H$61,MAX(BY267:BZ267),'TUITION SCHED'!$H$61),"")</f>
        <v/>
      </c>
      <c r="AR267" s="459"/>
      <c r="AS267" s="443" t="str">
        <f>IF(SUM(AT267:$BF267)&gt;0,"",IF(B267&gt;0,$P267,""))</f>
        <v/>
      </c>
      <c r="AT267" s="443" t="str">
        <f>IF(SUM(AU267:$BF267)&gt;0,"",IF(C267&gt;0,$P267,""))</f>
        <v/>
      </c>
      <c r="AU267" s="443" t="str">
        <f>IF(SUM(AV267:$BF267)&gt;0,"",IF(D267&gt;0,$P267,""))</f>
        <v/>
      </c>
      <c r="AV267" s="443" t="str">
        <f>IF(SUM(AW267:$BF267)&gt;0,"",IF(E267&gt;0,$P267,""))</f>
        <v/>
      </c>
      <c r="AW267" s="443" t="str">
        <f>IF(SUM(AX267:$BF267)&gt;0,"",IF(F267&gt;0,$P267,""))</f>
        <v/>
      </c>
      <c r="AX267" s="443" t="str">
        <f>IF(SUM(AY267:$BF267)&gt;0,"",IF(G267&gt;0,$P267,""))</f>
        <v/>
      </c>
      <c r="AY267" s="443" t="str">
        <f>IF(SUM(AZ267:$BF267)&gt;0,"",IF(H267&gt;0,$P267,""))</f>
        <v/>
      </c>
      <c r="AZ267" s="443" t="str">
        <f>IF(SUM(BA267:$BF267)&gt;0,"",IF(I267&gt;0,$P267,""))</f>
        <v/>
      </c>
      <c r="BA267" s="443" t="str">
        <f>IF(SUM(BB267:$BF267)&gt;0,"",IF(J267&gt;0,$P267,""))</f>
        <v/>
      </c>
      <c r="BB267" s="443" t="str">
        <f>IF(SUM(BC267:$BF267)&gt;0,"",IF(K267&gt;0,$P267,""))</f>
        <v/>
      </c>
      <c r="BC267" s="443" t="str">
        <f>IF(SUM(BD267:$BF267)&gt;0,"",IF(L267&gt;0,$P267,""))</f>
        <v/>
      </c>
      <c r="BD267" s="443" t="str">
        <f>IF(SUM(BE267:$BF267)&gt;0,"",IF(M267&gt;0,$P267,""))</f>
        <v/>
      </c>
      <c r="BE267" s="443" t="str">
        <f t="shared" si="49"/>
        <v/>
      </c>
      <c r="BF267" s="440" t="str">
        <f t="shared" si="50"/>
        <v/>
      </c>
      <c r="BG267" s="124"/>
      <c r="BH267" s="507"/>
      <c r="BI267" s="145" t="str">
        <f>IF(AS267&lt;1,"",IF(AS267=1,'TUITION SCHED'!$D$16,IF(AS267=2,'TUITION SCHED'!$E$16,IF(AS267=3,'TUITION SCHED'!$F$16,IF(AS267=4,'TUITION SCHED'!$G$16,IF(AS267=5,'TUITION SCHED'!$H$16,""))))))</f>
        <v/>
      </c>
      <c r="BJ267" s="443" t="str">
        <f>IF(AT267&lt;1,"",IF(AT267=1,'TUITION SCHED'!$D$17,IF(AT267=2,'TUITION SCHED'!$E$17,IF(AT267=3,'TUITION SCHED'!$F$17,IF(AT267=4,'TUITION SCHED'!$G$17,IF(AT267=5,'TUITION SCHED'!$H$18,""))))))</f>
        <v/>
      </c>
      <c r="BK267" s="443" t="str">
        <f>IF(AU267&lt;1,"",IF(AU267=1,'TUITION SCHED'!$D$18,IF(AU267=2,'TUITION SCHED'!$E$18,IF(AU267=3,'TUITION SCHED'!$F$18,IF(AU267=4,'TUITION SCHED'!$G$18,IF(AU267=5,'TUITION SCHED'!$H$18,""))))))</f>
        <v/>
      </c>
      <c r="BL267" s="443" t="str">
        <f>IF(AV267&lt;1,"",IF(AV267=1,'TUITION SCHED'!$D$19,IF(AV267=2,'TUITION SCHED'!$E$19,IF(AV267=3,'TUITION SCHED'!$F$19,IF(AV267=4,'TUITION SCHED'!$G$19,IF(AV267=5,'TUITION SCHED'!$H$19,""))))))</f>
        <v/>
      </c>
      <c r="BM267" s="443" t="str">
        <f>IF(AW267&lt;1,"",IF(AW267=1,'TUITION SCHED'!$D$20,IF(AW267=2,'TUITION SCHED'!$E$20,IF(AW267=3,'TUITION SCHED'!$F$20,IF(AW267=4,'TUITION SCHED'!$G$20,IF(AW267=5,'TUITION SCHED'!$H$20,""))))))</f>
        <v/>
      </c>
      <c r="BN267" s="443" t="str">
        <f>IF(AX267&lt;1,"",IF(AX267=1,'TUITION SCHED'!$D$21,IF(AX267=2,'TUITION SCHED'!$E$21,IF(AX267=3,'TUITION SCHED'!$F$21,IF(AX267=4,'TUITION SCHED'!$G$21,IF(AX267=5,'TUITION SCHED'!$H$21,""))))))</f>
        <v/>
      </c>
      <c r="BO267" s="443" t="str">
        <f>IF(AY267&lt;1,"",IF(AY267=1,'TUITION SCHED'!$D$22,IF(AY267=2,'TUITION SCHED'!$E$22,IF(AY267=3,'TUITION SCHED'!$F$22,IF(AY267=4,'TUITION SCHED'!$G$22,IF(AY267=5,'TUITION SCHED'!$H$22,""))))))</f>
        <v/>
      </c>
      <c r="BP267" s="443" t="str">
        <f>IF(AZ267&lt;1,"",IF(AZ267=1,'TUITION SCHED'!$D$23,IF(AZ267=2,'TUITION SCHED'!$E$23,IF(AZ267=3,'TUITION SCHED'!$F$23,IF(AZ267=4,'TUITION SCHED'!$G$23,IF(AZ267=5,'TUITION SCHED'!$H$23,""))))))</f>
        <v/>
      </c>
      <c r="BQ267" s="443" t="str">
        <f>IF(BA267&lt;1,"",IF(BA267=1,'TUITION SCHED'!$D$24,IF(BA267=2,'TUITION SCHED'!$E$24,IF(BA267=3,'TUITION SCHED'!$F$24,IF(BA267=4,'TUITION SCHED'!$G$24,IF(BA267=5,'TUITION SCHED'!$H$24,""))))))</f>
        <v/>
      </c>
      <c r="BR267" s="443" t="str">
        <f>IF(BB267&lt;1,"",IF(BB267=1,'TUITION SCHED'!$D$25,IF(BB267=2,'TUITION SCHED'!$E$25,IF(BB267=3,'TUITION SCHED'!$F$25,IF(BB267=4,'TUITION SCHED'!$G$25,IF(BB267=5,'TUITION SCHED'!$H$25,""))))))</f>
        <v/>
      </c>
      <c r="BS267" s="443" t="str">
        <f>IF(BC267&lt;1,"",IF(BC267=1,'TUITION SCHED'!$D$26,IF(BC267=2,'TUITION SCHED'!$E$26,IF(BC267=3,'TUITION SCHED'!$F$26,IF(BC267=4,'TUITION SCHED'!$G$26,IF(BC267=5,'TUITION SCHED'!$H$26,""))))))</f>
        <v/>
      </c>
      <c r="BT267" s="443" t="str">
        <f>IF(BD267&lt;1,"",IF(BD267=1,'TUITION SCHED'!$D$27,IF(BD267=2,'TUITION SCHED'!$E$27,IF(BD267=3,'TUITION SCHED'!$F$27,IF(BD267=4,'TUITION SCHED'!$G$27,IF(BD267=5,'TUITION SCHED'!$H$27,""))))))</f>
        <v/>
      </c>
      <c r="BU267" s="443" t="str">
        <f>IF(BE267&lt;1,"",IF(BE267=1,'TUITION SCHED'!$D$28,IF(BE267=2,'TUITION SCHED'!$E$28,IF(BE267=3,'TUITION SCHED'!$F$28,IF(BE267=4,'TUITION SCHED'!$G$28,IF(BE267=5,'TUITION SCHED'!$H$28,""))))))</f>
        <v/>
      </c>
      <c r="BV267" s="440" t="str">
        <f>IF(BF267&lt;1,"",IF(BF267=1,'TUITION SCHED'!$D$29,IF(BF267=2,'TUITION SCHED'!$E$29,IF(BF267=3,'TUITION SCHED'!$F$29,IF(BF267=4,'TUITION SCHED'!$G$29,IF(BF267=5,'TUITION SCHED'!$H$29,""))))))</f>
        <v/>
      </c>
      <c r="BW267" s="124"/>
      <c r="BX267" s="507"/>
      <c r="BY267" s="145" t="str">
        <f>IF(AH267="y",IF(SUM(J267:O267)&gt;0,'TUITION SCHED'!$H$58+IF(SUM(J267:O267)&gt;1,((SUM(J267:O267)-1))*'TUITION SCHED'!$H$60)+SUM(B267:I267)*'TUITION SCHED'!$H$59,""),"")</f>
        <v/>
      </c>
      <c r="BZ267" s="443" t="str">
        <f>IF(AH267="y",IF(SUM(B267:I267)&gt;0,'TUITION SCHED'!$H$57+IF(SUM(B267:I267)&gt;1,((SUM(B267:I267)-1))*'TUITION SCHED'!$H$59),""),"")</f>
        <v/>
      </c>
      <c r="CA267" s="443" t="str">
        <f t="shared" si="51"/>
        <v/>
      </c>
    </row>
    <row r="268" spans="1:79">
      <c r="A268" s="480"/>
      <c r="B268" s="463"/>
      <c r="C268" s="463"/>
      <c r="D268" s="463"/>
      <c r="E268" s="463"/>
      <c r="F268" s="463"/>
      <c r="G268" s="463"/>
      <c r="H268" s="463"/>
      <c r="I268" s="463"/>
      <c r="J268" s="463"/>
      <c r="K268" s="463"/>
      <c r="L268" s="463"/>
      <c r="M268" s="463"/>
      <c r="N268" s="463"/>
      <c r="O268" s="463"/>
      <c r="P268" s="443">
        <f t="shared" si="47"/>
        <v>0</v>
      </c>
      <c r="Q268" s="480"/>
      <c r="R268" s="480"/>
      <c r="S268" s="456">
        <f>IF(U268&gt;0,U268,IF(Q268=1,'TUITION SCHED'!D$30,IF(Q268=2,'TUITION SCHED'!E$30,IF(Q268=3,'TUITION SCHED'!F$30,IF(Q268=4,'TUITION SCHED'!G$30,IF(Q268=5,'TUITION SCHED'!H$30,IF(R268&gt;0,R268*'TUITION SCHED'!$D$31,SUM(BI268:BV268))))))))</f>
        <v>0</v>
      </c>
      <c r="T268" s="457" t="str">
        <f t="shared" si="48"/>
        <v/>
      </c>
      <c r="U268" s="480"/>
      <c r="V268" s="480"/>
      <c r="W268" s="575" t="str">
        <f>IF(V268="y",S268*'DATA INPUT'!$B$20,"")</f>
        <v/>
      </c>
      <c r="X268" s="483"/>
      <c r="Y268" s="443" t="str">
        <f>IF(A268="","",IF(X268="y",'DATA INPUT'!$B$26,'DATA INPUT'!$B$27))</f>
        <v/>
      </c>
      <c r="Z268" s="458">
        <f>IF(Q268=0,(P268-B268*0.5)*'DATA INPUT'!$B$28,"")</f>
        <v>0</v>
      </c>
      <c r="AA268" s="480"/>
      <c r="AB268" s="480"/>
      <c r="AC268" s="480"/>
      <c r="AD268" s="480"/>
      <c r="AE268" s="443" t="str">
        <f>IF((AB268+AC268+AD268)=0,"",(AB268*'DATA INPUT'!$D$59)+(AC268*'DATA INPUT'!$D$61)+(AD268*'DATA INPUT'!$D$66))</f>
        <v/>
      </c>
      <c r="AF268" s="480"/>
      <c r="AG268" s="480"/>
      <c r="AH268" s="483"/>
      <c r="AI268" s="443" t="str">
        <f t="shared" si="52"/>
        <v/>
      </c>
      <c r="AJ268" s="443" t="str">
        <f t="shared" si="53"/>
        <v/>
      </c>
      <c r="AK268" s="443" t="str">
        <f t="shared" si="54"/>
        <v/>
      </c>
      <c r="AL268" s="443" t="str">
        <f t="shared" si="55"/>
        <v/>
      </c>
      <c r="AM268" s="443" t="str">
        <f t="shared" si="56"/>
        <v/>
      </c>
      <c r="AN268" s="443" t="str">
        <f t="shared" si="57"/>
        <v/>
      </c>
      <c r="AO268" s="443" t="str">
        <f t="shared" si="58"/>
        <v/>
      </c>
      <c r="AP268" s="443" t="str">
        <f t="shared" si="59"/>
        <v/>
      </c>
      <c r="AQ268" s="440" t="str">
        <f>IF(AH268="y",IF(MAX(BY268:BZ268)&lt;'TUITION SCHED'!$H$61,MAX(BY268:BZ268),'TUITION SCHED'!$H$61),"")</f>
        <v/>
      </c>
      <c r="AR268" s="459"/>
      <c r="AS268" s="443" t="str">
        <f>IF(SUM(AT268:$BF268)&gt;0,"",IF(B268&gt;0,$P268,""))</f>
        <v/>
      </c>
      <c r="AT268" s="443" t="str">
        <f>IF(SUM(AU268:$BF268)&gt;0,"",IF(C268&gt;0,$P268,""))</f>
        <v/>
      </c>
      <c r="AU268" s="443" t="str">
        <f>IF(SUM(AV268:$BF268)&gt;0,"",IF(D268&gt;0,$P268,""))</f>
        <v/>
      </c>
      <c r="AV268" s="443" t="str">
        <f>IF(SUM(AW268:$BF268)&gt;0,"",IF(E268&gt;0,$P268,""))</f>
        <v/>
      </c>
      <c r="AW268" s="443" t="str">
        <f>IF(SUM(AX268:$BF268)&gt;0,"",IF(F268&gt;0,$P268,""))</f>
        <v/>
      </c>
      <c r="AX268" s="443" t="str">
        <f>IF(SUM(AY268:$BF268)&gt;0,"",IF(G268&gt;0,$P268,""))</f>
        <v/>
      </c>
      <c r="AY268" s="443" t="str">
        <f>IF(SUM(AZ268:$BF268)&gt;0,"",IF(H268&gt;0,$P268,""))</f>
        <v/>
      </c>
      <c r="AZ268" s="443" t="str">
        <f>IF(SUM(BA268:$BF268)&gt;0,"",IF(I268&gt;0,$P268,""))</f>
        <v/>
      </c>
      <c r="BA268" s="443" t="str">
        <f>IF(SUM(BB268:$BF268)&gt;0,"",IF(J268&gt;0,$P268,""))</f>
        <v/>
      </c>
      <c r="BB268" s="443" t="str">
        <f>IF(SUM(BC268:$BF268)&gt;0,"",IF(K268&gt;0,$P268,""))</f>
        <v/>
      </c>
      <c r="BC268" s="443" t="str">
        <f>IF(SUM(BD268:$BF268)&gt;0,"",IF(L268&gt;0,$P268,""))</f>
        <v/>
      </c>
      <c r="BD268" s="443" t="str">
        <f>IF(SUM(BE268:$BF268)&gt;0,"",IF(M268&gt;0,$P268,""))</f>
        <v/>
      </c>
      <c r="BE268" s="443" t="str">
        <f t="shared" si="49"/>
        <v/>
      </c>
      <c r="BF268" s="440" t="str">
        <f t="shared" si="50"/>
        <v/>
      </c>
      <c r="BG268" s="124"/>
      <c r="BH268" s="507"/>
      <c r="BI268" s="145" t="str">
        <f>IF(AS268&lt;1,"",IF(AS268=1,'TUITION SCHED'!$D$16,IF(AS268=2,'TUITION SCHED'!$E$16,IF(AS268=3,'TUITION SCHED'!$F$16,IF(AS268=4,'TUITION SCHED'!$G$16,IF(AS268=5,'TUITION SCHED'!$H$16,""))))))</f>
        <v/>
      </c>
      <c r="BJ268" s="443" t="str">
        <f>IF(AT268&lt;1,"",IF(AT268=1,'TUITION SCHED'!$D$17,IF(AT268=2,'TUITION SCHED'!$E$17,IF(AT268=3,'TUITION SCHED'!$F$17,IF(AT268=4,'TUITION SCHED'!$G$17,IF(AT268=5,'TUITION SCHED'!$H$18,""))))))</f>
        <v/>
      </c>
      <c r="BK268" s="443" t="str">
        <f>IF(AU268&lt;1,"",IF(AU268=1,'TUITION SCHED'!$D$18,IF(AU268=2,'TUITION SCHED'!$E$18,IF(AU268=3,'TUITION SCHED'!$F$18,IF(AU268=4,'TUITION SCHED'!$G$18,IF(AU268=5,'TUITION SCHED'!$H$18,""))))))</f>
        <v/>
      </c>
      <c r="BL268" s="443" t="str">
        <f>IF(AV268&lt;1,"",IF(AV268=1,'TUITION SCHED'!$D$19,IF(AV268=2,'TUITION SCHED'!$E$19,IF(AV268=3,'TUITION SCHED'!$F$19,IF(AV268=4,'TUITION SCHED'!$G$19,IF(AV268=5,'TUITION SCHED'!$H$19,""))))))</f>
        <v/>
      </c>
      <c r="BM268" s="443" t="str">
        <f>IF(AW268&lt;1,"",IF(AW268=1,'TUITION SCHED'!$D$20,IF(AW268=2,'TUITION SCHED'!$E$20,IF(AW268=3,'TUITION SCHED'!$F$20,IF(AW268=4,'TUITION SCHED'!$G$20,IF(AW268=5,'TUITION SCHED'!$H$20,""))))))</f>
        <v/>
      </c>
      <c r="BN268" s="443" t="str">
        <f>IF(AX268&lt;1,"",IF(AX268=1,'TUITION SCHED'!$D$21,IF(AX268=2,'TUITION SCHED'!$E$21,IF(AX268=3,'TUITION SCHED'!$F$21,IF(AX268=4,'TUITION SCHED'!$G$21,IF(AX268=5,'TUITION SCHED'!$H$21,""))))))</f>
        <v/>
      </c>
      <c r="BO268" s="443" t="str">
        <f>IF(AY268&lt;1,"",IF(AY268=1,'TUITION SCHED'!$D$22,IF(AY268=2,'TUITION SCHED'!$E$22,IF(AY268=3,'TUITION SCHED'!$F$22,IF(AY268=4,'TUITION SCHED'!$G$22,IF(AY268=5,'TUITION SCHED'!$H$22,""))))))</f>
        <v/>
      </c>
      <c r="BP268" s="443" t="str">
        <f>IF(AZ268&lt;1,"",IF(AZ268=1,'TUITION SCHED'!$D$23,IF(AZ268=2,'TUITION SCHED'!$E$23,IF(AZ268=3,'TUITION SCHED'!$F$23,IF(AZ268=4,'TUITION SCHED'!$G$23,IF(AZ268=5,'TUITION SCHED'!$H$23,""))))))</f>
        <v/>
      </c>
      <c r="BQ268" s="443" t="str">
        <f>IF(BA268&lt;1,"",IF(BA268=1,'TUITION SCHED'!$D$24,IF(BA268=2,'TUITION SCHED'!$E$24,IF(BA268=3,'TUITION SCHED'!$F$24,IF(BA268=4,'TUITION SCHED'!$G$24,IF(BA268=5,'TUITION SCHED'!$H$24,""))))))</f>
        <v/>
      </c>
      <c r="BR268" s="443" t="str">
        <f>IF(BB268&lt;1,"",IF(BB268=1,'TUITION SCHED'!$D$25,IF(BB268=2,'TUITION SCHED'!$E$25,IF(BB268=3,'TUITION SCHED'!$F$25,IF(BB268=4,'TUITION SCHED'!$G$25,IF(BB268=5,'TUITION SCHED'!$H$25,""))))))</f>
        <v/>
      </c>
      <c r="BS268" s="443" t="str">
        <f>IF(BC268&lt;1,"",IF(BC268=1,'TUITION SCHED'!$D$26,IF(BC268=2,'TUITION SCHED'!$E$26,IF(BC268=3,'TUITION SCHED'!$F$26,IF(BC268=4,'TUITION SCHED'!$G$26,IF(BC268=5,'TUITION SCHED'!$H$26,""))))))</f>
        <v/>
      </c>
      <c r="BT268" s="443" t="str">
        <f>IF(BD268&lt;1,"",IF(BD268=1,'TUITION SCHED'!$D$27,IF(BD268=2,'TUITION SCHED'!$E$27,IF(BD268=3,'TUITION SCHED'!$F$27,IF(BD268=4,'TUITION SCHED'!$G$27,IF(BD268=5,'TUITION SCHED'!$H$27,""))))))</f>
        <v/>
      </c>
      <c r="BU268" s="443" t="str">
        <f>IF(BE268&lt;1,"",IF(BE268=1,'TUITION SCHED'!$D$28,IF(BE268=2,'TUITION SCHED'!$E$28,IF(BE268=3,'TUITION SCHED'!$F$28,IF(BE268=4,'TUITION SCHED'!$G$28,IF(BE268=5,'TUITION SCHED'!$H$28,""))))))</f>
        <v/>
      </c>
      <c r="BV268" s="440" t="str">
        <f>IF(BF268&lt;1,"",IF(BF268=1,'TUITION SCHED'!$D$29,IF(BF268=2,'TUITION SCHED'!$E$29,IF(BF268=3,'TUITION SCHED'!$F$29,IF(BF268=4,'TUITION SCHED'!$G$29,IF(BF268=5,'TUITION SCHED'!$H$29,""))))))</f>
        <v/>
      </c>
      <c r="BW268" s="124"/>
      <c r="BX268" s="507"/>
      <c r="BY268" s="145" t="str">
        <f>IF(AH268="y",IF(SUM(J268:O268)&gt;0,'TUITION SCHED'!$H$58+IF(SUM(J268:O268)&gt;1,((SUM(J268:O268)-1))*'TUITION SCHED'!$H$60)+SUM(B268:I268)*'TUITION SCHED'!$H$59,""),"")</f>
        <v/>
      </c>
      <c r="BZ268" s="443" t="str">
        <f>IF(AH268="y",IF(SUM(B268:I268)&gt;0,'TUITION SCHED'!$H$57+IF(SUM(B268:I268)&gt;1,((SUM(B268:I268)-1))*'TUITION SCHED'!$H$59),""),"")</f>
        <v/>
      </c>
      <c r="CA268" s="443" t="str">
        <f t="shared" si="51"/>
        <v/>
      </c>
    </row>
    <row r="269" spans="1:79">
      <c r="A269" s="480"/>
      <c r="B269" s="463"/>
      <c r="C269" s="463"/>
      <c r="D269" s="463"/>
      <c r="E269" s="463"/>
      <c r="F269" s="463"/>
      <c r="G269" s="463"/>
      <c r="H269" s="463"/>
      <c r="I269" s="463"/>
      <c r="J269" s="463"/>
      <c r="K269" s="463"/>
      <c r="L269" s="463"/>
      <c r="M269" s="463"/>
      <c r="N269" s="463"/>
      <c r="O269" s="463"/>
      <c r="P269" s="443">
        <f t="shared" si="47"/>
        <v>0</v>
      </c>
      <c r="Q269" s="480"/>
      <c r="R269" s="480"/>
      <c r="S269" s="456">
        <f>IF(U269&gt;0,U269,IF(Q269=1,'TUITION SCHED'!D$30,IF(Q269=2,'TUITION SCHED'!E$30,IF(Q269=3,'TUITION SCHED'!F$30,IF(Q269=4,'TUITION SCHED'!G$30,IF(Q269=5,'TUITION SCHED'!H$30,IF(R269&gt;0,R269*'TUITION SCHED'!$D$31,SUM(BI269:BV269))))))))</f>
        <v>0</v>
      </c>
      <c r="T269" s="457" t="str">
        <f t="shared" si="48"/>
        <v/>
      </c>
      <c r="U269" s="480"/>
      <c r="V269" s="480"/>
      <c r="W269" s="575" t="str">
        <f>IF(V269="y",S269*'DATA INPUT'!$B$20,"")</f>
        <v/>
      </c>
      <c r="X269" s="483"/>
      <c r="Y269" s="443" t="str">
        <f>IF(A269="","",IF(X269="y",'DATA INPUT'!$B$26,'DATA INPUT'!$B$27))</f>
        <v/>
      </c>
      <c r="Z269" s="458">
        <f>IF(Q269=0,(P269-B269*0.5)*'DATA INPUT'!$B$28,"")</f>
        <v>0</v>
      </c>
      <c r="AA269" s="480"/>
      <c r="AB269" s="480"/>
      <c r="AC269" s="480"/>
      <c r="AD269" s="480"/>
      <c r="AE269" s="443" t="str">
        <f>IF((AB269+AC269+AD269)=0,"",(AB269*'DATA INPUT'!$D$59)+(AC269*'DATA INPUT'!$D$61)+(AD269*'DATA INPUT'!$D$66))</f>
        <v/>
      </c>
      <c r="AF269" s="480"/>
      <c r="AG269" s="480"/>
      <c r="AH269" s="483"/>
      <c r="AI269" s="443" t="str">
        <f t="shared" si="52"/>
        <v/>
      </c>
      <c r="AJ269" s="443" t="str">
        <f t="shared" si="53"/>
        <v/>
      </c>
      <c r="AK269" s="443" t="str">
        <f t="shared" si="54"/>
        <v/>
      </c>
      <c r="AL269" s="443" t="str">
        <f t="shared" si="55"/>
        <v/>
      </c>
      <c r="AM269" s="443" t="str">
        <f t="shared" si="56"/>
        <v/>
      </c>
      <c r="AN269" s="443" t="str">
        <f t="shared" si="57"/>
        <v/>
      </c>
      <c r="AO269" s="443" t="str">
        <f t="shared" si="58"/>
        <v/>
      </c>
      <c r="AP269" s="443" t="str">
        <f t="shared" si="59"/>
        <v/>
      </c>
      <c r="AQ269" s="440" t="str">
        <f>IF(AH269="y",IF(MAX(BY269:BZ269)&lt;'TUITION SCHED'!$H$61,MAX(BY269:BZ269),'TUITION SCHED'!$H$61),"")</f>
        <v/>
      </c>
      <c r="AR269" s="459"/>
      <c r="AS269" s="443" t="str">
        <f>IF(SUM(AT269:$BF269)&gt;0,"",IF(B269&gt;0,$P269,""))</f>
        <v/>
      </c>
      <c r="AT269" s="443" t="str">
        <f>IF(SUM(AU269:$BF269)&gt;0,"",IF(C269&gt;0,$P269,""))</f>
        <v/>
      </c>
      <c r="AU269" s="443" t="str">
        <f>IF(SUM(AV269:$BF269)&gt;0,"",IF(D269&gt;0,$P269,""))</f>
        <v/>
      </c>
      <c r="AV269" s="443" t="str">
        <f>IF(SUM(AW269:$BF269)&gt;0,"",IF(E269&gt;0,$P269,""))</f>
        <v/>
      </c>
      <c r="AW269" s="443" t="str">
        <f>IF(SUM(AX269:$BF269)&gt;0,"",IF(F269&gt;0,$P269,""))</f>
        <v/>
      </c>
      <c r="AX269" s="443" t="str">
        <f>IF(SUM(AY269:$BF269)&gt;0,"",IF(G269&gt;0,$P269,""))</f>
        <v/>
      </c>
      <c r="AY269" s="443" t="str">
        <f>IF(SUM(AZ269:$BF269)&gt;0,"",IF(H269&gt;0,$P269,""))</f>
        <v/>
      </c>
      <c r="AZ269" s="443" t="str">
        <f>IF(SUM(BA269:$BF269)&gt;0,"",IF(I269&gt;0,$P269,""))</f>
        <v/>
      </c>
      <c r="BA269" s="443" t="str">
        <f>IF(SUM(BB269:$BF269)&gt;0,"",IF(J269&gt;0,$P269,""))</f>
        <v/>
      </c>
      <c r="BB269" s="443" t="str">
        <f>IF(SUM(BC269:$BF269)&gt;0,"",IF(K269&gt;0,$P269,""))</f>
        <v/>
      </c>
      <c r="BC269" s="443" t="str">
        <f>IF(SUM(BD269:$BF269)&gt;0,"",IF(L269&gt;0,$P269,""))</f>
        <v/>
      </c>
      <c r="BD269" s="443" t="str">
        <f>IF(SUM(BE269:$BF269)&gt;0,"",IF(M269&gt;0,$P269,""))</f>
        <v/>
      </c>
      <c r="BE269" s="443" t="str">
        <f t="shared" si="49"/>
        <v/>
      </c>
      <c r="BF269" s="440" t="str">
        <f t="shared" si="50"/>
        <v/>
      </c>
      <c r="BG269" s="124"/>
      <c r="BH269" s="507"/>
      <c r="BI269" s="145" t="str">
        <f>IF(AS269&lt;1,"",IF(AS269=1,'TUITION SCHED'!$D$16,IF(AS269=2,'TUITION SCHED'!$E$16,IF(AS269=3,'TUITION SCHED'!$F$16,IF(AS269=4,'TUITION SCHED'!$G$16,IF(AS269=5,'TUITION SCHED'!$H$16,""))))))</f>
        <v/>
      </c>
      <c r="BJ269" s="443" t="str">
        <f>IF(AT269&lt;1,"",IF(AT269=1,'TUITION SCHED'!$D$17,IF(AT269=2,'TUITION SCHED'!$E$17,IF(AT269=3,'TUITION SCHED'!$F$17,IF(AT269=4,'TUITION SCHED'!$G$17,IF(AT269=5,'TUITION SCHED'!$H$18,""))))))</f>
        <v/>
      </c>
      <c r="BK269" s="443" t="str">
        <f>IF(AU269&lt;1,"",IF(AU269=1,'TUITION SCHED'!$D$18,IF(AU269=2,'TUITION SCHED'!$E$18,IF(AU269=3,'TUITION SCHED'!$F$18,IF(AU269=4,'TUITION SCHED'!$G$18,IF(AU269=5,'TUITION SCHED'!$H$18,""))))))</f>
        <v/>
      </c>
      <c r="BL269" s="443" t="str">
        <f>IF(AV269&lt;1,"",IF(AV269=1,'TUITION SCHED'!$D$19,IF(AV269=2,'TUITION SCHED'!$E$19,IF(AV269=3,'TUITION SCHED'!$F$19,IF(AV269=4,'TUITION SCHED'!$G$19,IF(AV269=5,'TUITION SCHED'!$H$19,""))))))</f>
        <v/>
      </c>
      <c r="BM269" s="443" t="str">
        <f>IF(AW269&lt;1,"",IF(AW269=1,'TUITION SCHED'!$D$20,IF(AW269=2,'TUITION SCHED'!$E$20,IF(AW269=3,'TUITION SCHED'!$F$20,IF(AW269=4,'TUITION SCHED'!$G$20,IF(AW269=5,'TUITION SCHED'!$H$20,""))))))</f>
        <v/>
      </c>
      <c r="BN269" s="443" t="str">
        <f>IF(AX269&lt;1,"",IF(AX269=1,'TUITION SCHED'!$D$21,IF(AX269=2,'TUITION SCHED'!$E$21,IF(AX269=3,'TUITION SCHED'!$F$21,IF(AX269=4,'TUITION SCHED'!$G$21,IF(AX269=5,'TUITION SCHED'!$H$21,""))))))</f>
        <v/>
      </c>
      <c r="BO269" s="443" t="str">
        <f>IF(AY269&lt;1,"",IF(AY269=1,'TUITION SCHED'!$D$22,IF(AY269=2,'TUITION SCHED'!$E$22,IF(AY269=3,'TUITION SCHED'!$F$22,IF(AY269=4,'TUITION SCHED'!$G$22,IF(AY269=5,'TUITION SCHED'!$H$22,""))))))</f>
        <v/>
      </c>
      <c r="BP269" s="443" t="str">
        <f>IF(AZ269&lt;1,"",IF(AZ269=1,'TUITION SCHED'!$D$23,IF(AZ269=2,'TUITION SCHED'!$E$23,IF(AZ269=3,'TUITION SCHED'!$F$23,IF(AZ269=4,'TUITION SCHED'!$G$23,IF(AZ269=5,'TUITION SCHED'!$H$23,""))))))</f>
        <v/>
      </c>
      <c r="BQ269" s="443" t="str">
        <f>IF(BA269&lt;1,"",IF(BA269=1,'TUITION SCHED'!$D$24,IF(BA269=2,'TUITION SCHED'!$E$24,IF(BA269=3,'TUITION SCHED'!$F$24,IF(BA269=4,'TUITION SCHED'!$G$24,IF(BA269=5,'TUITION SCHED'!$H$24,""))))))</f>
        <v/>
      </c>
      <c r="BR269" s="443" t="str">
        <f>IF(BB269&lt;1,"",IF(BB269=1,'TUITION SCHED'!$D$25,IF(BB269=2,'TUITION SCHED'!$E$25,IF(BB269=3,'TUITION SCHED'!$F$25,IF(BB269=4,'TUITION SCHED'!$G$25,IF(BB269=5,'TUITION SCHED'!$H$25,""))))))</f>
        <v/>
      </c>
      <c r="BS269" s="443" t="str">
        <f>IF(BC269&lt;1,"",IF(BC269=1,'TUITION SCHED'!$D$26,IF(BC269=2,'TUITION SCHED'!$E$26,IF(BC269=3,'TUITION SCHED'!$F$26,IF(BC269=4,'TUITION SCHED'!$G$26,IF(BC269=5,'TUITION SCHED'!$H$26,""))))))</f>
        <v/>
      </c>
      <c r="BT269" s="443" t="str">
        <f>IF(BD269&lt;1,"",IF(BD269=1,'TUITION SCHED'!$D$27,IF(BD269=2,'TUITION SCHED'!$E$27,IF(BD269=3,'TUITION SCHED'!$F$27,IF(BD269=4,'TUITION SCHED'!$G$27,IF(BD269=5,'TUITION SCHED'!$H$27,""))))))</f>
        <v/>
      </c>
      <c r="BU269" s="443" t="str">
        <f>IF(BE269&lt;1,"",IF(BE269=1,'TUITION SCHED'!$D$28,IF(BE269=2,'TUITION SCHED'!$E$28,IF(BE269=3,'TUITION SCHED'!$F$28,IF(BE269=4,'TUITION SCHED'!$G$28,IF(BE269=5,'TUITION SCHED'!$H$28,""))))))</f>
        <v/>
      </c>
      <c r="BV269" s="440" t="str">
        <f>IF(BF269&lt;1,"",IF(BF269=1,'TUITION SCHED'!$D$29,IF(BF269=2,'TUITION SCHED'!$E$29,IF(BF269=3,'TUITION SCHED'!$F$29,IF(BF269=4,'TUITION SCHED'!$G$29,IF(BF269=5,'TUITION SCHED'!$H$29,""))))))</f>
        <v/>
      </c>
      <c r="BW269" s="124"/>
      <c r="BX269" s="507"/>
      <c r="BY269" s="145" t="str">
        <f>IF(AH269="y",IF(SUM(J269:O269)&gt;0,'TUITION SCHED'!$H$58+IF(SUM(J269:O269)&gt;1,((SUM(J269:O269)-1))*'TUITION SCHED'!$H$60)+SUM(B269:I269)*'TUITION SCHED'!$H$59,""),"")</f>
        <v/>
      </c>
      <c r="BZ269" s="443" t="str">
        <f>IF(AH269="y",IF(SUM(B269:I269)&gt;0,'TUITION SCHED'!$H$57+IF(SUM(B269:I269)&gt;1,((SUM(B269:I269)-1))*'TUITION SCHED'!$H$59),""),"")</f>
        <v/>
      </c>
      <c r="CA269" s="443" t="str">
        <f t="shared" si="51"/>
        <v/>
      </c>
    </row>
    <row r="270" spans="1:79">
      <c r="A270" s="480"/>
      <c r="B270" s="465"/>
      <c r="C270" s="465"/>
      <c r="D270" s="465"/>
      <c r="E270" s="465"/>
      <c r="F270" s="465"/>
      <c r="G270" s="465"/>
      <c r="H270" s="465"/>
      <c r="I270" s="465"/>
      <c r="J270" s="465"/>
      <c r="K270" s="465"/>
      <c r="L270" s="465"/>
      <c r="M270" s="465"/>
      <c r="N270" s="465"/>
      <c r="O270" s="465"/>
      <c r="P270" s="443">
        <f t="shared" si="47"/>
        <v>0</v>
      </c>
      <c r="Q270" s="480"/>
      <c r="R270" s="480"/>
      <c r="S270" s="456">
        <f>IF(U270&gt;0,U270,IF(Q270=1,'TUITION SCHED'!D$30,IF(Q270=2,'TUITION SCHED'!E$30,IF(Q270=3,'TUITION SCHED'!F$30,IF(Q270=4,'TUITION SCHED'!G$30,IF(Q270=5,'TUITION SCHED'!H$30,IF(R270&gt;0,R270*'TUITION SCHED'!$D$31,SUM(BI270:BV270))))))))</f>
        <v>0</v>
      </c>
      <c r="T270" s="457" t="str">
        <f t="shared" si="48"/>
        <v/>
      </c>
      <c r="U270" s="480"/>
      <c r="V270" s="480"/>
      <c r="W270" s="575" t="str">
        <f>IF(V270="y",S270*'DATA INPUT'!$B$20,"")</f>
        <v/>
      </c>
      <c r="X270" s="483"/>
      <c r="Y270" s="443" t="str">
        <f>IF(A270="","",IF(X270="y",'DATA INPUT'!$B$26,'DATA INPUT'!$B$27))</f>
        <v/>
      </c>
      <c r="Z270" s="458">
        <f>IF(Q270=0,(P270-B270*0.5)*'DATA INPUT'!$B$28,"")</f>
        <v>0</v>
      </c>
      <c r="AA270" s="480"/>
      <c r="AB270" s="480"/>
      <c r="AC270" s="480"/>
      <c r="AD270" s="480"/>
      <c r="AE270" s="443" t="str">
        <f>IF((AB270+AC270+AD270)=0,"",(AB270*'DATA INPUT'!$D$59)+(AC270*'DATA INPUT'!$D$61)+(AD270*'DATA INPUT'!$D$66))</f>
        <v/>
      </c>
      <c r="AF270" s="480"/>
      <c r="AG270" s="480"/>
      <c r="AH270" s="483"/>
      <c r="AI270" s="443" t="str">
        <f t="shared" si="52"/>
        <v/>
      </c>
      <c r="AJ270" s="443" t="str">
        <f t="shared" si="53"/>
        <v/>
      </c>
      <c r="AK270" s="443" t="str">
        <f t="shared" si="54"/>
        <v/>
      </c>
      <c r="AL270" s="443" t="str">
        <f t="shared" si="55"/>
        <v/>
      </c>
      <c r="AM270" s="443" t="str">
        <f t="shared" si="56"/>
        <v/>
      </c>
      <c r="AN270" s="443" t="str">
        <f t="shared" si="57"/>
        <v/>
      </c>
      <c r="AO270" s="443" t="str">
        <f t="shared" si="58"/>
        <v/>
      </c>
      <c r="AP270" s="443" t="str">
        <f t="shared" si="59"/>
        <v/>
      </c>
      <c r="AQ270" s="440" t="str">
        <f>IF(AH270="y",IF(MAX(BY270:BZ270)&lt;'TUITION SCHED'!$H$61,MAX(BY270:BZ270),'TUITION SCHED'!$H$61),"")</f>
        <v/>
      </c>
      <c r="AR270" s="459"/>
      <c r="AS270" s="443" t="str">
        <f>IF(SUM(AT270:$BF270)&gt;0,"",IF(B270&gt;0,$P270,""))</f>
        <v/>
      </c>
      <c r="AT270" s="443" t="str">
        <f>IF(SUM(AU270:$BF270)&gt;0,"",IF(C270&gt;0,$P270,""))</f>
        <v/>
      </c>
      <c r="AU270" s="443" t="str">
        <f>IF(SUM(AV270:$BF270)&gt;0,"",IF(D270&gt;0,$P270,""))</f>
        <v/>
      </c>
      <c r="AV270" s="443" t="str">
        <f>IF(SUM(AW270:$BF270)&gt;0,"",IF(E270&gt;0,$P270,""))</f>
        <v/>
      </c>
      <c r="AW270" s="443" t="str">
        <f>IF(SUM(AX270:$BF270)&gt;0,"",IF(F270&gt;0,$P270,""))</f>
        <v/>
      </c>
      <c r="AX270" s="443" t="str">
        <f>IF(SUM(AY270:$BF270)&gt;0,"",IF(G270&gt;0,$P270,""))</f>
        <v/>
      </c>
      <c r="AY270" s="443" t="str">
        <f>IF(SUM(AZ270:$BF270)&gt;0,"",IF(H270&gt;0,$P270,""))</f>
        <v/>
      </c>
      <c r="AZ270" s="443" t="str">
        <f>IF(SUM(BA270:$BF270)&gt;0,"",IF(I270&gt;0,$P270,""))</f>
        <v/>
      </c>
      <c r="BA270" s="443" t="str">
        <f>IF(SUM(BB270:$BF270)&gt;0,"",IF(J270&gt;0,$P270,""))</f>
        <v/>
      </c>
      <c r="BB270" s="443" t="str">
        <f>IF(SUM(BC270:$BF270)&gt;0,"",IF(K270&gt;0,$P270,""))</f>
        <v/>
      </c>
      <c r="BC270" s="443" t="str">
        <f>IF(SUM(BD270:$BF270)&gt;0,"",IF(L270&gt;0,$P270,""))</f>
        <v/>
      </c>
      <c r="BD270" s="443" t="str">
        <f>IF(SUM(BE270:$BF270)&gt;0,"",IF(M270&gt;0,$P270,""))</f>
        <v/>
      </c>
      <c r="BE270" s="443" t="str">
        <f t="shared" si="49"/>
        <v/>
      </c>
      <c r="BF270" s="440" t="str">
        <f t="shared" si="50"/>
        <v/>
      </c>
      <c r="BG270" s="124"/>
      <c r="BH270" s="507"/>
      <c r="BI270" s="145" t="str">
        <f>IF(AS270&lt;1,"",IF(AS270=1,'TUITION SCHED'!$D$16,IF(AS270=2,'TUITION SCHED'!$E$16,IF(AS270=3,'TUITION SCHED'!$F$16,IF(AS270=4,'TUITION SCHED'!$G$16,IF(AS270=5,'TUITION SCHED'!$H$16,""))))))</f>
        <v/>
      </c>
      <c r="BJ270" s="443" t="str">
        <f>IF(AT270&lt;1,"",IF(AT270=1,'TUITION SCHED'!$D$17,IF(AT270=2,'TUITION SCHED'!$E$17,IF(AT270=3,'TUITION SCHED'!$F$17,IF(AT270=4,'TUITION SCHED'!$G$17,IF(AT270=5,'TUITION SCHED'!$H$18,""))))))</f>
        <v/>
      </c>
      <c r="BK270" s="443" t="str">
        <f>IF(AU270&lt;1,"",IF(AU270=1,'TUITION SCHED'!$D$18,IF(AU270=2,'TUITION SCHED'!$E$18,IF(AU270=3,'TUITION SCHED'!$F$18,IF(AU270=4,'TUITION SCHED'!$G$18,IF(AU270=5,'TUITION SCHED'!$H$18,""))))))</f>
        <v/>
      </c>
      <c r="BL270" s="443" t="str">
        <f>IF(AV270&lt;1,"",IF(AV270=1,'TUITION SCHED'!$D$19,IF(AV270=2,'TUITION SCHED'!$E$19,IF(AV270=3,'TUITION SCHED'!$F$19,IF(AV270=4,'TUITION SCHED'!$G$19,IF(AV270=5,'TUITION SCHED'!$H$19,""))))))</f>
        <v/>
      </c>
      <c r="BM270" s="443" t="str">
        <f>IF(AW270&lt;1,"",IF(AW270=1,'TUITION SCHED'!$D$20,IF(AW270=2,'TUITION SCHED'!$E$20,IF(AW270=3,'TUITION SCHED'!$F$20,IF(AW270=4,'TUITION SCHED'!$G$20,IF(AW270=5,'TUITION SCHED'!$H$20,""))))))</f>
        <v/>
      </c>
      <c r="BN270" s="443" t="str">
        <f>IF(AX270&lt;1,"",IF(AX270=1,'TUITION SCHED'!$D$21,IF(AX270=2,'TUITION SCHED'!$E$21,IF(AX270=3,'TUITION SCHED'!$F$21,IF(AX270=4,'TUITION SCHED'!$G$21,IF(AX270=5,'TUITION SCHED'!$H$21,""))))))</f>
        <v/>
      </c>
      <c r="BO270" s="443" t="str">
        <f>IF(AY270&lt;1,"",IF(AY270=1,'TUITION SCHED'!$D$22,IF(AY270=2,'TUITION SCHED'!$E$22,IF(AY270=3,'TUITION SCHED'!$F$22,IF(AY270=4,'TUITION SCHED'!$G$22,IF(AY270=5,'TUITION SCHED'!$H$22,""))))))</f>
        <v/>
      </c>
      <c r="BP270" s="443" t="str">
        <f>IF(AZ270&lt;1,"",IF(AZ270=1,'TUITION SCHED'!$D$23,IF(AZ270=2,'TUITION SCHED'!$E$23,IF(AZ270=3,'TUITION SCHED'!$F$23,IF(AZ270=4,'TUITION SCHED'!$G$23,IF(AZ270=5,'TUITION SCHED'!$H$23,""))))))</f>
        <v/>
      </c>
      <c r="BQ270" s="443" t="str">
        <f>IF(BA270&lt;1,"",IF(BA270=1,'TUITION SCHED'!$D$24,IF(BA270=2,'TUITION SCHED'!$E$24,IF(BA270=3,'TUITION SCHED'!$F$24,IF(BA270=4,'TUITION SCHED'!$G$24,IF(BA270=5,'TUITION SCHED'!$H$24,""))))))</f>
        <v/>
      </c>
      <c r="BR270" s="443" t="str">
        <f>IF(BB270&lt;1,"",IF(BB270=1,'TUITION SCHED'!$D$25,IF(BB270=2,'TUITION SCHED'!$E$25,IF(BB270=3,'TUITION SCHED'!$F$25,IF(BB270=4,'TUITION SCHED'!$G$25,IF(BB270=5,'TUITION SCHED'!$H$25,""))))))</f>
        <v/>
      </c>
      <c r="BS270" s="443" t="str">
        <f>IF(BC270&lt;1,"",IF(BC270=1,'TUITION SCHED'!$D$26,IF(BC270=2,'TUITION SCHED'!$E$26,IF(BC270=3,'TUITION SCHED'!$F$26,IF(BC270=4,'TUITION SCHED'!$G$26,IF(BC270=5,'TUITION SCHED'!$H$26,""))))))</f>
        <v/>
      </c>
      <c r="BT270" s="443" t="str">
        <f>IF(BD270&lt;1,"",IF(BD270=1,'TUITION SCHED'!$D$27,IF(BD270=2,'TUITION SCHED'!$E$27,IF(BD270=3,'TUITION SCHED'!$F$27,IF(BD270=4,'TUITION SCHED'!$G$27,IF(BD270=5,'TUITION SCHED'!$H$27,""))))))</f>
        <v/>
      </c>
      <c r="BU270" s="443" t="str">
        <f>IF(BE270&lt;1,"",IF(BE270=1,'TUITION SCHED'!$D$28,IF(BE270=2,'TUITION SCHED'!$E$28,IF(BE270=3,'TUITION SCHED'!$F$28,IF(BE270=4,'TUITION SCHED'!$G$28,IF(BE270=5,'TUITION SCHED'!$H$28,""))))))</f>
        <v/>
      </c>
      <c r="BV270" s="440" t="str">
        <f>IF(BF270&lt;1,"",IF(BF270=1,'TUITION SCHED'!$D$29,IF(BF270=2,'TUITION SCHED'!$E$29,IF(BF270=3,'TUITION SCHED'!$F$29,IF(BF270=4,'TUITION SCHED'!$G$29,IF(BF270=5,'TUITION SCHED'!$H$29,""))))))</f>
        <v/>
      </c>
      <c r="BW270" s="124"/>
      <c r="BX270" s="507"/>
      <c r="BY270" s="145" t="str">
        <f>IF(AH270="y",IF(SUM(J270:O270)&gt;0,'TUITION SCHED'!$H$58+IF(SUM(J270:O270)&gt;1,((SUM(J270:O270)-1))*'TUITION SCHED'!$H$60)+SUM(B270:I270)*'TUITION SCHED'!$H$59,""),"")</f>
        <v/>
      </c>
      <c r="BZ270" s="443" t="str">
        <f>IF(AH270="y",IF(SUM(B270:I270)&gt;0,'TUITION SCHED'!$H$57+IF(SUM(B270:I270)&gt;1,((SUM(B270:I270)-1))*'TUITION SCHED'!$H$59),""),"")</f>
        <v/>
      </c>
      <c r="CA270" s="443" t="str">
        <f t="shared" si="51"/>
        <v/>
      </c>
    </row>
    <row r="271" spans="1:79">
      <c r="A271" s="480"/>
      <c r="B271" s="463"/>
      <c r="C271" s="463"/>
      <c r="D271" s="463"/>
      <c r="E271" s="463"/>
      <c r="F271" s="463"/>
      <c r="G271" s="463"/>
      <c r="H271" s="463"/>
      <c r="I271" s="463"/>
      <c r="J271" s="463"/>
      <c r="K271" s="463"/>
      <c r="L271" s="463"/>
      <c r="M271" s="463"/>
      <c r="N271" s="463"/>
      <c r="O271" s="463"/>
      <c r="P271" s="443">
        <f t="shared" si="47"/>
        <v>0</v>
      </c>
      <c r="Q271" s="480"/>
      <c r="R271" s="480"/>
      <c r="S271" s="456">
        <f>IF(U271&gt;0,U271,IF(Q271=1,'TUITION SCHED'!D$30,IF(Q271=2,'TUITION SCHED'!E$30,IF(Q271=3,'TUITION SCHED'!F$30,IF(Q271=4,'TUITION SCHED'!G$30,IF(Q271=5,'TUITION SCHED'!H$30,IF(R271&gt;0,R271*'TUITION SCHED'!$D$31,SUM(BI271:BV271))))))))</f>
        <v>0</v>
      </c>
      <c r="T271" s="457" t="str">
        <f t="shared" si="48"/>
        <v/>
      </c>
      <c r="U271" s="480"/>
      <c r="V271" s="480"/>
      <c r="W271" s="575" t="str">
        <f>IF(V271="y",S271*'DATA INPUT'!$B$20,"")</f>
        <v/>
      </c>
      <c r="X271" s="483"/>
      <c r="Y271" s="443" t="str">
        <f>IF(A271="","",IF(X271="y",'DATA INPUT'!$B$26,'DATA INPUT'!$B$27))</f>
        <v/>
      </c>
      <c r="Z271" s="458">
        <f>IF(Q271=0,(P271-B271*0.5)*'DATA INPUT'!$B$28,"")</f>
        <v>0</v>
      </c>
      <c r="AA271" s="480"/>
      <c r="AB271" s="480"/>
      <c r="AC271" s="480"/>
      <c r="AD271" s="480"/>
      <c r="AE271" s="443" t="str">
        <f>IF((AB271+AC271+AD271)=0,"",(AB271*'DATA INPUT'!$D$59)+(AC271*'DATA INPUT'!$D$61)+(AD271*'DATA INPUT'!$D$66))</f>
        <v/>
      </c>
      <c r="AF271" s="480"/>
      <c r="AG271" s="480"/>
      <c r="AH271" s="483"/>
      <c r="AI271" s="443" t="str">
        <f t="shared" si="52"/>
        <v/>
      </c>
      <c r="AJ271" s="443" t="str">
        <f t="shared" si="53"/>
        <v/>
      </c>
      <c r="AK271" s="443" t="str">
        <f t="shared" si="54"/>
        <v/>
      </c>
      <c r="AL271" s="443" t="str">
        <f t="shared" si="55"/>
        <v/>
      </c>
      <c r="AM271" s="443" t="str">
        <f t="shared" si="56"/>
        <v/>
      </c>
      <c r="AN271" s="443" t="str">
        <f t="shared" si="57"/>
        <v/>
      </c>
      <c r="AO271" s="443" t="str">
        <f t="shared" si="58"/>
        <v/>
      </c>
      <c r="AP271" s="443" t="str">
        <f t="shared" si="59"/>
        <v/>
      </c>
      <c r="AQ271" s="440" t="str">
        <f>IF(AH271="y",IF(MAX(BY271:BZ271)&lt;'TUITION SCHED'!$H$61,MAX(BY271:BZ271),'TUITION SCHED'!$H$61),"")</f>
        <v/>
      </c>
      <c r="AR271" s="459"/>
      <c r="AS271" s="443" t="str">
        <f>IF(SUM(AT271:$BF271)&gt;0,"",IF(B271&gt;0,$P271,""))</f>
        <v/>
      </c>
      <c r="AT271" s="443" t="str">
        <f>IF(SUM(AU271:$BF271)&gt;0,"",IF(C271&gt;0,$P271,""))</f>
        <v/>
      </c>
      <c r="AU271" s="443" t="str">
        <f>IF(SUM(AV271:$BF271)&gt;0,"",IF(D271&gt;0,$P271,""))</f>
        <v/>
      </c>
      <c r="AV271" s="443" t="str">
        <f>IF(SUM(AW271:$BF271)&gt;0,"",IF(E271&gt;0,$P271,""))</f>
        <v/>
      </c>
      <c r="AW271" s="443" t="str">
        <f>IF(SUM(AX271:$BF271)&gt;0,"",IF(F271&gt;0,$P271,""))</f>
        <v/>
      </c>
      <c r="AX271" s="443" t="str">
        <f>IF(SUM(AY271:$BF271)&gt;0,"",IF(G271&gt;0,$P271,""))</f>
        <v/>
      </c>
      <c r="AY271" s="443" t="str">
        <f>IF(SUM(AZ271:$BF271)&gt;0,"",IF(H271&gt;0,$P271,""))</f>
        <v/>
      </c>
      <c r="AZ271" s="443" t="str">
        <f>IF(SUM(BA271:$BF271)&gt;0,"",IF(I271&gt;0,$P271,""))</f>
        <v/>
      </c>
      <c r="BA271" s="443" t="str">
        <f>IF(SUM(BB271:$BF271)&gt;0,"",IF(J271&gt;0,$P271,""))</f>
        <v/>
      </c>
      <c r="BB271" s="443" t="str">
        <f>IF(SUM(BC271:$BF271)&gt;0,"",IF(K271&gt;0,$P271,""))</f>
        <v/>
      </c>
      <c r="BC271" s="443" t="str">
        <f>IF(SUM(BD271:$BF271)&gt;0,"",IF(L271&gt;0,$P271,""))</f>
        <v/>
      </c>
      <c r="BD271" s="443" t="str">
        <f>IF(SUM(BE271:$BF271)&gt;0,"",IF(M271&gt;0,$P271,""))</f>
        <v/>
      </c>
      <c r="BE271" s="443" t="str">
        <f t="shared" si="49"/>
        <v/>
      </c>
      <c r="BF271" s="440" t="str">
        <f t="shared" si="50"/>
        <v/>
      </c>
      <c r="BG271" s="124"/>
      <c r="BH271" s="507"/>
      <c r="BI271" s="145" t="str">
        <f>IF(AS271&lt;1,"",IF(AS271=1,'TUITION SCHED'!$D$16,IF(AS271=2,'TUITION SCHED'!$E$16,IF(AS271=3,'TUITION SCHED'!$F$16,IF(AS271=4,'TUITION SCHED'!$G$16,IF(AS271=5,'TUITION SCHED'!$H$16,""))))))</f>
        <v/>
      </c>
      <c r="BJ271" s="443" t="str">
        <f>IF(AT271&lt;1,"",IF(AT271=1,'TUITION SCHED'!$D$17,IF(AT271=2,'TUITION SCHED'!$E$17,IF(AT271=3,'TUITION SCHED'!$F$17,IF(AT271=4,'TUITION SCHED'!$G$17,IF(AT271=5,'TUITION SCHED'!$H$18,""))))))</f>
        <v/>
      </c>
      <c r="BK271" s="443" t="str">
        <f>IF(AU271&lt;1,"",IF(AU271=1,'TUITION SCHED'!$D$18,IF(AU271=2,'TUITION SCHED'!$E$18,IF(AU271=3,'TUITION SCHED'!$F$18,IF(AU271=4,'TUITION SCHED'!$G$18,IF(AU271=5,'TUITION SCHED'!$H$18,""))))))</f>
        <v/>
      </c>
      <c r="BL271" s="443" t="str">
        <f>IF(AV271&lt;1,"",IF(AV271=1,'TUITION SCHED'!$D$19,IF(AV271=2,'TUITION SCHED'!$E$19,IF(AV271=3,'TUITION SCHED'!$F$19,IF(AV271=4,'TUITION SCHED'!$G$19,IF(AV271=5,'TUITION SCHED'!$H$19,""))))))</f>
        <v/>
      </c>
      <c r="BM271" s="443" t="str">
        <f>IF(AW271&lt;1,"",IF(AW271=1,'TUITION SCHED'!$D$20,IF(AW271=2,'TUITION SCHED'!$E$20,IF(AW271=3,'TUITION SCHED'!$F$20,IF(AW271=4,'TUITION SCHED'!$G$20,IF(AW271=5,'TUITION SCHED'!$H$20,""))))))</f>
        <v/>
      </c>
      <c r="BN271" s="443" t="str">
        <f>IF(AX271&lt;1,"",IF(AX271=1,'TUITION SCHED'!$D$21,IF(AX271=2,'TUITION SCHED'!$E$21,IF(AX271=3,'TUITION SCHED'!$F$21,IF(AX271=4,'TUITION SCHED'!$G$21,IF(AX271=5,'TUITION SCHED'!$H$21,""))))))</f>
        <v/>
      </c>
      <c r="BO271" s="443" t="str">
        <f>IF(AY271&lt;1,"",IF(AY271=1,'TUITION SCHED'!$D$22,IF(AY271=2,'TUITION SCHED'!$E$22,IF(AY271=3,'TUITION SCHED'!$F$22,IF(AY271=4,'TUITION SCHED'!$G$22,IF(AY271=5,'TUITION SCHED'!$H$22,""))))))</f>
        <v/>
      </c>
      <c r="BP271" s="443" t="str">
        <f>IF(AZ271&lt;1,"",IF(AZ271=1,'TUITION SCHED'!$D$23,IF(AZ271=2,'TUITION SCHED'!$E$23,IF(AZ271=3,'TUITION SCHED'!$F$23,IF(AZ271=4,'TUITION SCHED'!$G$23,IF(AZ271=5,'TUITION SCHED'!$H$23,""))))))</f>
        <v/>
      </c>
      <c r="BQ271" s="443" t="str">
        <f>IF(BA271&lt;1,"",IF(BA271=1,'TUITION SCHED'!$D$24,IF(BA271=2,'TUITION SCHED'!$E$24,IF(BA271=3,'TUITION SCHED'!$F$24,IF(BA271=4,'TUITION SCHED'!$G$24,IF(BA271=5,'TUITION SCHED'!$H$24,""))))))</f>
        <v/>
      </c>
      <c r="BR271" s="443" t="str">
        <f>IF(BB271&lt;1,"",IF(BB271=1,'TUITION SCHED'!$D$25,IF(BB271=2,'TUITION SCHED'!$E$25,IF(BB271=3,'TUITION SCHED'!$F$25,IF(BB271=4,'TUITION SCHED'!$G$25,IF(BB271=5,'TUITION SCHED'!$H$25,""))))))</f>
        <v/>
      </c>
      <c r="BS271" s="443" t="str">
        <f>IF(BC271&lt;1,"",IF(BC271=1,'TUITION SCHED'!$D$26,IF(BC271=2,'TUITION SCHED'!$E$26,IF(BC271=3,'TUITION SCHED'!$F$26,IF(BC271=4,'TUITION SCHED'!$G$26,IF(BC271=5,'TUITION SCHED'!$H$26,""))))))</f>
        <v/>
      </c>
      <c r="BT271" s="443" t="str">
        <f>IF(BD271&lt;1,"",IF(BD271=1,'TUITION SCHED'!$D$27,IF(BD271=2,'TUITION SCHED'!$E$27,IF(BD271=3,'TUITION SCHED'!$F$27,IF(BD271=4,'TUITION SCHED'!$G$27,IF(BD271=5,'TUITION SCHED'!$H$27,""))))))</f>
        <v/>
      </c>
      <c r="BU271" s="443" t="str">
        <f>IF(BE271&lt;1,"",IF(BE271=1,'TUITION SCHED'!$D$28,IF(BE271=2,'TUITION SCHED'!$E$28,IF(BE271=3,'TUITION SCHED'!$F$28,IF(BE271=4,'TUITION SCHED'!$G$28,IF(BE271=5,'TUITION SCHED'!$H$28,""))))))</f>
        <v/>
      </c>
      <c r="BV271" s="440" t="str">
        <f>IF(BF271&lt;1,"",IF(BF271=1,'TUITION SCHED'!$D$29,IF(BF271=2,'TUITION SCHED'!$E$29,IF(BF271=3,'TUITION SCHED'!$F$29,IF(BF271=4,'TUITION SCHED'!$G$29,IF(BF271=5,'TUITION SCHED'!$H$29,""))))))</f>
        <v/>
      </c>
      <c r="BW271" s="124"/>
      <c r="BX271" s="507"/>
      <c r="BY271" s="145" t="str">
        <f>IF(AH271="y",IF(SUM(J271:O271)&gt;0,'TUITION SCHED'!$H$58+IF(SUM(J271:O271)&gt;1,((SUM(J271:O271)-1))*'TUITION SCHED'!$H$60)+SUM(B271:I271)*'TUITION SCHED'!$H$59,""),"")</f>
        <v/>
      </c>
      <c r="BZ271" s="443" t="str">
        <f>IF(AH271="y",IF(SUM(B271:I271)&gt;0,'TUITION SCHED'!$H$57+IF(SUM(B271:I271)&gt;1,((SUM(B271:I271)-1))*'TUITION SCHED'!$H$59),""),"")</f>
        <v/>
      </c>
      <c r="CA271" s="443" t="str">
        <f t="shared" si="51"/>
        <v/>
      </c>
    </row>
    <row r="272" spans="1:79">
      <c r="A272" s="480"/>
      <c r="B272" s="463"/>
      <c r="C272" s="463"/>
      <c r="D272" s="463"/>
      <c r="E272" s="463"/>
      <c r="F272" s="463"/>
      <c r="G272" s="463"/>
      <c r="H272" s="463"/>
      <c r="I272" s="463"/>
      <c r="J272" s="463"/>
      <c r="K272" s="463"/>
      <c r="L272" s="463"/>
      <c r="M272" s="463"/>
      <c r="N272" s="463"/>
      <c r="O272" s="463"/>
      <c r="P272" s="443">
        <f t="shared" si="47"/>
        <v>0</v>
      </c>
      <c r="Q272" s="480"/>
      <c r="R272" s="480"/>
      <c r="S272" s="456">
        <f>IF(U272&gt;0,U272,IF(Q272=1,'TUITION SCHED'!D$30,IF(Q272=2,'TUITION SCHED'!E$30,IF(Q272=3,'TUITION SCHED'!F$30,IF(Q272=4,'TUITION SCHED'!G$30,IF(Q272=5,'TUITION SCHED'!H$30,IF(R272&gt;0,R272*'TUITION SCHED'!$D$31,SUM(BI272:BV272))))))))</f>
        <v>0</v>
      </c>
      <c r="T272" s="457" t="str">
        <f t="shared" si="48"/>
        <v/>
      </c>
      <c r="U272" s="480"/>
      <c r="V272" s="480"/>
      <c r="W272" s="575" t="str">
        <f>IF(V272="y",S272*'DATA INPUT'!$B$20,"")</f>
        <v/>
      </c>
      <c r="X272" s="483"/>
      <c r="Y272" s="443" t="str">
        <f>IF(A272="","",IF(X272="y",'DATA INPUT'!$B$26,'DATA INPUT'!$B$27))</f>
        <v/>
      </c>
      <c r="Z272" s="458">
        <f>IF(Q272=0,(P272-B272*0.5)*'DATA INPUT'!$B$28,"")</f>
        <v>0</v>
      </c>
      <c r="AA272" s="480"/>
      <c r="AB272" s="480"/>
      <c r="AC272" s="480"/>
      <c r="AD272" s="480"/>
      <c r="AE272" s="443" t="str">
        <f>IF((AB272+AC272+AD272)=0,"",(AB272*'DATA INPUT'!$D$59)+(AC272*'DATA INPUT'!$D$61)+(AD272*'DATA INPUT'!$D$66))</f>
        <v/>
      </c>
      <c r="AF272" s="480"/>
      <c r="AG272" s="480"/>
      <c r="AH272" s="483"/>
      <c r="AI272" s="443" t="str">
        <f t="shared" si="52"/>
        <v/>
      </c>
      <c r="AJ272" s="443" t="str">
        <f t="shared" si="53"/>
        <v/>
      </c>
      <c r="AK272" s="443" t="str">
        <f t="shared" si="54"/>
        <v/>
      </c>
      <c r="AL272" s="443" t="str">
        <f t="shared" si="55"/>
        <v/>
      </c>
      <c r="AM272" s="443" t="str">
        <f t="shared" si="56"/>
        <v/>
      </c>
      <c r="AN272" s="443" t="str">
        <f t="shared" si="57"/>
        <v/>
      </c>
      <c r="AO272" s="443" t="str">
        <f t="shared" si="58"/>
        <v/>
      </c>
      <c r="AP272" s="443" t="str">
        <f t="shared" si="59"/>
        <v/>
      </c>
      <c r="AQ272" s="440" t="str">
        <f>IF(AH272="y",IF(MAX(BY272:BZ272)&lt;'TUITION SCHED'!$H$61,MAX(BY272:BZ272),'TUITION SCHED'!$H$61),"")</f>
        <v/>
      </c>
      <c r="AR272" s="459"/>
      <c r="AS272" s="443" t="str">
        <f>IF(SUM(AT272:$BF272)&gt;0,"",IF(B272&gt;0,$P272,""))</f>
        <v/>
      </c>
      <c r="AT272" s="443" t="str">
        <f>IF(SUM(AU272:$BF272)&gt;0,"",IF(C272&gt;0,$P272,""))</f>
        <v/>
      </c>
      <c r="AU272" s="443" t="str">
        <f>IF(SUM(AV272:$BF272)&gt;0,"",IF(D272&gt;0,$P272,""))</f>
        <v/>
      </c>
      <c r="AV272" s="443" t="str">
        <f>IF(SUM(AW272:$BF272)&gt;0,"",IF(E272&gt;0,$P272,""))</f>
        <v/>
      </c>
      <c r="AW272" s="443" t="str">
        <f>IF(SUM(AX272:$BF272)&gt;0,"",IF(F272&gt;0,$P272,""))</f>
        <v/>
      </c>
      <c r="AX272" s="443" t="str">
        <f>IF(SUM(AY272:$BF272)&gt;0,"",IF(G272&gt;0,$P272,""))</f>
        <v/>
      </c>
      <c r="AY272" s="443" t="str">
        <f>IF(SUM(AZ272:$BF272)&gt;0,"",IF(H272&gt;0,$P272,""))</f>
        <v/>
      </c>
      <c r="AZ272" s="443" t="str">
        <f>IF(SUM(BA272:$BF272)&gt;0,"",IF(I272&gt;0,$P272,""))</f>
        <v/>
      </c>
      <c r="BA272" s="443" t="str">
        <f>IF(SUM(BB272:$BF272)&gt;0,"",IF(J272&gt;0,$P272,""))</f>
        <v/>
      </c>
      <c r="BB272" s="443" t="str">
        <f>IF(SUM(BC272:$BF272)&gt;0,"",IF(K272&gt;0,$P272,""))</f>
        <v/>
      </c>
      <c r="BC272" s="443" t="str">
        <f>IF(SUM(BD272:$BF272)&gt;0,"",IF(L272&gt;0,$P272,""))</f>
        <v/>
      </c>
      <c r="BD272" s="443" t="str">
        <f>IF(SUM(BE272:$BF272)&gt;0,"",IF(M272&gt;0,$P272,""))</f>
        <v/>
      </c>
      <c r="BE272" s="443" t="str">
        <f t="shared" si="49"/>
        <v/>
      </c>
      <c r="BF272" s="440" t="str">
        <f t="shared" si="50"/>
        <v/>
      </c>
      <c r="BG272" s="124"/>
      <c r="BH272" s="507"/>
      <c r="BI272" s="145" t="str">
        <f>IF(AS272&lt;1,"",IF(AS272=1,'TUITION SCHED'!$D$16,IF(AS272=2,'TUITION SCHED'!$E$16,IF(AS272=3,'TUITION SCHED'!$F$16,IF(AS272=4,'TUITION SCHED'!$G$16,IF(AS272=5,'TUITION SCHED'!$H$16,""))))))</f>
        <v/>
      </c>
      <c r="BJ272" s="443" t="str">
        <f>IF(AT272&lt;1,"",IF(AT272=1,'TUITION SCHED'!$D$17,IF(AT272=2,'TUITION SCHED'!$E$17,IF(AT272=3,'TUITION SCHED'!$F$17,IF(AT272=4,'TUITION SCHED'!$G$17,IF(AT272=5,'TUITION SCHED'!$H$18,""))))))</f>
        <v/>
      </c>
      <c r="BK272" s="443" t="str">
        <f>IF(AU272&lt;1,"",IF(AU272=1,'TUITION SCHED'!$D$18,IF(AU272=2,'TUITION SCHED'!$E$18,IF(AU272=3,'TUITION SCHED'!$F$18,IF(AU272=4,'TUITION SCHED'!$G$18,IF(AU272=5,'TUITION SCHED'!$H$18,""))))))</f>
        <v/>
      </c>
      <c r="BL272" s="443" t="str">
        <f>IF(AV272&lt;1,"",IF(AV272=1,'TUITION SCHED'!$D$19,IF(AV272=2,'TUITION SCHED'!$E$19,IF(AV272=3,'TUITION SCHED'!$F$19,IF(AV272=4,'TUITION SCHED'!$G$19,IF(AV272=5,'TUITION SCHED'!$H$19,""))))))</f>
        <v/>
      </c>
      <c r="BM272" s="443" t="str">
        <f>IF(AW272&lt;1,"",IF(AW272=1,'TUITION SCHED'!$D$20,IF(AW272=2,'TUITION SCHED'!$E$20,IF(AW272=3,'TUITION SCHED'!$F$20,IF(AW272=4,'TUITION SCHED'!$G$20,IF(AW272=5,'TUITION SCHED'!$H$20,""))))))</f>
        <v/>
      </c>
      <c r="BN272" s="443" t="str">
        <f>IF(AX272&lt;1,"",IF(AX272=1,'TUITION SCHED'!$D$21,IF(AX272=2,'TUITION SCHED'!$E$21,IF(AX272=3,'TUITION SCHED'!$F$21,IF(AX272=4,'TUITION SCHED'!$G$21,IF(AX272=5,'TUITION SCHED'!$H$21,""))))))</f>
        <v/>
      </c>
      <c r="BO272" s="443" t="str">
        <f>IF(AY272&lt;1,"",IF(AY272=1,'TUITION SCHED'!$D$22,IF(AY272=2,'TUITION SCHED'!$E$22,IF(AY272=3,'TUITION SCHED'!$F$22,IF(AY272=4,'TUITION SCHED'!$G$22,IF(AY272=5,'TUITION SCHED'!$H$22,""))))))</f>
        <v/>
      </c>
      <c r="BP272" s="443" t="str">
        <f>IF(AZ272&lt;1,"",IF(AZ272=1,'TUITION SCHED'!$D$23,IF(AZ272=2,'TUITION SCHED'!$E$23,IF(AZ272=3,'TUITION SCHED'!$F$23,IF(AZ272=4,'TUITION SCHED'!$G$23,IF(AZ272=5,'TUITION SCHED'!$H$23,""))))))</f>
        <v/>
      </c>
      <c r="BQ272" s="443" t="str">
        <f>IF(BA272&lt;1,"",IF(BA272=1,'TUITION SCHED'!$D$24,IF(BA272=2,'TUITION SCHED'!$E$24,IF(BA272=3,'TUITION SCHED'!$F$24,IF(BA272=4,'TUITION SCHED'!$G$24,IF(BA272=5,'TUITION SCHED'!$H$24,""))))))</f>
        <v/>
      </c>
      <c r="BR272" s="443" t="str">
        <f>IF(BB272&lt;1,"",IF(BB272=1,'TUITION SCHED'!$D$25,IF(BB272=2,'TUITION SCHED'!$E$25,IF(BB272=3,'TUITION SCHED'!$F$25,IF(BB272=4,'TUITION SCHED'!$G$25,IF(BB272=5,'TUITION SCHED'!$H$25,""))))))</f>
        <v/>
      </c>
      <c r="BS272" s="443" t="str">
        <f>IF(BC272&lt;1,"",IF(BC272=1,'TUITION SCHED'!$D$26,IF(BC272=2,'TUITION SCHED'!$E$26,IF(BC272=3,'TUITION SCHED'!$F$26,IF(BC272=4,'TUITION SCHED'!$G$26,IF(BC272=5,'TUITION SCHED'!$H$26,""))))))</f>
        <v/>
      </c>
      <c r="BT272" s="443" t="str">
        <f>IF(BD272&lt;1,"",IF(BD272=1,'TUITION SCHED'!$D$27,IF(BD272=2,'TUITION SCHED'!$E$27,IF(BD272=3,'TUITION SCHED'!$F$27,IF(BD272=4,'TUITION SCHED'!$G$27,IF(BD272=5,'TUITION SCHED'!$H$27,""))))))</f>
        <v/>
      </c>
      <c r="BU272" s="443" t="str">
        <f>IF(BE272&lt;1,"",IF(BE272=1,'TUITION SCHED'!$D$28,IF(BE272=2,'TUITION SCHED'!$E$28,IF(BE272=3,'TUITION SCHED'!$F$28,IF(BE272=4,'TUITION SCHED'!$G$28,IF(BE272=5,'TUITION SCHED'!$H$28,""))))))</f>
        <v/>
      </c>
      <c r="BV272" s="440" t="str">
        <f>IF(BF272&lt;1,"",IF(BF272=1,'TUITION SCHED'!$D$29,IF(BF272=2,'TUITION SCHED'!$E$29,IF(BF272=3,'TUITION SCHED'!$F$29,IF(BF272=4,'TUITION SCHED'!$G$29,IF(BF272=5,'TUITION SCHED'!$H$29,""))))))</f>
        <v/>
      </c>
      <c r="BW272" s="124"/>
      <c r="BX272" s="507"/>
      <c r="BY272" s="145" t="str">
        <f>IF(AH272="y",IF(SUM(J272:O272)&gt;0,'TUITION SCHED'!$H$58+IF(SUM(J272:O272)&gt;1,((SUM(J272:O272)-1))*'TUITION SCHED'!$H$60)+SUM(B272:I272)*'TUITION SCHED'!$H$59,""),"")</f>
        <v/>
      </c>
      <c r="BZ272" s="443" t="str">
        <f>IF(AH272="y",IF(SUM(B272:I272)&gt;0,'TUITION SCHED'!$H$57+IF(SUM(B272:I272)&gt;1,((SUM(B272:I272)-1))*'TUITION SCHED'!$H$59),""),"")</f>
        <v/>
      </c>
      <c r="CA272" s="443" t="str">
        <f t="shared" si="51"/>
        <v/>
      </c>
    </row>
    <row r="273" spans="1:79">
      <c r="A273" s="480"/>
      <c r="B273" s="843"/>
      <c r="C273" s="843"/>
      <c r="D273" s="843"/>
      <c r="E273" s="843"/>
      <c r="F273" s="843"/>
      <c r="G273" s="843"/>
      <c r="H273" s="843"/>
      <c r="I273" s="463"/>
      <c r="J273" s="463"/>
      <c r="K273" s="463"/>
      <c r="L273" s="463"/>
      <c r="M273" s="463"/>
      <c r="N273" s="463"/>
      <c r="O273" s="463"/>
      <c r="P273" s="443">
        <f t="shared" si="47"/>
        <v>0</v>
      </c>
      <c r="Q273" s="480"/>
      <c r="R273" s="480"/>
      <c r="S273" s="456">
        <f>IF(U273&gt;0,U273,IF(Q273=1,'TUITION SCHED'!D$30,IF(Q273=2,'TUITION SCHED'!E$30,IF(Q273=3,'TUITION SCHED'!F$30,IF(Q273=4,'TUITION SCHED'!G$30,IF(Q273=5,'TUITION SCHED'!H$30,IF(R273&gt;0,R273*'TUITION SCHED'!$D$31,SUM(BI273:BV273))))))))</f>
        <v>0</v>
      </c>
      <c r="T273" s="457" t="str">
        <f t="shared" si="48"/>
        <v/>
      </c>
      <c r="U273" s="480"/>
      <c r="V273" s="480"/>
      <c r="W273" s="575" t="str">
        <f>IF(V273="y",S273*'DATA INPUT'!$B$20,"")</f>
        <v/>
      </c>
      <c r="X273" s="483"/>
      <c r="Y273" s="443" t="str">
        <f>IF(A273="","",IF(X273="y",'DATA INPUT'!$B$26,'DATA INPUT'!$B$27))</f>
        <v/>
      </c>
      <c r="Z273" s="458">
        <f>IF(Q273=0,(P273-B273*0.5)*'DATA INPUT'!$B$28,"")</f>
        <v>0</v>
      </c>
      <c r="AA273" s="480"/>
      <c r="AB273" s="480"/>
      <c r="AC273" s="480"/>
      <c r="AD273" s="480"/>
      <c r="AE273" s="443" t="str">
        <f>IF((AB273+AC273+AD273)=0,"",(AB273*'DATA INPUT'!$D$59)+(AC273*'DATA INPUT'!$D$61)+(AD273*'DATA INPUT'!$D$66))</f>
        <v/>
      </c>
      <c r="AF273" s="480"/>
      <c r="AG273" s="480"/>
      <c r="AH273" s="483"/>
      <c r="AI273" s="443" t="str">
        <f t="shared" si="52"/>
        <v/>
      </c>
      <c r="AJ273" s="443" t="str">
        <f t="shared" si="53"/>
        <v/>
      </c>
      <c r="AK273" s="443" t="str">
        <f t="shared" si="54"/>
        <v/>
      </c>
      <c r="AL273" s="443" t="str">
        <f t="shared" si="55"/>
        <v/>
      </c>
      <c r="AM273" s="443" t="str">
        <f t="shared" si="56"/>
        <v/>
      </c>
      <c r="AN273" s="443" t="str">
        <f t="shared" si="57"/>
        <v/>
      </c>
      <c r="AO273" s="443" t="str">
        <f t="shared" si="58"/>
        <v/>
      </c>
      <c r="AP273" s="443" t="str">
        <f t="shared" si="59"/>
        <v/>
      </c>
      <c r="AQ273" s="440" t="str">
        <f>IF(AH273="y",IF(MAX(BY273:BZ273)&lt;'TUITION SCHED'!$H$61,MAX(BY273:BZ273),'TUITION SCHED'!$H$61),"")</f>
        <v/>
      </c>
      <c r="AR273" s="459"/>
      <c r="AS273" s="443" t="str">
        <f>IF(SUM(AT273:$BF273)&gt;0,"",IF(B273&gt;0,$P273,""))</f>
        <v/>
      </c>
      <c r="AT273" s="443" t="str">
        <f>IF(SUM(AU273:$BF273)&gt;0,"",IF(C273&gt;0,$P273,""))</f>
        <v/>
      </c>
      <c r="AU273" s="443" t="str">
        <f>IF(SUM(AV273:$BF273)&gt;0,"",IF(D273&gt;0,$P273,""))</f>
        <v/>
      </c>
      <c r="AV273" s="443" t="str">
        <f>IF(SUM(AW273:$BF273)&gt;0,"",IF(E273&gt;0,$P273,""))</f>
        <v/>
      </c>
      <c r="AW273" s="443" t="str">
        <f>IF(SUM(AX273:$BF273)&gt;0,"",IF(F273&gt;0,$P273,""))</f>
        <v/>
      </c>
      <c r="AX273" s="443" t="str">
        <f>IF(SUM(AY273:$BF273)&gt;0,"",IF(G273&gt;0,$P273,""))</f>
        <v/>
      </c>
      <c r="AY273" s="443" t="str">
        <f>IF(SUM(AZ273:$BF273)&gt;0,"",IF(H273&gt;0,$P273,""))</f>
        <v/>
      </c>
      <c r="AZ273" s="443" t="str">
        <f>IF(SUM(BA273:$BF273)&gt;0,"",IF(I273&gt;0,$P273,""))</f>
        <v/>
      </c>
      <c r="BA273" s="443" t="str">
        <f>IF(SUM(BB273:$BF273)&gt;0,"",IF(J273&gt;0,$P273,""))</f>
        <v/>
      </c>
      <c r="BB273" s="443" t="str">
        <f>IF(SUM(BC273:$BF273)&gt;0,"",IF(K273&gt;0,$P273,""))</f>
        <v/>
      </c>
      <c r="BC273" s="443" t="str">
        <f>IF(SUM(BD273:$BF273)&gt;0,"",IF(L273&gt;0,$P273,""))</f>
        <v/>
      </c>
      <c r="BD273" s="443" t="str">
        <f>IF(SUM(BE273:$BF273)&gt;0,"",IF(M273&gt;0,$P273,""))</f>
        <v/>
      </c>
      <c r="BE273" s="443" t="str">
        <f t="shared" si="49"/>
        <v/>
      </c>
      <c r="BF273" s="440" t="str">
        <f t="shared" si="50"/>
        <v/>
      </c>
      <c r="BG273" s="124"/>
      <c r="BH273" s="507"/>
      <c r="BI273" s="145" t="str">
        <f>IF(AS273&lt;1,"",IF(AS273=1,'TUITION SCHED'!$D$16,IF(AS273=2,'TUITION SCHED'!$E$16,IF(AS273=3,'TUITION SCHED'!$F$16,IF(AS273=4,'TUITION SCHED'!$G$16,IF(AS273=5,'TUITION SCHED'!$H$16,""))))))</f>
        <v/>
      </c>
      <c r="BJ273" s="443" t="str">
        <f>IF(AT273&lt;1,"",IF(AT273=1,'TUITION SCHED'!$D$17,IF(AT273=2,'TUITION SCHED'!$E$17,IF(AT273=3,'TUITION SCHED'!$F$17,IF(AT273=4,'TUITION SCHED'!$G$17,IF(AT273=5,'TUITION SCHED'!$H$18,""))))))</f>
        <v/>
      </c>
      <c r="BK273" s="443" t="str">
        <f>IF(AU273&lt;1,"",IF(AU273=1,'TUITION SCHED'!$D$18,IF(AU273=2,'TUITION SCHED'!$E$18,IF(AU273=3,'TUITION SCHED'!$F$18,IF(AU273=4,'TUITION SCHED'!$G$18,IF(AU273=5,'TUITION SCHED'!$H$18,""))))))</f>
        <v/>
      </c>
      <c r="BL273" s="443" t="str">
        <f>IF(AV273&lt;1,"",IF(AV273=1,'TUITION SCHED'!$D$19,IF(AV273=2,'TUITION SCHED'!$E$19,IF(AV273=3,'TUITION SCHED'!$F$19,IF(AV273=4,'TUITION SCHED'!$G$19,IF(AV273=5,'TUITION SCHED'!$H$19,""))))))</f>
        <v/>
      </c>
      <c r="BM273" s="443" t="str">
        <f>IF(AW273&lt;1,"",IF(AW273=1,'TUITION SCHED'!$D$20,IF(AW273=2,'TUITION SCHED'!$E$20,IF(AW273=3,'TUITION SCHED'!$F$20,IF(AW273=4,'TUITION SCHED'!$G$20,IF(AW273=5,'TUITION SCHED'!$H$20,""))))))</f>
        <v/>
      </c>
      <c r="BN273" s="443" t="str">
        <f>IF(AX273&lt;1,"",IF(AX273=1,'TUITION SCHED'!$D$21,IF(AX273=2,'TUITION SCHED'!$E$21,IF(AX273=3,'TUITION SCHED'!$F$21,IF(AX273=4,'TUITION SCHED'!$G$21,IF(AX273=5,'TUITION SCHED'!$H$21,""))))))</f>
        <v/>
      </c>
      <c r="BO273" s="443" t="str">
        <f>IF(AY273&lt;1,"",IF(AY273=1,'TUITION SCHED'!$D$22,IF(AY273=2,'TUITION SCHED'!$E$22,IF(AY273=3,'TUITION SCHED'!$F$22,IF(AY273=4,'TUITION SCHED'!$G$22,IF(AY273=5,'TUITION SCHED'!$H$22,""))))))</f>
        <v/>
      </c>
      <c r="BP273" s="443" t="str">
        <f>IF(AZ273&lt;1,"",IF(AZ273=1,'TUITION SCHED'!$D$23,IF(AZ273=2,'TUITION SCHED'!$E$23,IF(AZ273=3,'TUITION SCHED'!$F$23,IF(AZ273=4,'TUITION SCHED'!$G$23,IF(AZ273=5,'TUITION SCHED'!$H$23,""))))))</f>
        <v/>
      </c>
      <c r="BQ273" s="443" t="str">
        <f>IF(BA273&lt;1,"",IF(BA273=1,'TUITION SCHED'!$D$24,IF(BA273=2,'TUITION SCHED'!$E$24,IF(BA273=3,'TUITION SCHED'!$F$24,IF(BA273=4,'TUITION SCHED'!$G$24,IF(BA273=5,'TUITION SCHED'!$H$24,""))))))</f>
        <v/>
      </c>
      <c r="BR273" s="443" t="str">
        <f>IF(BB273&lt;1,"",IF(BB273=1,'TUITION SCHED'!$D$25,IF(BB273=2,'TUITION SCHED'!$E$25,IF(BB273=3,'TUITION SCHED'!$F$25,IF(BB273=4,'TUITION SCHED'!$G$25,IF(BB273=5,'TUITION SCHED'!$H$25,""))))))</f>
        <v/>
      </c>
      <c r="BS273" s="443" t="str">
        <f>IF(BC273&lt;1,"",IF(BC273=1,'TUITION SCHED'!$D$26,IF(BC273=2,'TUITION SCHED'!$E$26,IF(BC273=3,'TUITION SCHED'!$F$26,IF(BC273=4,'TUITION SCHED'!$G$26,IF(BC273=5,'TUITION SCHED'!$H$26,""))))))</f>
        <v/>
      </c>
      <c r="BT273" s="443" t="str">
        <f>IF(BD273&lt;1,"",IF(BD273=1,'TUITION SCHED'!$D$27,IF(BD273=2,'TUITION SCHED'!$E$27,IF(BD273=3,'TUITION SCHED'!$F$27,IF(BD273=4,'TUITION SCHED'!$G$27,IF(BD273=5,'TUITION SCHED'!$H$27,""))))))</f>
        <v/>
      </c>
      <c r="BU273" s="443" t="str">
        <f>IF(BE273&lt;1,"",IF(BE273=1,'TUITION SCHED'!$D$28,IF(BE273=2,'TUITION SCHED'!$E$28,IF(BE273=3,'TUITION SCHED'!$F$28,IF(BE273=4,'TUITION SCHED'!$G$28,IF(BE273=5,'TUITION SCHED'!$H$28,""))))))</f>
        <v/>
      </c>
      <c r="BV273" s="440" t="str">
        <f>IF(BF273&lt;1,"",IF(BF273=1,'TUITION SCHED'!$D$29,IF(BF273=2,'TUITION SCHED'!$E$29,IF(BF273=3,'TUITION SCHED'!$F$29,IF(BF273=4,'TUITION SCHED'!$G$29,IF(BF273=5,'TUITION SCHED'!$H$29,""))))))</f>
        <v/>
      </c>
      <c r="BW273" s="124"/>
      <c r="BX273" s="507"/>
      <c r="BY273" s="145" t="str">
        <f>IF(AH273="y",IF(SUM(J273:O273)&gt;0,'TUITION SCHED'!$H$58+IF(SUM(J273:O273)&gt;1,((SUM(J273:O273)-1))*'TUITION SCHED'!$H$60)+SUM(B273:I273)*'TUITION SCHED'!$H$59,""),"")</f>
        <v/>
      </c>
      <c r="BZ273" s="443" t="str">
        <f>IF(AH273="y",IF(SUM(B273:I273)&gt;0,'TUITION SCHED'!$H$57+IF(SUM(B273:I273)&gt;1,((SUM(B273:I273)-1))*'TUITION SCHED'!$H$59),""),"")</f>
        <v/>
      </c>
      <c r="CA273" s="443" t="str">
        <f t="shared" si="51"/>
        <v/>
      </c>
    </row>
    <row r="274" spans="1:79" outlineLevel="2">
      <c r="A274" s="481"/>
      <c r="B274" s="844"/>
      <c r="C274" s="844"/>
      <c r="D274" s="844"/>
      <c r="E274" s="844"/>
      <c r="F274" s="844"/>
      <c r="G274" s="844"/>
      <c r="H274" s="844"/>
      <c r="I274" s="844"/>
      <c r="J274" s="844"/>
      <c r="K274" s="844"/>
      <c r="L274" s="844"/>
      <c r="M274" s="844"/>
      <c r="N274" s="844"/>
      <c r="O274" s="844"/>
      <c r="P274" s="444">
        <f t="shared" si="47"/>
        <v>0</v>
      </c>
      <c r="Q274" s="481"/>
      <c r="R274" s="481"/>
      <c r="S274" s="460">
        <f>IF(U274&gt;0,U274,IF(Q274=1,'TUITION SCHED'!D$30,IF(Q274=2,'TUITION SCHED'!E$30,IF(Q274=3,'TUITION SCHED'!F$30,IF(Q274=4,'TUITION SCHED'!G$30,IF(Q274=5,'TUITION SCHED'!H$30,IF(R274&gt;0,R274*'TUITION SCHED'!$D$31,SUM(BI274:BV274))))))))</f>
        <v>0</v>
      </c>
      <c r="T274" s="461" t="str">
        <f t="shared" si="48"/>
        <v/>
      </c>
      <c r="U274" s="481"/>
      <c r="V274" s="481"/>
      <c r="W274" s="575" t="str">
        <f>IF(V274="y",S274*'DATA INPUT'!$B$20,"")</f>
        <v/>
      </c>
      <c r="X274" s="484"/>
      <c r="Y274" s="444" t="str">
        <f>IF(A274="","",IF(X274="y",'DATA INPUT'!$B$26,'DATA INPUT'!$B$27))</f>
        <v/>
      </c>
      <c r="Z274" s="462">
        <f>IF(Q274=0,(P274-B274*0.5)*'DATA INPUT'!$B$28,"")</f>
        <v>0</v>
      </c>
      <c r="AA274" s="481"/>
      <c r="AB274" s="481"/>
      <c r="AC274" s="481"/>
      <c r="AD274" s="481"/>
      <c r="AE274" s="444" t="str">
        <f>IF((AB274+AC274+AD274)=0,"",(AB274*'DATA INPUT'!$D$59)+(AC274*'DATA INPUT'!$D$61)+(AD274*'DATA INPUT'!$D$66))</f>
        <v/>
      </c>
      <c r="AF274" s="481"/>
      <c r="AG274" s="481"/>
      <c r="AH274" s="484"/>
      <c r="AI274" s="444" t="str">
        <f>IF(AH274="y",SUM(D274:H274),"")</f>
        <v/>
      </c>
      <c r="AJ274" s="444" t="str">
        <f>IF(AH274="y",SUM(D274:H274),"")</f>
        <v/>
      </c>
      <c r="AK274" s="444" t="str">
        <f>IF(AH274="y",SUM(D274:H274),"")</f>
        <v/>
      </c>
      <c r="AL274" s="444" t="str">
        <f>IF(AH274="y",SUM(I274:O274),"")</f>
        <v/>
      </c>
      <c r="AM274" s="444" t="str">
        <f>IF(AH274="y",SUM(I274:O274),"")</f>
        <v/>
      </c>
      <c r="AN274" s="444" t="str">
        <f>IF(AH274="y",SUM(I274:O274),"")</f>
        <v/>
      </c>
      <c r="AO274" s="444" t="str">
        <f>IF(AH274="y",SUM(D274:O274),"")</f>
        <v/>
      </c>
      <c r="AP274" s="444" t="str">
        <f>IF(AH274="y",SUM(D274:O274),"")</f>
        <v/>
      </c>
      <c r="AQ274" s="441" t="str">
        <f>IF(AH274="y",IF(MAX(BY274:BZ274)&lt;'TUITION SCHED'!$H$61,MAX(BY274:BZ274),'TUITION SCHED'!$H$61),"")</f>
        <v/>
      </c>
      <c r="AR274" s="459"/>
      <c r="AS274" s="444" t="str">
        <f>IF(SUM(AT274:$BF274)&gt;0,"",IF(B274&gt;0,$P274,""))</f>
        <v/>
      </c>
      <c r="AT274" s="444" t="str">
        <f>IF(SUM(AU274:$BF274)&gt;0,"",IF(C274&gt;0,$P274,""))</f>
        <v/>
      </c>
      <c r="AU274" s="444" t="str">
        <f>IF(SUM(AV274:$BF274)&gt;0,"",IF(D274&gt;0,$P274,""))</f>
        <v/>
      </c>
      <c r="AV274" s="444" t="str">
        <f>IF(SUM(AW274:$BF274)&gt;0,"",IF(E274&gt;0,$P274,""))</f>
        <v/>
      </c>
      <c r="AW274" s="444" t="str">
        <f>IF(SUM(AX274:$BF274)&gt;0,"",IF(F274&gt;0,$P274,""))</f>
        <v/>
      </c>
      <c r="AX274" s="444" t="str">
        <f>IF(SUM(AY274:$BF274)&gt;0,"",IF(G274&gt;0,$P274,""))</f>
        <v/>
      </c>
      <c r="AY274" s="444" t="str">
        <f>IF(SUM(AZ274:$BF274)&gt;0,"",IF(H274&gt;0,$P274,""))</f>
        <v/>
      </c>
      <c r="AZ274" s="444" t="str">
        <f>IF(SUM(BA274:$BF274)&gt;0,"",IF(I274&gt;0,$P274,""))</f>
        <v/>
      </c>
      <c r="BA274" s="444" t="str">
        <f>IF(SUM(BB274:$BF274)&gt;0,"",IF(J274&gt;0,$P274,""))</f>
        <v/>
      </c>
      <c r="BB274" s="444" t="str">
        <f>IF(SUM(BC274:$BF274)&gt;0,"",IF(K274&gt;0,$P274,""))</f>
        <v/>
      </c>
      <c r="BC274" s="444" t="str">
        <f>IF(SUM(BD274:$BF274)&gt;0,"",IF(L274&gt;0,$P274,""))</f>
        <v/>
      </c>
      <c r="BD274" s="444" t="str">
        <f>IF(SUM(BE274:$BF274)&gt;0,"",IF(M274&gt;0,$P274,""))</f>
        <v/>
      </c>
      <c r="BE274" s="444" t="str">
        <f t="shared" si="49"/>
        <v/>
      </c>
      <c r="BF274" s="441" t="str">
        <f t="shared" si="50"/>
        <v/>
      </c>
      <c r="BG274" s="124"/>
      <c r="BH274" s="507"/>
      <c r="BI274" s="265" t="str">
        <f>IF(AS274&lt;1,"",IF(AS274=1,'TUITION SCHED'!$D$16,IF(AS274=2,'TUITION SCHED'!$E$16,IF(AS274=3,'TUITION SCHED'!$F$16,IF(AS274=4,'TUITION SCHED'!$G$16,IF(AS274=5,'TUITION SCHED'!$H$16,""))))))</f>
        <v/>
      </c>
      <c r="BJ274" s="444" t="str">
        <f>IF(AT274&lt;1,"",IF(AT274=1,'TUITION SCHED'!$D$17,IF(AT274=2,'TUITION SCHED'!$E$17,IF(AT274=3,'TUITION SCHED'!$F$17,IF(AT274=4,'TUITION SCHED'!$G$17,IF(AT274=5,'TUITION SCHED'!$H$18,""))))))</f>
        <v/>
      </c>
      <c r="BK274" s="444" t="str">
        <f>IF(AU274&lt;1,"",IF(AU274=1,'TUITION SCHED'!$D$18,IF(AU274=2,'TUITION SCHED'!$E$18,IF(AU274=3,'TUITION SCHED'!$F$18,IF(AU274=4,'TUITION SCHED'!$G$18,IF(AU274=5,'TUITION SCHED'!$H$18,""))))))</f>
        <v/>
      </c>
      <c r="BL274" s="444" t="str">
        <f>IF(AV274&lt;1,"",IF(AV274=1,'TUITION SCHED'!$D$19,IF(AV274=2,'TUITION SCHED'!$E$19,IF(AV274=3,'TUITION SCHED'!$F$19,IF(AV274=4,'TUITION SCHED'!$G$19,IF(AV274=5,'TUITION SCHED'!$H$19,""))))))</f>
        <v/>
      </c>
      <c r="BM274" s="444" t="str">
        <f>IF(AW274&lt;1,"",IF(AW274=1,'TUITION SCHED'!$D$20,IF(AW274=2,'TUITION SCHED'!$E$20,IF(AW274=3,'TUITION SCHED'!$F$20,IF(AW274=4,'TUITION SCHED'!$G$20,IF(AW274=5,'TUITION SCHED'!$H$20,""))))))</f>
        <v/>
      </c>
      <c r="BN274" s="444" t="str">
        <f>IF(AX274&lt;1,"",IF(AX274=1,'TUITION SCHED'!$D$21,IF(AX274=2,'TUITION SCHED'!$E$21,IF(AX274=3,'TUITION SCHED'!$F$21,IF(AX274=4,'TUITION SCHED'!$G$21,IF(AX274=5,'TUITION SCHED'!$H$21,""))))))</f>
        <v/>
      </c>
      <c r="BO274" s="444" t="str">
        <f>IF(AY274&lt;1,"",IF(AY274=1,'TUITION SCHED'!$D$22,IF(AY274=2,'TUITION SCHED'!$E$22,IF(AY274=3,'TUITION SCHED'!$F$22,IF(AY274=4,'TUITION SCHED'!$G$22,IF(AY274=5,'TUITION SCHED'!$H$22,""))))))</f>
        <v/>
      </c>
      <c r="BP274" s="444" t="str">
        <f>IF(AZ274&lt;1,"",IF(AZ274=1,'TUITION SCHED'!$D$23,IF(AZ274=2,'TUITION SCHED'!$E$23,IF(AZ274=3,'TUITION SCHED'!$F$23,IF(AZ274=4,'TUITION SCHED'!$G$23,IF(AZ274=5,'TUITION SCHED'!$H$23,""))))))</f>
        <v/>
      </c>
      <c r="BQ274" s="444" t="str">
        <f>IF(BA274&lt;1,"",IF(BA274=1,'TUITION SCHED'!$D$24,IF(BA274=2,'TUITION SCHED'!$E$24,IF(BA274=3,'TUITION SCHED'!$F$24,IF(BA274=4,'TUITION SCHED'!$G$24,IF(BA274=5,'TUITION SCHED'!$H$24,""))))))</f>
        <v/>
      </c>
      <c r="BR274" s="444" t="str">
        <f>IF(BB274&lt;1,"",IF(BB274=1,'TUITION SCHED'!$D$25,IF(BB274=2,'TUITION SCHED'!$E$25,IF(BB274=3,'TUITION SCHED'!$F$25,IF(BB274=4,'TUITION SCHED'!$G$25,IF(BB274=5,'TUITION SCHED'!$H$25,""))))))</f>
        <v/>
      </c>
      <c r="BS274" s="444" t="str">
        <f>IF(BC274&lt;1,"",IF(BC274=1,'TUITION SCHED'!$D$26,IF(BC274=2,'TUITION SCHED'!$E$26,IF(BC274=3,'TUITION SCHED'!$F$26,IF(BC274=4,'TUITION SCHED'!$G$26,IF(BC274=5,'TUITION SCHED'!$H$26,""))))))</f>
        <v/>
      </c>
      <c r="BT274" s="444" t="str">
        <f>IF(BD274&lt;1,"",IF(BD274=1,'TUITION SCHED'!$D$27,IF(BD274=2,'TUITION SCHED'!$E$27,IF(BD274=3,'TUITION SCHED'!$F$27,IF(BD274=4,'TUITION SCHED'!$G$27,IF(BD274=5,'TUITION SCHED'!$H$27,""))))))</f>
        <v/>
      </c>
      <c r="BU274" s="444" t="str">
        <f>IF(BE274&lt;1,"",IF(BE274=1,'TUITION SCHED'!$D$28,IF(BE274=2,'TUITION SCHED'!$E$28,IF(BE274=3,'TUITION SCHED'!$F$28,IF(BE274=4,'TUITION SCHED'!$G$28,IF(BE274=5,'TUITION SCHED'!$H$28,""))))))</f>
        <v/>
      </c>
      <c r="BV274" s="441" t="str">
        <f>IF(BF274&lt;1,"",IF(BF274=1,'TUITION SCHED'!$D$29,IF(BF274=2,'TUITION SCHED'!$E$29,IF(BF274=3,'TUITION SCHED'!$F$29,IF(BF274=4,'TUITION SCHED'!$G$29,IF(BF274=5,'TUITION SCHED'!$H$29,""))))))</f>
        <v/>
      </c>
      <c r="BW274" s="124"/>
      <c r="BX274" s="507"/>
      <c r="BY274" s="265" t="str">
        <f>IF(AH274="y",IF(SUM(J274:O274)&gt;0,'TUITION SCHED'!$H$58+IF(SUM(J274:O274)&gt;1,((SUM(J274:O274)-1))*'TUITION SCHED'!$H$60)+SUM(B274:I274)*'TUITION SCHED'!$H$59,""),"")</f>
        <v/>
      </c>
      <c r="BZ274" s="444" t="str">
        <f>IF(AH274="y",IF(SUM(B274:I274)&gt;0,'TUITION SCHED'!$H$57+IF(SUM(B274:I274)&gt;1,((SUM(B274:I274)-1))*'TUITION SCHED'!$H$59),""),"")</f>
        <v/>
      </c>
      <c r="CA274" s="444" t="str">
        <f t="shared" si="51"/>
        <v/>
      </c>
    </row>
    <row r="275" spans="1:79" ht="15.75" thickBot="1">
      <c r="A275" s="466" t="s">
        <v>430</v>
      </c>
      <c r="B275" s="466">
        <f t="shared" ref="B275:P275" si="60">SUM(B34:B274)</f>
        <v>0</v>
      </c>
      <c r="C275" s="466">
        <f>SUM(C34:C274)</f>
        <v>0</v>
      </c>
      <c r="D275" s="466">
        <f t="shared" si="60"/>
        <v>0</v>
      </c>
      <c r="E275" s="466">
        <f t="shared" si="60"/>
        <v>0</v>
      </c>
      <c r="F275" s="466">
        <f t="shared" si="60"/>
        <v>0</v>
      </c>
      <c r="G275" s="466">
        <f t="shared" si="60"/>
        <v>0</v>
      </c>
      <c r="H275" s="466">
        <f t="shared" si="60"/>
        <v>0</v>
      </c>
      <c r="I275" s="466">
        <f t="shared" si="60"/>
        <v>0</v>
      </c>
      <c r="J275" s="466">
        <f t="shared" si="60"/>
        <v>0</v>
      </c>
      <c r="K275" s="466">
        <f t="shared" si="60"/>
        <v>0</v>
      </c>
      <c r="L275" s="466">
        <f t="shared" si="60"/>
        <v>0</v>
      </c>
      <c r="M275" s="466">
        <f t="shared" si="60"/>
        <v>0</v>
      </c>
      <c r="N275" s="466">
        <f t="shared" si="60"/>
        <v>0</v>
      </c>
      <c r="O275" s="466">
        <f t="shared" si="60"/>
        <v>0</v>
      </c>
      <c r="P275" s="466">
        <f t="shared" si="60"/>
        <v>0</v>
      </c>
      <c r="Q275" s="165"/>
      <c r="R275" s="165"/>
      <c r="S275" s="467">
        <f>SUM(S34:S274)</f>
        <v>0</v>
      </c>
      <c r="T275" s="467"/>
      <c r="U275" s="466"/>
      <c r="V275" s="466"/>
      <c r="W275" s="467">
        <f>SUM(W34:W274)</f>
        <v>0</v>
      </c>
      <c r="X275" s="466"/>
      <c r="Y275" s="467">
        <f t="shared" ref="Y275:AG275" si="61">SUM(Y34:Y274)</f>
        <v>0</v>
      </c>
      <c r="Z275" s="467">
        <f t="shared" si="61"/>
        <v>0</v>
      </c>
      <c r="AA275" s="467">
        <f t="shared" si="61"/>
        <v>0</v>
      </c>
      <c r="AB275" s="467">
        <f t="shared" si="61"/>
        <v>0</v>
      </c>
      <c r="AC275" s="467">
        <f t="shared" si="61"/>
        <v>0</v>
      </c>
      <c r="AD275" s="467">
        <f t="shared" si="61"/>
        <v>0</v>
      </c>
      <c r="AE275" s="467">
        <f t="shared" si="61"/>
        <v>0</v>
      </c>
      <c r="AF275" s="467">
        <f t="shared" si="61"/>
        <v>0</v>
      </c>
      <c r="AG275" s="467">
        <f t="shared" si="61"/>
        <v>0</v>
      </c>
      <c r="AH275" s="466"/>
      <c r="AI275" s="467">
        <f t="shared" ref="AI275:AP275" si="62">SUM(AI34:AI274)</f>
        <v>0</v>
      </c>
      <c r="AJ275" s="467">
        <f t="shared" si="62"/>
        <v>0</v>
      </c>
      <c r="AK275" s="467">
        <f t="shared" si="62"/>
        <v>0</v>
      </c>
      <c r="AL275" s="467">
        <f t="shared" si="62"/>
        <v>0</v>
      </c>
      <c r="AM275" s="467">
        <f t="shared" si="62"/>
        <v>0</v>
      </c>
      <c r="AN275" s="467">
        <f t="shared" si="62"/>
        <v>0</v>
      </c>
      <c r="AO275" s="467">
        <f t="shared" si="62"/>
        <v>0</v>
      </c>
      <c r="AP275" s="467">
        <f t="shared" si="62"/>
        <v>0</v>
      </c>
      <c r="AQ275" s="503">
        <f>SUM(AQ34:AQ274)</f>
        <v>0</v>
      </c>
      <c r="AR275" s="459"/>
      <c r="AS275" s="165"/>
      <c r="AT275" s="165"/>
      <c r="AU275" s="165"/>
      <c r="AV275" s="165"/>
      <c r="AW275" s="165"/>
      <c r="AX275" s="165"/>
      <c r="AY275" s="165"/>
      <c r="AZ275" s="165"/>
      <c r="BA275" s="165"/>
      <c r="BB275" s="165"/>
      <c r="BC275" s="165"/>
      <c r="BD275" s="165"/>
      <c r="BE275" s="165"/>
      <c r="BF275" s="165"/>
      <c r="BG275" s="124"/>
      <c r="BH275" s="507"/>
      <c r="BI275" s="165"/>
      <c r="BJ275" s="165"/>
      <c r="BK275" s="165"/>
      <c r="BL275" s="165"/>
      <c r="BM275" s="165"/>
      <c r="BN275" s="165"/>
      <c r="BO275" s="165"/>
      <c r="BP275" s="165"/>
      <c r="BQ275" s="165"/>
      <c r="BR275" s="165"/>
      <c r="BS275" s="165"/>
      <c r="BT275" s="165"/>
      <c r="BU275" s="165"/>
      <c r="BV275" s="165"/>
      <c r="BW275" s="124"/>
      <c r="BX275" s="507"/>
      <c r="BY275" s="165" t="str">
        <f>IF(AH275="y",IF(SUM(J275:O275)&gt;0,'TUITION SCHED'!$H$58+IF(SUM(J275:O275)&gt;1,((SUM(J275:O275)-1))*'TUITION SCHED'!$H$60)+SUM(B275:I275)*'TUITION SCHED'!$H$59,""),"")</f>
        <v/>
      </c>
      <c r="BZ275" s="165" t="str">
        <f>IF(AH275="y",IF(SUM(B275:I275)&gt;0,'TUITION SCHED'!$H$57+IF(SUM(B275:I275)&gt;1,((SUM(B275:I275)-1))*'TUITION SCHED'!$H$59),""),"")</f>
        <v/>
      </c>
      <c r="CA275" s="166" t="str">
        <f>IF(AH275="y",P275,"")</f>
        <v/>
      </c>
    </row>
    <row r="276" spans="1:79" ht="15.75" customHeight="1" thickTop="1">
      <c r="A276" s="468" t="s">
        <v>431</v>
      </c>
      <c r="B276" s="469" t="s">
        <v>432</v>
      </c>
      <c r="C276" s="469" t="s">
        <v>432</v>
      </c>
      <c r="D276" s="469">
        <v>1</v>
      </c>
      <c r="E276" s="469">
        <v>2</v>
      </c>
      <c r="F276" s="469">
        <v>3</v>
      </c>
      <c r="G276" s="469">
        <v>4</v>
      </c>
      <c r="H276" s="469">
        <v>5</v>
      </c>
      <c r="I276" s="469">
        <v>6</v>
      </c>
      <c r="J276" s="469">
        <v>7</v>
      </c>
      <c r="K276" s="469">
        <v>8</v>
      </c>
      <c r="L276" s="469">
        <v>9</v>
      </c>
      <c r="M276" s="469">
        <v>10</v>
      </c>
      <c r="N276" s="469">
        <v>11</v>
      </c>
      <c r="O276" s="469">
        <v>12</v>
      </c>
      <c r="P276" s="469" t="s">
        <v>53</v>
      </c>
      <c r="Q276" s="469" t="s">
        <v>207</v>
      </c>
      <c r="R276" s="470" t="s">
        <v>372</v>
      </c>
      <c r="S276" s="471" t="s">
        <v>402</v>
      </c>
      <c r="T276" s="472" t="s">
        <v>433</v>
      </c>
      <c r="U276" s="473" t="s">
        <v>434</v>
      </c>
      <c r="V276" s="473"/>
      <c r="W276" s="473"/>
      <c r="X276" s="1483" t="s">
        <v>435</v>
      </c>
      <c r="Y276" s="1483"/>
      <c r="Z276" s="471" t="s">
        <v>413</v>
      </c>
      <c r="AA276" s="471" t="s">
        <v>436</v>
      </c>
      <c r="AB276" s="471" t="s">
        <v>147</v>
      </c>
      <c r="AC276" s="471" t="s">
        <v>151</v>
      </c>
      <c r="AD276" s="471" t="s">
        <v>158</v>
      </c>
      <c r="AE276" s="471" t="s">
        <v>437</v>
      </c>
      <c r="AF276" s="471" t="s">
        <v>438</v>
      </c>
      <c r="AG276" s="471" t="s">
        <v>439</v>
      </c>
      <c r="AH276" s="471" t="s">
        <v>407</v>
      </c>
      <c r="AI276" s="471" t="s">
        <v>417</v>
      </c>
      <c r="AJ276" s="471" t="s">
        <v>418</v>
      </c>
      <c r="AK276" s="471" t="s">
        <v>419</v>
      </c>
      <c r="AL276" s="471" t="s">
        <v>420</v>
      </c>
      <c r="AM276" s="471" t="s">
        <v>421</v>
      </c>
      <c r="AN276" s="471" t="s">
        <v>422</v>
      </c>
      <c r="AO276" s="471" t="s">
        <v>423</v>
      </c>
      <c r="AP276" s="471" t="s">
        <v>424</v>
      </c>
      <c r="AQ276" s="504" t="s">
        <v>440</v>
      </c>
      <c r="AR276" s="506"/>
      <c r="AS276" s="471">
        <v>1</v>
      </c>
      <c r="AT276" s="471">
        <v>1</v>
      </c>
      <c r="AU276" s="471">
        <v>1</v>
      </c>
      <c r="AV276" s="471">
        <v>2</v>
      </c>
      <c r="AW276" s="471">
        <v>3</v>
      </c>
      <c r="AX276" s="471">
        <v>4</v>
      </c>
      <c r="AY276" s="471">
        <v>5</v>
      </c>
      <c r="AZ276" s="471">
        <v>6</v>
      </c>
      <c r="BA276" s="471">
        <v>7</v>
      </c>
      <c r="BB276" s="471">
        <v>8</v>
      </c>
      <c r="BC276" s="471">
        <v>9</v>
      </c>
      <c r="BD276" s="471">
        <v>10</v>
      </c>
      <c r="BE276" s="471">
        <v>11</v>
      </c>
      <c r="BF276" s="504">
        <v>12</v>
      </c>
      <c r="BG276" s="508"/>
      <c r="BH276" s="509"/>
      <c r="BI276" s="505" t="s">
        <v>425</v>
      </c>
      <c r="BJ276" s="471" t="s">
        <v>426</v>
      </c>
      <c r="BK276" s="471">
        <v>1</v>
      </c>
      <c r="BL276" s="471">
        <v>2</v>
      </c>
      <c r="BM276" s="471">
        <v>3</v>
      </c>
      <c r="BN276" s="471">
        <v>4</v>
      </c>
      <c r="BO276" s="471">
        <v>5</v>
      </c>
      <c r="BP276" s="471">
        <v>6</v>
      </c>
      <c r="BQ276" s="471">
        <v>7</v>
      </c>
      <c r="BR276" s="471">
        <v>8</v>
      </c>
      <c r="BS276" s="471">
        <v>9</v>
      </c>
      <c r="BT276" s="471">
        <v>10</v>
      </c>
      <c r="BU276" s="471">
        <v>11</v>
      </c>
      <c r="BV276" s="504">
        <v>12</v>
      </c>
      <c r="BW276" s="508"/>
      <c r="BX276" s="509"/>
      <c r="BY276" s="505" t="s">
        <v>441</v>
      </c>
      <c r="BZ276" s="471" t="s">
        <v>442</v>
      </c>
      <c r="CA276" s="163" t="s">
        <v>443</v>
      </c>
    </row>
    <row r="277" spans="1:79">
      <c r="A277" s="479"/>
      <c r="B277" s="479"/>
      <c r="C277" s="479"/>
      <c r="D277" s="479"/>
      <c r="E277" s="479"/>
      <c r="F277" s="479"/>
      <c r="G277" s="479"/>
      <c r="H277" s="479"/>
      <c r="I277" s="479"/>
      <c r="J277" s="479"/>
      <c r="K277" s="479"/>
      <c r="L277" s="479"/>
      <c r="M277" s="479"/>
      <c r="N277" s="479"/>
      <c r="O277" s="479"/>
      <c r="P277" s="442">
        <f t="shared" ref="P277:P315" si="63">SUM(B277:O277)</f>
        <v>0</v>
      </c>
      <c r="Q277" s="479"/>
      <c r="R277" s="479"/>
      <c r="S277" s="453">
        <f>IF(U277&gt;0,U277,IF(Q277=1,'TUITION SCHED'!D$30,IF(Q277=2,'TUITION SCHED'!E$30,IF(Q277=3,'TUITION SCHED'!F$30,IF(Q277=4,'TUITION SCHED'!G$30,IF(Q277=5,'TUITION SCHED'!H$30,IF(R277&gt;0,R277*'TUITION SCHED'!$D$31,SUM(BI277:BV277))))))))</f>
        <v>0</v>
      </c>
      <c r="T277" s="454" t="str">
        <f t="shared" ref="T277:T315" si="64">IF(A277="","",IF(S277=0,"XX",""))</f>
        <v/>
      </c>
      <c r="U277" s="479"/>
      <c r="V277" s="479"/>
      <c r="W277" s="575" t="str">
        <f>IF(V277="y",S277*'DATA INPUT'!$B$20,"")</f>
        <v/>
      </c>
      <c r="X277" s="482"/>
      <c r="Y277" s="442" t="str">
        <f>IF(A277="","",IF(X277="y",'DATA INPUT'!$B$26,'DATA INPUT'!$B$27))</f>
        <v/>
      </c>
      <c r="Z277" s="455">
        <f>IF(Q277=0,(P277-B277*0.5)*'DATA INPUT'!$B$28,"")</f>
        <v>0</v>
      </c>
      <c r="AA277" s="479"/>
      <c r="AB277" s="479"/>
      <c r="AC277" s="479"/>
      <c r="AD277" s="479"/>
      <c r="AE277" s="442" t="str">
        <f>IF((AB277+AC277+AD277)=0,"",(AB277*'DATA INPUT'!$D$59)+(AC277*'DATA INPUT'!$D$61)+(AD277*'DATA INPUT'!$D$66))</f>
        <v/>
      </c>
      <c r="AF277" s="479"/>
      <c r="AG277" s="479"/>
      <c r="AH277" s="482"/>
      <c r="AI277" s="442" t="str">
        <f t="shared" ref="AI277:AI315" si="65">IF(AH277="y",SUM(D277:H277),"")</f>
        <v/>
      </c>
      <c r="AJ277" s="442" t="str">
        <f t="shared" ref="AJ277:AJ315" si="66">IF(AH277="y",SUM(D277:H277),"")</f>
        <v/>
      </c>
      <c r="AK277" s="442" t="str">
        <f t="shared" ref="AK277:AK315" si="67">IF(AH277="y",SUM(D277:H277),"")</f>
        <v/>
      </c>
      <c r="AL277" s="442" t="str">
        <f t="shared" ref="AL277:AL315" si="68">IF(AH277="y",SUM(I277:O277),"")</f>
        <v/>
      </c>
      <c r="AM277" s="442" t="str">
        <f t="shared" ref="AM277:AM315" si="69">IF(AH277="y",SUM(I277:O277),"")</f>
        <v/>
      </c>
      <c r="AN277" s="442" t="str">
        <f t="shared" ref="AN277:AN315" si="70">IF(AH277="y",SUM(I277:O277),"")</f>
        <v/>
      </c>
      <c r="AO277" s="442" t="str">
        <f t="shared" ref="AO277:AO315" si="71">IF(AH277="y",SUM(D277:O277),"")</f>
        <v/>
      </c>
      <c r="AP277" s="442" t="str">
        <f t="shared" ref="AP277:AP315" si="72">IF(AH277="y",SUM(D277:O277),"")</f>
        <v/>
      </c>
      <c r="AQ277" s="439" t="str">
        <f>IF(AH277="y",IF(MAX(BY277:BZ277)&lt;'TUITION SCHED'!$H$61,MAX(BY277:BZ277),'TUITION SCHED'!$H$61),"")</f>
        <v/>
      </c>
      <c r="AR277" s="459"/>
      <c r="AS277" s="442" t="str">
        <f>IF(SUM(AT277:$BF277)&gt;0,"",IF(B277&gt;0,$P277,""))</f>
        <v/>
      </c>
      <c r="AT277" s="442" t="str">
        <f>IF(SUM(AU277:$BF277)&gt;0,"",IF(C277&gt;0,$P277,""))</f>
        <v/>
      </c>
      <c r="AU277" s="442" t="str">
        <f>IF(SUM(AV277:$BF277)&gt;0,"",IF(D277&gt;0,$P277,""))</f>
        <v/>
      </c>
      <c r="AV277" s="442" t="str">
        <f>IF(SUM(AW277:$BF277)&gt;0,"",IF(E277&gt;0,$P277,""))</f>
        <v/>
      </c>
      <c r="AW277" s="442" t="str">
        <f>IF(SUM(AX277:$BF277)&gt;0,"",IF(F277&gt;0,$P277,""))</f>
        <v/>
      </c>
      <c r="AX277" s="442" t="str">
        <f>IF(SUM(AY277:$BF277)&gt;0,"",IF(G277&gt;0,$P277,""))</f>
        <v/>
      </c>
      <c r="AY277" s="442" t="str">
        <f>IF(SUM(AZ277:$BF277)&gt;0,"",IF(H277&gt;0,$P277,""))</f>
        <v/>
      </c>
      <c r="AZ277" s="442" t="str">
        <f>IF(SUM(BA277:$BF277)&gt;0,"",IF(I277&gt;0,$P277,""))</f>
        <v/>
      </c>
      <c r="BA277" s="442" t="str">
        <f>IF(SUM(BB277:$BF277)&gt;0,"",IF(J277&gt;0,$P277,""))</f>
        <v/>
      </c>
      <c r="BB277" s="442" t="str">
        <f>IF(SUM(BC277:$BF277)&gt;0,"",IF(K277&gt;0,$P277,""))</f>
        <v/>
      </c>
      <c r="BC277" s="442" t="str">
        <f>IF(SUM(BD277:$BF277)&gt;0,"",IF(L277&gt;0,$P277,""))</f>
        <v/>
      </c>
      <c r="BD277" s="442" t="str">
        <f>IF(SUM(BE277:$BF277)&gt;0,"",IF(M277&gt;0,$P277,""))</f>
        <v/>
      </c>
      <c r="BE277" s="442" t="str">
        <f t="shared" ref="BE277:BE315" si="73">IF(SUM(BF277:BG277)&gt;0,"",IF(N277&gt;0,P277,""))</f>
        <v/>
      </c>
      <c r="BF277" s="439" t="str">
        <f t="shared" ref="BF277:BF315" si="74">IF(O277&gt;0,P277,"")</f>
        <v/>
      </c>
      <c r="BG277" s="124"/>
      <c r="BH277" s="507"/>
      <c r="BI277" s="264" t="str">
        <f>IF(AS277&lt;1,"",IF(AS277=1,'TUITION SCHED'!$D$16,IF(AS277=2,'TUITION SCHED'!$E$16,IF(AS277=3,'TUITION SCHED'!$F$16,IF(AS277=4,'TUITION SCHED'!$G$16,IF(AS277=5,'TUITION SCHED'!$H$16,""))))))</f>
        <v/>
      </c>
      <c r="BJ277" s="442" t="str">
        <f>IF(AT277&lt;1,"",IF(AT277=1,'TUITION SCHED'!$D$17,IF(AT277=2,'TUITION SCHED'!$E$17,IF(AT277=3,'TUITION SCHED'!$F$17,IF(AT277=4,'TUITION SCHED'!$G$17,IF(AT277=5,'TUITION SCHED'!$H$18,""))))))</f>
        <v/>
      </c>
      <c r="BK277" s="442" t="str">
        <f>IF(AU277&lt;1,"",IF(AU277=1,'TUITION SCHED'!$D$18,IF(AU277=2,'TUITION SCHED'!$E$18,IF(AU277=3,'TUITION SCHED'!$F$18,IF(AU277=4,'TUITION SCHED'!$G$18,IF(AU277=5,'TUITION SCHED'!$H$18,""))))))</f>
        <v/>
      </c>
      <c r="BL277" s="442" t="str">
        <f>IF(AV277&lt;1,"",IF(AV277=1,'TUITION SCHED'!$D$19,IF(AV277=2,'TUITION SCHED'!$E$19,IF(AV277=3,'TUITION SCHED'!$F$19,IF(AV277=4,'TUITION SCHED'!$G$19,IF(AV277=5,'TUITION SCHED'!$H$19,""))))))</f>
        <v/>
      </c>
      <c r="BM277" s="442" t="str">
        <f>IF(AW277&lt;1,"",IF(AW277=1,'TUITION SCHED'!$D$20,IF(AW277=2,'TUITION SCHED'!$E$20,IF(AW277=3,'TUITION SCHED'!$F$20,IF(AW277=4,'TUITION SCHED'!$G$20,IF(AW277=5,'TUITION SCHED'!$H$20,""))))))</f>
        <v/>
      </c>
      <c r="BN277" s="442" t="str">
        <f>IF(AX277&lt;1,"",IF(AX277=1,'TUITION SCHED'!$D$21,IF(AX277=2,'TUITION SCHED'!$E$21,IF(AX277=3,'TUITION SCHED'!$F$21,IF(AX277=4,'TUITION SCHED'!$G$21,IF(AX277=5,'TUITION SCHED'!$H$21,""))))))</f>
        <v/>
      </c>
      <c r="BO277" s="442" t="str">
        <f>IF(AY277&lt;1,"",IF(AY277=1,'TUITION SCHED'!$D$22,IF(AY277=2,'TUITION SCHED'!$E$22,IF(AY277=3,'TUITION SCHED'!$F$22,IF(AY277=4,'TUITION SCHED'!$G$22,IF(AY277=5,'TUITION SCHED'!$H$22,""))))))</f>
        <v/>
      </c>
      <c r="BP277" s="442" t="str">
        <f>IF(AZ277&lt;1,"",IF(AZ277=1,'TUITION SCHED'!$D$23,IF(AZ277=2,'TUITION SCHED'!$E$23,IF(AZ277=3,'TUITION SCHED'!$F$23,IF(AZ277=4,'TUITION SCHED'!$G$23,IF(AZ277=5,'TUITION SCHED'!$H$23,""))))))</f>
        <v/>
      </c>
      <c r="BQ277" s="442" t="str">
        <f>IF(BA277&lt;1,"",IF(BA277=1,'TUITION SCHED'!$D$24,IF(BA277=2,'TUITION SCHED'!$E$24,IF(BA277=3,'TUITION SCHED'!$F$24,IF(BA277=4,'TUITION SCHED'!$G$24,IF(BA277=5,'TUITION SCHED'!$H$24,""))))))</f>
        <v/>
      </c>
      <c r="BR277" s="442" t="str">
        <f>IF(BB277&lt;1,"",IF(BB277=1,'TUITION SCHED'!$D$25,IF(BB277=2,'TUITION SCHED'!$E$25,IF(BB277=3,'TUITION SCHED'!$F$25,IF(BB277=4,'TUITION SCHED'!$G$25,IF(BB277=5,'TUITION SCHED'!$H$25,""))))))</f>
        <v/>
      </c>
      <c r="BS277" s="442" t="str">
        <f>IF(BC277&lt;1,"",IF(BC277=1,'TUITION SCHED'!$D$26,IF(BC277=2,'TUITION SCHED'!$E$26,IF(BC277=3,'TUITION SCHED'!$F$26,IF(BC277=4,'TUITION SCHED'!$G$26,IF(BC277=5,'TUITION SCHED'!$H$26,""))))))</f>
        <v/>
      </c>
      <c r="BT277" s="442" t="str">
        <f>IF(BD277&lt;1,"",IF(BD277=1,'TUITION SCHED'!$D$27,IF(BD277=2,'TUITION SCHED'!$E$27,IF(BD277=3,'TUITION SCHED'!$F$27,IF(BD277=4,'TUITION SCHED'!$G$27,IF(BD277=5,'TUITION SCHED'!$H$27,""))))))</f>
        <v/>
      </c>
      <c r="BU277" s="442" t="str">
        <f>IF(BE277&lt;1,"",IF(BE277=1,'TUITION SCHED'!$D$28,IF(BE277=2,'TUITION SCHED'!$E$28,IF(BE277=3,'TUITION SCHED'!$F$28,IF(BE277=4,'TUITION SCHED'!$G$28,IF(BE277=5,'TUITION SCHED'!$H$28,""))))))</f>
        <v/>
      </c>
      <c r="BV277" s="439" t="str">
        <f>IF(BF277&lt;1,"",IF(BF277=1,'TUITION SCHED'!$D$29,IF(BF277=2,'TUITION SCHED'!$E$29,IF(BF277=3,'TUITION SCHED'!$F$29,IF(BF277=4,'TUITION SCHED'!$G$29,IF(BF277=5,'TUITION SCHED'!$H$29,""))))))</f>
        <v/>
      </c>
      <c r="BW277" s="124"/>
      <c r="BX277" s="507"/>
      <c r="BY277" s="264" t="str">
        <f>IF(AH277="y",IF(SUM(J277:O277)&gt;0,'TUITION SCHED'!$H$58+IF(SUM(J277:O277)&gt;1,((SUM(J277:O277)-1))*'TUITION SCHED'!$H$60)+SUM(B277:I277)*'TUITION SCHED'!$H$59,""),"")</f>
        <v/>
      </c>
      <c r="BZ277" s="442" t="str">
        <f>IF(AH277="y",IF(SUM(B277:I277)&gt;0,'TUITION SCHED'!$H$57+IF(SUM(B277:I277)&gt;1,((SUM(B277:I277)-1))*'TUITION SCHED'!$H$59),""),"")</f>
        <v/>
      </c>
      <c r="CA277" s="442" t="str">
        <f t="shared" ref="CA277:CA315" si="75">IF(AH277="y",P277,"")</f>
        <v/>
      </c>
    </row>
    <row r="278" spans="1:79">
      <c r="A278" s="480"/>
      <c r="B278" s="480"/>
      <c r="C278" s="480"/>
      <c r="D278" s="480"/>
      <c r="E278" s="480"/>
      <c r="F278" s="480"/>
      <c r="G278" s="480"/>
      <c r="H278" s="480"/>
      <c r="I278" s="480"/>
      <c r="J278" s="480"/>
      <c r="K278" s="480"/>
      <c r="L278" s="480"/>
      <c r="M278" s="480"/>
      <c r="N278" s="480"/>
      <c r="O278" s="480"/>
      <c r="P278" s="443">
        <f t="shared" si="63"/>
        <v>0</v>
      </c>
      <c r="Q278" s="480"/>
      <c r="R278" s="480"/>
      <c r="S278" s="456">
        <f>IF(U278&gt;0,U278,IF(Q278=1,'TUITION SCHED'!D$30,IF(Q278=2,'TUITION SCHED'!E$30,IF(Q278=3,'TUITION SCHED'!F$30,IF(Q278=4,'TUITION SCHED'!G$30,IF(Q278=5,'TUITION SCHED'!H$30,IF(R278&gt;0,R278*'TUITION SCHED'!$D$31,SUM(BI278:BV278))))))))</f>
        <v>0</v>
      </c>
      <c r="T278" s="457" t="str">
        <f t="shared" si="64"/>
        <v/>
      </c>
      <c r="U278" s="480"/>
      <c r="V278" s="480"/>
      <c r="W278" s="575" t="str">
        <f>IF(V278="y",S278*'DATA INPUT'!$B$20,"")</f>
        <v/>
      </c>
      <c r="X278" s="483"/>
      <c r="Y278" s="443" t="str">
        <f>IF(A278="","",IF(X278="y",'DATA INPUT'!$B$26,'DATA INPUT'!$B$27))</f>
        <v/>
      </c>
      <c r="Z278" s="458">
        <f>IF(Q278=0,(P278-B278*0.5)*'DATA INPUT'!$B$28,"")</f>
        <v>0</v>
      </c>
      <c r="AA278" s="480"/>
      <c r="AB278" s="480"/>
      <c r="AC278" s="480"/>
      <c r="AD278" s="480"/>
      <c r="AE278" s="443" t="str">
        <f>IF((AB278+AC278+AD278)=0,"",(AB278*'DATA INPUT'!$D$59)+(AC278*'DATA INPUT'!$D$61)+(AD278*'DATA INPUT'!$D$66))</f>
        <v/>
      </c>
      <c r="AF278" s="480"/>
      <c r="AG278" s="480"/>
      <c r="AH278" s="483"/>
      <c r="AI278" s="443" t="str">
        <f t="shared" si="65"/>
        <v/>
      </c>
      <c r="AJ278" s="443" t="str">
        <f t="shared" si="66"/>
        <v/>
      </c>
      <c r="AK278" s="443" t="str">
        <f t="shared" si="67"/>
        <v/>
      </c>
      <c r="AL278" s="443" t="str">
        <f t="shared" si="68"/>
        <v/>
      </c>
      <c r="AM278" s="443" t="str">
        <f t="shared" si="69"/>
        <v/>
      </c>
      <c r="AN278" s="443" t="str">
        <f t="shared" si="70"/>
        <v/>
      </c>
      <c r="AO278" s="443" t="str">
        <f t="shared" si="71"/>
        <v/>
      </c>
      <c r="AP278" s="443" t="str">
        <f t="shared" si="72"/>
        <v/>
      </c>
      <c r="AQ278" s="440" t="str">
        <f>IF(AH278="y",IF(MAX(BY278:BZ278)&lt;'TUITION SCHED'!$H$61,MAX(BY278:BZ278),'TUITION SCHED'!$H$61),"")</f>
        <v/>
      </c>
      <c r="AR278" s="459"/>
      <c r="AS278" s="443" t="str">
        <f>IF(SUM(AT278:$BF278)&gt;0,"",IF(B278&gt;0,$P278,""))</f>
        <v/>
      </c>
      <c r="AT278" s="443" t="str">
        <f>IF(SUM(AU278:$BF278)&gt;0,"",IF(C278&gt;0,$P278,""))</f>
        <v/>
      </c>
      <c r="AU278" s="443" t="str">
        <f>IF(SUM(AV278:$BF278)&gt;0,"",IF(D278&gt;0,$P278,""))</f>
        <v/>
      </c>
      <c r="AV278" s="443" t="str">
        <f>IF(SUM(AW278:$BF278)&gt;0,"",IF(E278&gt;0,$P278,""))</f>
        <v/>
      </c>
      <c r="AW278" s="443" t="str">
        <f>IF(SUM(AX278:$BF278)&gt;0,"",IF(F278&gt;0,$P278,""))</f>
        <v/>
      </c>
      <c r="AX278" s="443" t="str">
        <f>IF(SUM(AY278:$BF278)&gt;0,"",IF(G278&gt;0,$P278,""))</f>
        <v/>
      </c>
      <c r="AY278" s="443" t="str">
        <f>IF(SUM(AZ278:$BF278)&gt;0,"",IF(H278&gt;0,$P278,""))</f>
        <v/>
      </c>
      <c r="AZ278" s="443" t="str">
        <f>IF(SUM(BA278:$BF278)&gt;0,"",IF(I278&gt;0,$P278,""))</f>
        <v/>
      </c>
      <c r="BA278" s="443" t="str">
        <f>IF(SUM(BB278:$BF278)&gt;0,"",IF(J278&gt;0,$P278,""))</f>
        <v/>
      </c>
      <c r="BB278" s="443" t="str">
        <f>IF(SUM(BC278:$BF278)&gt;0,"",IF(K278&gt;0,$P278,""))</f>
        <v/>
      </c>
      <c r="BC278" s="443" t="str">
        <f>IF(SUM(BD278:$BF278)&gt;0,"",IF(L278&gt;0,$P278,""))</f>
        <v/>
      </c>
      <c r="BD278" s="443" t="str">
        <f>IF(SUM(BE278:$BF278)&gt;0,"",IF(M278&gt;0,$P278,""))</f>
        <v/>
      </c>
      <c r="BE278" s="443" t="str">
        <f t="shared" si="73"/>
        <v/>
      </c>
      <c r="BF278" s="440" t="str">
        <f t="shared" si="74"/>
        <v/>
      </c>
      <c r="BG278" s="124"/>
      <c r="BH278" s="507"/>
      <c r="BI278" s="145" t="str">
        <f>IF(AS278&lt;1,"",IF(AS278=1,'TUITION SCHED'!$D$16,IF(AS278=2,'TUITION SCHED'!$E$16,IF(AS278=3,'TUITION SCHED'!$F$16,IF(AS278=4,'TUITION SCHED'!$G$16,IF(AS278=5,'TUITION SCHED'!$H$16,""))))))</f>
        <v/>
      </c>
      <c r="BJ278" s="443" t="str">
        <f>IF(AT278&lt;1,"",IF(AT278=1,'TUITION SCHED'!$D$17,IF(AT278=2,'TUITION SCHED'!$E$17,IF(AT278=3,'TUITION SCHED'!$F$17,IF(AT278=4,'TUITION SCHED'!$G$17,IF(AT278=5,'TUITION SCHED'!$H$18,""))))))</f>
        <v/>
      </c>
      <c r="BK278" s="443" t="str">
        <f>IF(AU278&lt;1,"",IF(AU278=1,'TUITION SCHED'!$D$18,IF(AU278=2,'TUITION SCHED'!$E$18,IF(AU278=3,'TUITION SCHED'!$F$18,IF(AU278=4,'TUITION SCHED'!$G$18,IF(AU278=5,'TUITION SCHED'!$H$18,""))))))</f>
        <v/>
      </c>
      <c r="BL278" s="443" t="str">
        <f>IF(AV278&lt;1,"",IF(AV278=1,'TUITION SCHED'!$D$19,IF(AV278=2,'TUITION SCHED'!$E$19,IF(AV278=3,'TUITION SCHED'!$F$19,IF(AV278=4,'TUITION SCHED'!$G$19,IF(AV278=5,'TUITION SCHED'!$H$19,""))))))</f>
        <v/>
      </c>
      <c r="BM278" s="443" t="str">
        <f>IF(AW278&lt;1,"",IF(AW278=1,'TUITION SCHED'!$D$20,IF(AW278=2,'TUITION SCHED'!$E$20,IF(AW278=3,'TUITION SCHED'!$F$20,IF(AW278=4,'TUITION SCHED'!$G$20,IF(AW278=5,'TUITION SCHED'!$H$20,""))))))</f>
        <v/>
      </c>
      <c r="BN278" s="443" t="str">
        <f>IF(AX278&lt;1,"",IF(AX278=1,'TUITION SCHED'!$D$21,IF(AX278=2,'TUITION SCHED'!$E$21,IF(AX278=3,'TUITION SCHED'!$F$21,IF(AX278=4,'TUITION SCHED'!$G$21,IF(AX278=5,'TUITION SCHED'!$H$21,""))))))</f>
        <v/>
      </c>
      <c r="BO278" s="443" t="str">
        <f>IF(AY278&lt;1,"",IF(AY278=1,'TUITION SCHED'!$D$22,IF(AY278=2,'TUITION SCHED'!$E$22,IF(AY278=3,'TUITION SCHED'!$F$22,IF(AY278=4,'TUITION SCHED'!$G$22,IF(AY278=5,'TUITION SCHED'!$H$22,""))))))</f>
        <v/>
      </c>
      <c r="BP278" s="443" t="str">
        <f>IF(AZ278&lt;1,"",IF(AZ278=1,'TUITION SCHED'!$D$23,IF(AZ278=2,'TUITION SCHED'!$E$23,IF(AZ278=3,'TUITION SCHED'!$F$23,IF(AZ278=4,'TUITION SCHED'!$G$23,IF(AZ278=5,'TUITION SCHED'!$H$23,""))))))</f>
        <v/>
      </c>
      <c r="BQ278" s="443" t="str">
        <f>IF(BA278&lt;1,"",IF(BA278=1,'TUITION SCHED'!$D$24,IF(BA278=2,'TUITION SCHED'!$E$24,IF(BA278=3,'TUITION SCHED'!$F$24,IF(BA278=4,'TUITION SCHED'!$G$24,IF(BA278=5,'TUITION SCHED'!$H$24,""))))))</f>
        <v/>
      </c>
      <c r="BR278" s="443" t="str">
        <f>IF(BB278&lt;1,"",IF(BB278=1,'TUITION SCHED'!$D$25,IF(BB278=2,'TUITION SCHED'!$E$25,IF(BB278=3,'TUITION SCHED'!$F$25,IF(BB278=4,'TUITION SCHED'!$G$25,IF(BB278=5,'TUITION SCHED'!$H$25,""))))))</f>
        <v/>
      </c>
      <c r="BS278" s="443" t="str">
        <f>IF(BC278&lt;1,"",IF(BC278=1,'TUITION SCHED'!$D$26,IF(BC278=2,'TUITION SCHED'!$E$26,IF(BC278=3,'TUITION SCHED'!$F$26,IF(BC278=4,'TUITION SCHED'!$G$26,IF(BC278=5,'TUITION SCHED'!$H$26,""))))))</f>
        <v/>
      </c>
      <c r="BT278" s="443" t="str">
        <f>IF(BD278&lt;1,"",IF(BD278=1,'TUITION SCHED'!$D$27,IF(BD278=2,'TUITION SCHED'!$E$27,IF(BD278=3,'TUITION SCHED'!$F$27,IF(BD278=4,'TUITION SCHED'!$G$27,IF(BD278=5,'TUITION SCHED'!$H$27,""))))))</f>
        <v/>
      </c>
      <c r="BU278" s="443" t="str">
        <f>IF(BE278&lt;1,"",IF(BE278=1,'TUITION SCHED'!$D$28,IF(BE278=2,'TUITION SCHED'!$E$28,IF(BE278=3,'TUITION SCHED'!$F$28,IF(BE278=4,'TUITION SCHED'!$G$28,IF(BE278=5,'TUITION SCHED'!$H$28,""))))))</f>
        <v/>
      </c>
      <c r="BV278" s="440" t="str">
        <f>IF(BF278&lt;1,"",IF(BF278=1,'TUITION SCHED'!$D$29,IF(BF278=2,'TUITION SCHED'!$E$29,IF(BF278=3,'TUITION SCHED'!$F$29,IF(BF278=4,'TUITION SCHED'!$G$29,IF(BF278=5,'TUITION SCHED'!$H$29,""))))))</f>
        <v/>
      </c>
      <c r="BW278" s="124"/>
      <c r="BX278" s="507"/>
      <c r="BY278" s="145" t="str">
        <f>IF(AH278="y",IF(SUM(J278:O278)&gt;0,'TUITION SCHED'!$H$58+IF(SUM(J278:O278)&gt;1,((SUM(J278:O278)-1))*'TUITION SCHED'!$H$60)+SUM(B278:I278)*'TUITION SCHED'!$H$59,""),"")</f>
        <v/>
      </c>
      <c r="BZ278" s="443" t="str">
        <f>IF(AH278="y",IF(SUM(B278:I278)&gt;0,'TUITION SCHED'!$H$57+IF(SUM(B278:I278)&gt;1,((SUM(B278:I278)-1))*'TUITION SCHED'!$H$59),""),"")</f>
        <v/>
      </c>
      <c r="CA278" s="443" t="str">
        <f t="shared" si="75"/>
        <v/>
      </c>
    </row>
    <row r="279" spans="1:79">
      <c r="A279" s="480"/>
      <c r="B279" s="480"/>
      <c r="C279" s="480"/>
      <c r="D279" s="480"/>
      <c r="E279" s="480"/>
      <c r="F279" s="480"/>
      <c r="G279" s="480"/>
      <c r="H279" s="480"/>
      <c r="I279" s="480"/>
      <c r="J279" s="480"/>
      <c r="K279" s="480"/>
      <c r="L279" s="480"/>
      <c r="M279" s="480"/>
      <c r="N279" s="480"/>
      <c r="O279" s="480"/>
      <c r="P279" s="443">
        <f t="shared" si="63"/>
        <v>0</v>
      </c>
      <c r="Q279" s="480"/>
      <c r="R279" s="480"/>
      <c r="S279" s="456">
        <f>IF(U279&gt;0,U279,IF(Q279=1,'TUITION SCHED'!D$30,IF(Q279=2,'TUITION SCHED'!E$30,IF(Q279=3,'TUITION SCHED'!F$30,IF(Q279=4,'TUITION SCHED'!G$30,IF(Q279=5,'TUITION SCHED'!H$30,IF(R279&gt;0,R279*'TUITION SCHED'!$D$31,SUM(BI279:BV279))))))))</f>
        <v>0</v>
      </c>
      <c r="T279" s="457" t="str">
        <f t="shared" si="64"/>
        <v/>
      </c>
      <c r="U279" s="480"/>
      <c r="V279" s="480"/>
      <c r="W279" s="575" t="str">
        <f>IF(V279="y",S279*'DATA INPUT'!$B$20,"")</f>
        <v/>
      </c>
      <c r="X279" s="483"/>
      <c r="Y279" s="443" t="str">
        <f>IF(A279="","",IF(X279="y",'DATA INPUT'!$B$26,'DATA INPUT'!$B$27))</f>
        <v/>
      </c>
      <c r="Z279" s="458">
        <f>IF(Q279=0,(P279-B279*0.5)*'DATA INPUT'!$B$28,"")</f>
        <v>0</v>
      </c>
      <c r="AA279" s="480"/>
      <c r="AB279" s="480"/>
      <c r="AC279" s="480"/>
      <c r="AD279" s="480"/>
      <c r="AE279" s="443" t="str">
        <f>IF((AB279+AC279+AD279)=0,"",(AB279*'DATA INPUT'!$D$59)+(AC279*'DATA INPUT'!$D$61)+(AD279*'DATA INPUT'!$D$66))</f>
        <v/>
      </c>
      <c r="AF279" s="480"/>
      <c r="AG279" s="480"/>
      <c r="AH279" s="483"/>
      <c r="AI279" s="443" t="str">
        <f t="shared" si="65"/>
        <v/>
      </c>
      <c r="AJ279" s="443" t="str">
        <f t="shared" si="66"/>
        <v/>
      </c>
      <c r="AK279" s="443" t="str">
        <f t="shared" si="67"/>
        <v/>
      </c>
      <c r="AL279" s="443" t="str">
        <f t="shared" si="68"/>
        <v/>
      </c>
      <c r="AM279" s="443" t="str">
        <f t="shared" si="69"/>
        <v/>
      </c>
      <c r="AN279" s="443" t="str">
        <f t="shared" si="70"/>
        <v/>
      </c>
      <c r="AO279" s="443" t="str">
        <f t="shared" si="71"/>
        <v/>
      </c>
      <c r="AP279" s="443" t="str">
        <f t="shared" si="72"/>
        <v/>
      </c>
      <c r="AQ279" s="440" t="str">
        <f>IF(AH279="y",IF(MAX(BY279:BZ279)&lt;'TUITION SCHED'!$H$61,MAX(BY279:BZ279),'TUITION SCHED'!$H$61),"")</f>
        <v/>
      </c>
      <c r="AR279" s="459"/>
      <c r="AS279" s="443" t="str">
        <f>IF(SUM(AT279:$BF279)&gt;0,"",IF(B279&gt;0,$P279,""))</f>
        <v/>
      </c>
      <c r="AT279" s="443" t="str">
        <f>IF(SUM(AU279:$BF279)&gt;0,"",IF(C279&gt;0,$P279,""))</f>
        <v/>
      </c>
      <c r="AU279" s="443" t="str">
        <f>IF(SUM(AV279:$BF279)&gt;0,"",IF(D279&gt;0,$P279,""))</f>
        <v/>
      </c>
      <c r="AV279" s="443" t="str">
        <f>IF(SUM(AW279:$BF279)&gt;0,"",IF(E279&gt;0,$P279,""))</f>
        <v/>
      </c>
      <c r="AW279" s="443" t="str">
        <f>IF(SUM(AX279:$BF279)&gt;0,"",IF(F279&gt;0,$P279,""))</f>
        <v/>
      </c>
      <c r="AX279" s="443" t="str">
        <f>IF(SUM(AY279:$BF279)&gt;0,"",IF(G279&gt;0,$P279,""))</f>
        <v/>
      </c>
      <c r="AY279" s="443" t="str">
        <f>IF(SUM(AZ279:$BF279)&gt;0,"",IF(H279&gt;0,$P279,""))</f>
        <v/>
      </c>
      <c r="AZ279" s="443" t="str">
        <f>IF(SUM(BA279:$BF279)&gt;0,"",IF(I279&gt;0,$P279,""))</f>
        <v/>
      </c>
      <c r="BA279" s="443" t="str">
        <f>IF(SUM(BB279:$BF279)&gt;0,"",IF(J279&gt;0,$P279,""))</f>
        <v/>
      </c>
      <c r="BB279" s="443" t="str">
        <f>IF(SUM(BC279:$BF279)&gt;0,"",IF(K279&gt;0,$P279,""))</f>
        <v/>
      </c>
      <c r="BC279" s="443" t="str">
        <f>IF(SUM(BD279:$BF279)&gt;0,"",IF(L279&gt;0,$P279,""))</f>
        <v/>
      </c>
      <c r="BD279" s="443" t="str">
        <f>IF(SUM(BE279:$BF279)&gt;0,"",IF(M279&gt;0,$P279,""))</f>
        <v/>
      </c>
      <c r="BE279" s="443" t="str">
        <f t="shared" si="73"/>
        <v/>
      </c>
      <c r="BF279" s="440" t="str">
        <f t="shared" si="74"/>
        <v/>
      </c>
      <c r="BG279" s="124"/>
      <c r="BH279" s="507"/>
      <c r="BI279" s="145" t="str">
        <f>IF(AS279&lt;1,"",IF(AS279=1,'TUITION SCHED'!$D$16,IF(AS279=2,'TUITION SCHED'!$E$16,IF(AS279=3,'TUITION SCHED'!$F$16,IF(AS279=4,'TUITION SCHED'!$G$16,IF(AS279=5,'TUITION SCHED'!$H$16,""))))))</f>
        <v/>
      </c>
      <c r="BJ279" s="443" t="str">
        <f>IF(AT279&lt;1,"",IF(AT279=1,'TUITION SCHED'!$D$17,IF(AT279=2,'TUITION SCHED'!$E$17,IF(AT279=3,'TUITION SCHED'!$F$17,IF(AT279=4,'TUITION SCHED'!$G$17,IF(AT279=5,'TUITION SCHED'!$H$18,""))))))</f>
        <v/>
      </c>
      <c r="BK279" s="443" t="str">
        <f>IF(AU279&lt;1,"",IF(AU279=1,'TUITION SCHED'!$D$18,IF(AU279=2,'TUITION SCHED'!$E$18,IF(AU279=3,'TUITION SCHED'!$F$18,IF(AU279=4,'TUITION SCHED'!$G$18,IF(AU279=5,'TUITION SCHED'!$H$18,""))))))</f>
        <v/>
      </c>
      <c r="BL279" s="443" t="str">
        <f>IF(AV279&lt;1,"",IF(AV279=1,'TUITION SCHED'!$D$19,IF(AV279=2,'TUITION SCHED'!$E$19,IF(AV279=3,'TUITION SCHED'!$F$19,IF(AV279=4,'TUITION SCHED'!$G$19,IF(AV279=5,'TUITION SCHED'!$H$19,""))))))</f>
        <v/>
      </c>
      <c r="BM279" s="443" t="str">
        <f>IF(AW279&lt;1,"",IF(AW279=1,'TUITION SCHED'!$D$20,IF(AW279=2,'TUITION SCHED'!$E$20,IF(AW279=3,'TUITION SCHED'!$F$20,IF(AW279=4,'TUITION SCHED'!$G$20,IF(AW279=5,'TUITION SCHED'!$H$20,""))))))</f>
        <v/>
      </c>
      <c r="BN279" s="443" t="str">
        <f>IF(AX279&lt;1,"",IF(AX279=1,'TUITION SCHED'!$D$21,IF(AX279=2,'TUITION SCHED'!$E$21,IF(AX279=3,'TUITION SCHED'!$F$21,IF(AX279=4,'TUITION SCHED'!$G$21,IF(AX279=5,'TUITION SCHED'!$H$21,""))))))</f>
        <v/>
      </c>
      <c r="BO279" s="443" t="str">
        <f>IF(AY279&lt;1,"",IF(AY279=1,'TUITION SCHED'!$D$22,IF(AY279=2,'TUITION SCHED'!$E$22,IF(AY279=3,'TUITION SCHED'!$F$22,IF(AY279=4,'TUITION SCHED'!$G$22,IF(AY279=5,'TUITION SCHED'!$H$22,""))))))</f>
        <v/>
      </c>
      <c r="BP279" s="443" t="str">
        <f>IF(AZ279&lt;1,"",IF(AZ279=1,'TUITION SCHED'!$D$23,IF(AZ279=2,'TUITION SCHED'!$E$23,IF(AZ279=3,'TUITION SCHED'!$F$23,IF(AZ279=4,'TUITION SCHED'!$G$23,IF(AZ279=5,'TUITION SCHED'!$H$23,""))))))</f>
        <v/>
      </c>
      <c r="BQ279" s="443" t="str">
        <f>IF(BA279&lt;1,"",IF(BA279=1,'TUITION SCHED'!$D$24,IF(BA279=2,'TUITION SCHED'!$E$24,IF(BA279=3,'TUITION SCHED'!$F$24,IF(BA279=4,'TUITION SCHED'!$G$24,IF(BA279=5,'TUITION SCHED'!$H$24,""))))))</f>
        <v/>
      </c>
      <c r="BR279" s="443" t="str">
        <f>IF(BB279&lt;1,"",IF(BB279=1,'TUITION SCHED'!$D$25,IF(BB279=2,'TUITION SCHED'!$E$25,IF(BB279=3,'TUITION SCHED'!$F$25,IF(BB279=4,'TUITION SCHED'!$G$25,IF(BB279=5,'TUITION SCHED'!$H$25,""))))))</f>
        <v/>
      </c>
      <c r="BS279" s="443" t="str">
        <f>IF(BC279&lt;1,"",IF(BC279=1,'TUITION SCHED'!$D$26,IF(BC279=2,'TUITION SCHED'!$E$26,IF(BC279=3,'TUITION SCHED'!$F$26,IF(BC279=4,'TUITION SCHED'!$G$26,IF(BC279=5,'TUITION SCHED'!$H$26,""))))))</f>
        <v/>
      </c>
      <c r="BT279" s="443" t="str">
        <f>IF(BD279&lt;1,"",IF(BD279=1,'TUITION SCHED'!$D$27,IF(BD279=2,'TUITION SCHED'!$E$27,IF(BD279=3,'TUITION SCHED'!$F$27,IF(BD279=4,'TUITION SCHED'!$G$27,IF(BD279=5,'TUITION SCHED'!$H$27,""))))))</f>
        <v/>
      </c>
      <c r="BU279" s="443" t="str">
        <f>IF(BE279&lt;1,"",IF(BE279=1,'TUITION SCHED'!$D$28,IF(BE279=2,'TUITION SCHED'!$E$28,IF(BE279=3,'TUITION SCHED'!$F$28,IF(BE279=4,'TUITION SCHED'!$G$28,IF(BE279=5,'TUITION SCHED'!$H$28,""))))))</f>
        <v/>
      </c>
      <c r="BV279" s="440" t="str">
        <f>IF(BF279&lt;1,"",IF(BF279=1,'TUITION SCHED'!$D$29,IF(BF279=2,'TUITION SCHED'!$E$29,IF(BF279=3,'TUITION SCHED'!$F$29,IF(BF279=4,'TUITION SCHED'!$G$29,IF(BF279=5,'TUITION SCHED'!$H$29,""))))))</f>
        <v/>
      </c>
      <c r="BW279" s="124"/>
      <c r="BX279" s="507"/>
      <c r="BY279" s="145" t="str">
        <f>IF(AH279="y",IF(SUM(J279:O279)&gt;0,'TUITION SCHED'!$H$58+IF(SUM(J279:O279)&gt;1,((SUM(J279:O279)-1))*'TUITION SCHED'!$H$60)+SUM(B279:I279)*'TUITION SCHED'!$H$59,""),"")</f>
        <v/>
      </c>
      <c r="BZ279" s="443" t="str">
        <f>IF(AH279="y",IF(SUM(B279:I279)&gt;0,'TUITION SCHED'!$H$57+IF(SUM(B279:I279)&gt;1,((SUM(B279:I279)-1))*'TUITION SCHED'!$H$59),""),"")</f>
        <v/>
      </c>
      <c r="CA279" s="443" t="str">
        <f t="shared" si="75"/>
        <v/>
      </c>
    </row>
    <row r="280" spans="1:79">
      <c r="A280" s="480"/>
      <c r="B280" s="480"/>
      <c r="C280" s="480"/>
      <c r="D280" s="480"/>
      <c r="E280" s="480"/>
      <c r="F280" s="480"/>
      <c r="G280" s="480"/>
      <c r="H280" s="480"/>
      <c r="I280" s="480"/>
      <c r="J280" s="480"/>
      <c r="K280" s="480"/>
      <c r="L280" s="480"/>
      <c r="M280" s="480"/>
      <c r="N280" s="480"/>
      <c r="O280" s="480"/>
      <c r="P280" s="443">
        <f>SUM(B280:O280)</f>
        <v>0</v>
      </c>
      <c r="Q280" s="480"/>
      <c r="R280" s="480"/>
      <c r="S280" s="456">
        <f>IF(U280&gt;0,U280,IF(Q280=1,'TUITION SCHED'!D$30,IF(Q280=2,'TUITION SCHED'!E$30,IF(Q280=3,'TUITION SCHED'!F$30,IF(Q280=4,'TUITION SCHED'!G$30,IF(Q280=5,'TUITION SCHED'!H$30,IF(R280&gt;0,R280*'TUITION SCHED'!$D$31,SUM(BI280:BV280))))))))</f>
        <v>0</v>
      </c>
      <c r="T280" s="457" t="str">
        <f>IF(A280="","",IF(S280=0,"XX",""))</f>
        <v/>
      </c>
      <c r="U280" s="480"/>
      <c r="V280" s="480"/>
      <c r="W280" s="575" t="str">
        <f>IF(V280="y",S280*'DATA INPUT'!$B$20,"")</f>
        <v/>
      </c>
      <c r="X280" s="483"/>
      <c r="Y280" s="443" t="str">
        <f>IF(A280="","",IF(X280="y",'DATA INPUT'!$B$26,'DATA INPUT'!$B$27))</f>
        <v/>
      </c>
      <c r="Z280" s="458">
        <f>IF(Q280=0,(P280-B280*0.5)*'DATA INPUT'!$B$28,"")</f>
        <v>0</v>
      </c>
      <c r="AA280" s="480"/>
      <c r="AB280" s="480"/>
      <c r="AC280" s="480"/>
      <c r="AD280" s="480"/>
      <c r="AE280" s="443" t="str">
        <f>IF((AB280+AC280+AD280)=0,"",(AB280*'DATA INPUT'!$D$59)+(AC280*'DATA INPUT'!$D$61)+(AD280*'DATA INPUT'!$D$66))</f>
        <v/>
      </c>
      <c r="AF280" s="480"/>
      <c r="AG280" s="480"/>
      <c r="AH280" s="483"/>
      <c r="AI280" s="443" t="str">
        <f>IF(AH280="y",SUM(D280:H280),"")</f>
        <v/>
      </c>
      <c r="AJ280" s="443" t="str">
        <f>IF(AH280="y",SUM(D280:H280),"")</f>
        <v/>
      </c>
      <c r="AK280" s="443" t="str">
        <f>IF(AH280="y",SUM(D280:H280),"")</f>
        <v/>
      </c>
      <c r="AL280" s="443" t="str">
        <f>IF(AH280="y",SUM(I280:O280),"")</f>
        <v/>
      </c>
      <c r="AM280" s="443" t="str">
        <f>IF(AH280="y",SUM(I280:O280),"")</f>
        <v/>
      </c>
      <c r="AN280" s="443" t="str">
        <f>IF(AH280="y",SUM(I280:O280),"")</f>
        <v/>
      </c>
      <c r="AO280" s="443" t="str">
        <f>IF(AH280="y",SUM(D280:O280),"")</f>
        <v/>
      </c>
      <c r="AP280" s="443" t="str">
        <f>IF(AH280="y",SUM(D280:O280),"")</f>
        <v/>
      </c>
      <c r="AQ280" s="440" t="str">
        <f>IF(AH280="y",IF(MAX(BY280:BZ280)&lt;'TUITION SCHED'!$H$61,MAX(BY280:BZ280),'TUITION SCHED'!$H$61),"")</f>
        <v/>
      </c>
      <c r="AR280" s="459"/>
      <c r="AS280" s="443" t="str">
        <f>IF(SUM(AT280:$BF280)&gt;0,"",IF(B280&gt;0,$P280,""))</f>
        <v/>
      </c>
      <c r="AT280" s="443" t="str">
        <f>IF(SUM(AU280:$BF280)&gt;0,"",IF(C280&gt;0,$P280,""))</f>
        <v/>
      </c>
      <c r="AU280" s="443" t="str">
        <f>IF(SUM(AV280:$BF280)&gt;0,"",IF(D280&gt;0,$P280,""))</f>
        <v/>
      </c>
      <c r="AV280" s="443" t="str">
        <f>IF(SUM(AW280:$BF280)&gt;0,"",IF(E280&gt;0,$P280,""))</f>
        <v/>
      </c>
      <c r="AW280" s="443" t="str">
        <f>IF(SUM(AX280:$BF280)&gt;0,"",IF(F280&gt;0,$P280,""))</f>
        <v/>
      </c>
      <c r="AX280" s="443" t="str">
        <f>IF(SUM(AY280:$BF280)&gt;0,"",IF(G280&gt;0,$P280,""))</f>
        <v/>
      </c>
      <c r="AY280" s="443" t="str">
        <f>IF(SUM(AZ280:$BF280)&gt;0,"",IF(H280&gt;0,$P280,""))</f>
        <v/>
      </c>
      <c r="AZ280" s="443" t="str">
        <f>IF(SUM(BA280:$BF280)&gt;0,"",IF(I280&gt;0,$P280,""))</f>
        <v/>
      </c>
      <c r="BA280" s="443" t="str">
        <f>IF(SUM(BB280:$BF280)&gt;0,"",IF(J280&gt;0,$P280,""))</f>
        <v/>
      </c>
      <c r="BB280" s="443" t="str">
        <f>IF(SUM(BC280:$BF280)&gt;0,"",IF(K280&gt;0,$P280,""))</f>
        <v/>
      </c>
      <c r="BC280" s="443" t="str">
        <f>IF(SUM(BD280:$BF280)&gt;0,"",IF(L280&gt;0,$P280,""))</f>
        <v/>
      </c>
      <c r="BD280" s="443" t="str">
        <f>IF(SUM(BE280:$BF280)&gt;0,"",IF(M280&gt;0,$P280,""))</f>
        <v/>
      </c>
      <c r="BE280" s="443" t="str">
        <f>IF(SUM(BF280:BG280)&gt;0,"",IF(N280&gt;0,P280,""))</f>
        <v/>
      </c>
      <c r="BF280" s="440" t="str">
        <f>IF(O280&gt;0,P280,"")</f>
        <v/>
      </c>
      <c r="BG280" s="124"/>
      <c r="BH280" s="507"/>
      <c r="BI280" s="145" t="str">
        <f>IF(AS280&lt;1,"",IF(AS280=1,'TUITION SCHED'!$D$16,IF(AS280=2,'TUITION SCHED'!$E$16,IF(AS280=3,'TUITION SCHED'!$F$16,IF(AS280=4,'TUITION SCHED'!$G$16,IF(AS280=5,'TUITION SCHED'!$H$16,""))))))</f>
        <v/>
      </c>
      <c r="BJ280" s="443" t="str">
        <f>IF(AT280&lt;1,"",IF(AT280=1,'TUITION SCHED'!$D$17,IF(AT280=2,'TUITION SCHED'!$E$17,IF(AT280=3,'TUITION SCHED'!$F$17,IF(AT280=4,'TUITION SCHED'!$G$17,IF(AT280=5,'TUITION SCHED'!$H$18,""))))))</f>
        <v/>
      </c>
      <c r="BK280" s="443" t="str">
        <f>IF(AU280&lt;1,"",IF(AU280=1,'TUITION SCHED'!$D$18,IF(AU280=2,'TUITION SCHED'!$E$18,IF(AU280=3,'TUITION SCHED'!$F$18,IF(AU280=4,'TUITION SCHED'!$G$18,IF(AU280=5,'TUITION SCHED'!$H$18,""))))))</f>
        <v/>
      </c>
      <c r="BL280" s="443" t="str">
        <f>IF(AV280&lt;1,"",IF(AV280=1,'TUITION SCHED'!$D$19,IF(AV280=2,'TUITION SCHED'!$E$19,IF(AV280=3,'TUITION SCHED'!$F$19,IF(AV280=4,'TUITION SCHED'!$G$19,IF(AV280=5,'TUITION SCHED'!$H$19,""))))))</f>
        <v/>
      </c>
      <c r="BM280" s="443" t="str">
        <f>IF(AW280&lt;1,"",IF(AW280=1,'TUITION SCHED'!$D$20,IF(AW280=2,'TUITION SCHED'!$E$20,IF(AW280=3,'TUITION SCHED'!$F$20,IF(AW280=4,'TUITION SCHED'!$G$20,IF(AW280=5,'TUITION SCHED'!$H$20,""))))))</f>
        <v/>
      </c>
      <c r="BN280" s="443" t="str">
        <f>IF(AX280&lt;1,"",IF(AX280=1,'TUITION SCHED'!$D$21,IF(AX280=2,'TUITION SCHED'!$E$21,IF(AX280=3,'TUITION SCHED'!$F$21,IF(AX280=4,'TUITION SCHED'!$G$21,IF(AX280=5,'TUITION SCHED'!$H$21,""))))))</f>
        <v/>
      </c>
      <c r="BO280" s="443" t="str">
        <f>IF(AY280&lt;1,"",IF(AY280=1,'TUITION SCHED'!$D$22,IF(AY280=2,'TUITION SCHED'!$E$22,IF(AY280=3,'TUITION SCHED'!$F$22,IF(AY280=4,'TUITION SCHED'!$G$22,IF(AY280=5,'TUITION SCHED'!$H$22,""))))))</f>
        <v/>
      </c>
      <c r="BP280" s="443" t="str">
        <f>IF(AZ280&lt;1,"",IF(AZ280=1,'TUITION SCHED'!$D$23,IF(AZ280=2,'TUITION SCHED'!$E$23,IF(AZ280=3,'TUITION SCHED'!$F$23,IF(AZ280=4,'TUITION SCHED'!$G$23,IF(AZ280=5,'TUITION SCHED'!$H$23,""))))))</f>
        <v/>
      </c>
      <c r="BQ280" s="443" t="str">
        <f>IF(BA280&lt;1,"",IF(BA280=1,'TUITION SCHED'!$D$24,IF(BA280=2,'TUITION SCHED'!$E$24,IF(BA280=3,'TUITION SCHED'!$F$24,IF(BA280=4,'TUITION SCHED'!$G$24,IF(BA280=5,'TUITION SCHED'!$H$24,""))))))</f>
        <v/>
      </c>
      <c r="BR280" s="443" t="str">
        <f>IF(BB280&lt;1,"",IF(BB280=1,'TUITION SCHED'!$D$25,IF(BB280=2,'TUITION SCHED'!$E$25,IF(BB280=3,'TUITION SCHED'!$F$25,IF(BB280=4,'TUITION SCHED'!$G$25,IF(BB280=5,'TUITION SCHED'!$H$25,""))))))</f>
        <v/>
      </c>
      <c r="BS280" s="443" t="str">
        <f>IF(BC280&lt;1,"",IF(BC280=1,'TUITION SCHED'!$D$26,IF(BC280=2,'TUITION SCHED'!$E$26,IF(BC280=3,'TUITION SCHED'!$F$26,IF(BC280=4,'TUITION SCHED'!$G$26,IF(BC280=5,'TUITION SCHED'!$H$26,""))))))</f>
        <v/>
      </c>
      <c r="BT280" s="443" t="str">
        <f>IF(BD280&lt;1,"",IF(BD280=1,'TUITION SCHED'!$D$27,IF(BD280=2,'TUITION SCHED'!$E$27,IF(BD280=3,'TUITION SCHED'!$F$27,IF(BD280=4,'TUITION SCHED'!$G$27,IF(BD280=5,'TUITION SCHED'!$H$27,""))))))</f>
        <v/>
      </c>
      <c r="BU280" s="443" t="str">
        <f>IF(BE280&lt;1,"",IF(BE280=1,'TUITION SCHED'!$D$28,IF(BE280=2,'TUITION SCHED'!$E$28,IF(BE280=3,'TUITION SCHED'!$F$28,IF(BE280=4,'TUITION SCHED'!$G$28,IF(BE280=5,'TUITION SCHED'!$H$28,""))))))</f>
        <v/>
      </c>
      <c r="BV280" s="440" t="str">
        <f>IF(BF280&lt;1,"",IF(BF280=1,'TUITION SCHED'!$D$29,IF(BF280=2,'TUITION SCHED'!$E$29,IF(BF280=3,'TUITION SCHED'!$F$29,IF(BF280=4,'TUITION SCHED'!$G$29,IF(BF280=5,'TUITION SCHED'!$H$29,""))))))</f>
        <v/>
      </c>
      <c r="BW280" s="124"/>
      <c r="BX280" s="507"/>
      <c r="BY280" s="145" t="str">
        <f>IF(AH280="y",IF(SUM(J280:O280)&gt;0,'TUITION SCHED'!$H$58+IF(SUM(J280:O280)&gt;1,((SUM(J280:O280)-1))*'TUITION SCHED'!$H$60)+SUM(B280:I280)*'TUITION SCHED'!$H$59,""),"")</f>
        <v/>
      </c>
      <c r="BZ280" s="443" t="str">
        <f>IF(AH280="y",IF(SUM(B280:I280)&gt;0,'TUITION SCHED'!$H$57+IF(SUM(B280:I280)&gt;1,((SUM(B280:I280)-1))*'TUITION SCHED'!$H$59),""),"")</f>
        <v/>
      </c>
      <c r="CA280" s="443" t="str">
        <f>IF(AH280="y",P280,"")</f>
        <v/>
      </c>
    </row>
    <row r="281" spans="1:79">
      <c r="A281" s="480"/>
      <c r="B281" s="480"/>
      <c r="C281" s="480"/>
      <c r="D281" s="480"/>
      <c r="E281" s="480"/>
      <c r="F281" s="480"/>
      <c r="G281" s="480"/>
      <c r="H281" s="480"/>
      <c r="I281" s="480"/>
      <c r="J281" s="480"/>
      <c r="K281" s="480"/>
      <c r="L281" s="480"/>
      <c r="M281" s="480"/>
      <c r="N281" s="480"/>
      <c r="O281" s="480"/>
      <c r="P281" s="443">
        <f>SUM(B281:O281)</f>
        <v>0</v>
      </c>
      <c r="Q281" s="480"/>
      <c r="R281" s="480"/>
      <c r="S281" s="456">
        <f>IF(U281&gt;0,U281,IF(Q281=1,'TUITION SCHED'!D$30,IF(Q281=2,'TUITION SCHED'!E$30,IF(Q281=3,'TUITION SCHED'!F$30,IF(Q281=4,'TUITION SCHED'!G$30,IF(Q281=5,'TUITION SCHED'!H$30,IF(R281&gt;0,R281*'TUITION SCHED'!$D$31,SUM(BI281:BV281))))))))</f>
        <v>0</v>
      </c>
      <c r="T281" s="457" t="str">
        <f>IF(A281="","",IF(S281=0,"XX",""))</f>
        <v/>
      </c>
      <c r="U281" s="480"/>
      <c r="V281" s="480"/>
      <c r="W281" s="575" t="str">
        <f>IF(V281="y",S281*'DATA INPUT'!$B$20,"")</f>
        <v/>
      </c>
      <c r="X281" s="483"/>
      <c r="Y281" s="443" t="str">
        <f>IF(A281="","",IF(X281="y",'DATA INPUT'!$B$26,'DATA INPUT'!$B$27))</f>
        <v/>
      </c>
      <c r="Z281" s="458">
        <f>IF(Q281=0,(P281-B281*0.5)*'DATA INPUT'!$B$28,"")</f>
        <v>0</v>
      </c>
      <c r="AA281" s="480"/>
      <c r="AB281" s="480"/>
      <c r="AC281" s="480"/>
      <c r="AD281" s="480"/>
      <c r="AE281" s="443" t="str">
        <f>IF((AB281+AC281+AD281)=0,"",(AB281*'DATA INPUT'!$D$59)+(AC281*'DATA INPUT'!$D$61)+(AD281*'DATA INPUT'!$D$66))</f>
        <v/>
      </c>
      <c r="AF281" s="480"/>
      <c r="AG281" s="480"/>
      <c r="AH281" s="483"/>
      <c r="AI281" s="443" t="str">
        <f>IF(AH281="y",SUM(D281:H281),"")</f>
        <v/>
      </c>
      <c r="AJ281" s="443" t="str">
        <f>IF(AH281="y",SUM(D281:H281),"")</f>
        <v/>
      </c>
      <c r="AK281" s="443" t="str">
        <f>IF(AH281="y",SUM(D281:H281),"")</f>
        <v/>
      </c>
      <c r="AL281" s="443" t="str">
        <f>IF(AH281="y",SUM(I281:O281),"")</f>
        <v/>
      </c>
      <c r="AM281" s="443" t="str">
        <f>IF(AH281="y",SUM(I281:O281),"")</f>
        <v/>
      </c>
      <c r="AN281" s="443" t="str">
        <f>IF(AH281="y",SUM(I281:O281),"")</f>
        <v/>
      </c>
      <c r="AO281" s="443" t="str">
        <f>IF(AH281="y",SUM(D281:O281),"")</f>
        <v/>
      </c>
      <c r="AP281" s="443" t="str">
        <f>IF(AH281="y",SUM(D281:O281),"")</f>
        <v/>
      </c>
      <c r="AQ281" s="440" t="str">
        <f>IF(AH281="y",IF(MAX(BY281:BZ281)&lt;'TUITION SCHED'!$H$61,MAX(BY281:BZ281),'TUITION SCHED'!$H$61),"")</f>
        <v/>
      </c>
      <c r="AR281" s="459"/>
      <c r="AS281" s="443" t="str">
        <f>IF(SUM(AT281:$BF281)&gt;0,"",IF(B281&gt;0,$P281,""))</f>
        <v/>
      </c>
      <c r="AT281" s="443" t="str">
        <f>IF(SUM(AU281:$BF281)&gt;0,"",IF(C281&gt;0,$P281,""))</f>
        <v/>
      </c>
      <c r="AU281" s="443" t="str">
        <f>IF(SUM(AV281:$BF281)&gt;0,"",IF(D281&gt;0,$P281,""))</f>
        <v/>
      </c>
      <c r="AV281" s="443" t="str">
        <f>IF(SUM(AW281:$BF281)&gt;0,"",IF(E281&gt;0,$P281,""))</f>
        <v/>
      </c>
      <c r="AW281" s="443" t="str">
        <f>IF(SUM(AX281:$BF281)&gt;0,"",IF(F281&gt;0,$P281,""))</f>
        <v/>
      </c>
      <c r="AX281" s="443" t="str">
        <f>IF(SUM(AY281:$BF281)&gt;0,"",IF(G281&gt;0,$P281,""))</f>
        <v/>
      </c>
      <c r="AY281" s="443" t="str">
        <f>IF(SUM(AZ281:$BF281)&gt;0,"",IF(H281&gt;0,$P281,""))</f>
        <v/>
      </c>
      <c r="AZ281" s="443" t="str">
        <f>IF(SUM(BA281:$BF281)&gt;0,"",IF(I281&gt;0,$P281,""))</f>
        <v/>
      </c>
      <c r="BA281" s="443" t="str">
        <f>IF(SUM(BB281:$BF281)&gt;0,"",IF(J281&gt;0,$P281,""))</f>
        <v/>
      </c>
      <c r="BB281" s="443" t="str">
        <f>IF(SUM(BC281:$BF281)&gt;0,"",IF(K281&gt;0,$P281,""))</f>
        <v/>
      </c>
      <c r="BC281" s="443" t="str">
        <f>IF(SUM(BD281:$BF281)&gt;0,"",IF(L281&gt;0,$P281,""))</f>
        <v/>
      </c>
      <c r="BD281" s="443" t="str">
        <f>IF(SUM(BE281:$BF281)&gt;0,"",IF(M281&gt;0,$P281,""))</f>
        <v/>
      </c>
      <c r="BE281" s="443" t="str">
        <f>IF(SUM(BF281:BG281)&gt;0,"",IF(N281&gt;0,P281,""))</f>
        <v/>
      </c>
      <c r="BF281" s="440" t="str">
        <f>IF(O281&gt;0,P281,"")</f>
        <v/>
      </c>
      <c r="BG281" s="124"/>
      <c r="BH281" s="507"/>
      <c r="BI281" s="145" t="str">
        <f>IF(AS281&lt;1,"",IF(AS281=1,'TUITION SCHED'!$D$16,IF(AS281=2,'TUITION SCHED'!$E$16,IF(AS281=3,'TUITION SCHED'!$F$16,IF(AS281=4,'TUITION SCHED'!$G$16,IF(AS281=5,'TUITION SCHED'!$H$16,""))))))</f>
        <v/>
      </c>
      <c r="BJ281" s="443" t="str">
        <f>IF(AT281&lt;1,"",IF(AT281=1,'TUITION SCHED'!$D$17,IF(AT281=2,'TUITION SCHED'!$E$17,IF(AT281=3,'TUITION SCHED'!$F$17,IF(AT281=4,'TUITION SCHED'!$G$17,IF(AT281=5,'TUITION SCHED'!$H$18,""))))))</f>
        <v/>
      </c>
      <c r="BK281" s="443" t="str">
        <f>IF(AU281&lt;1,"",IF(AU281=1,'TUITION SCHED'!$D$18,IF(AU281=2,'TUITION SCHED'!$E$18,IF(AU281=3,'TUITION SCHED'!$F$18,IF(AU281=4,'TUITION SCHED'!$G$18,IF(AU281=5,'TUITION SCHED'!$H$18,""))))))</f>
        <v/>
      </c>
      <c r="BL281" s="443" t="str">
        <f>IF(AV281&lt;1,"",IF(AV281=1,'TUITION SCHED'!$D$19,IF(AV281=2,'TUITION SCHED'!$E$19,IF(AV281=3,'TUITION SCHED'!$F$19,IF(AV281=4,'TUITION SCHED'!$G$19,IF(AV281=5,'TUITION SCHED'!$H$19,""))))))</f>
        <v/>
      </c>
      <c r="BM281" s="443" t="str">
        <f>IF(AW281&lt;1,"",IF(AW281=1,'TUITION SCHED'!$D$20,IF(AW281=2,'TUITION SCHED'!$E$20,IF(AW281=3,'TUITION SCHED'!$F$20,IF(AW281=4,'TUITION SCHED'!$G$20,IF(AW281=5,'TUITION SCHED'!$H$20,""))))))</f>
        <v/>
      </c>
      <c r="BN281" s="443" t="str">
        <f>IF(AX281&lt;1,"",IF(AX281=1,'TUITION SCHED'!$D$21,IF(AX281=2,'TUITION SCHED'!$E$21,IF(AX281=3,'TUITION SCHED'!$F$21,IF(AX281=4,'TUITION SCHED'!$G$21,IF(AX281=5,'TUITION SCHED'!$H$21,""))))))</f>
        <v/>
      </c>
      <c r="BO281" s="443" t="str">
        <f>IF(AY281&lt;1,"",IF(AY281=1,'TUITION SCHED'!$D$22,IF(AY281=2,'TUITION SCHED'!$E$22,IF(AY281=3,'TUITION SCHED'!$F$22,IF(AY281=4,'TUITION SCHED'!$G$22,IF(AY281=5,'TUITION SCHED'!$H$22,""))))))</f>
        <v/>
      </c>
      <c r="BP281" s="443" t="str">
        <f>IF(AZ281&lt;1,"",IF(AZ281=1,'TUITION SCHED'!$D$23,IF(AZ281=2,'TUITION SCHED'!$E$23,IF(AZ281=3,'TUITION SCHED'!$F$23,IF(AZ281=4,'TUITION SCHED'!$G$23,IF(AZ281=5,'TUITION SCHED'!$H$23,""))))))</f>
        <v/>
      </c>
      <c r="BQ281" s="443" t="str">
        <f>IF(BA281&lt;1,"",IF(BA281=1,'TUITION SCHED'!$D$24,IF(BA281=2,'TUITION SCHED'!$E$24,IF(BA281=3,'TUITION SCHED'!$F$24,IF(BA281=4,'TUITION SCHED'!$G$24,IF(BA281=5,'TUITION SCHED'!$H$24,""))))))</f>
        <v/>
      </c>
      <c r="BR281" s="443" t="str">
        <f>IF(BB281&lt;1,"",IF(BB281=1,'TUITION SCHED'!$D$25,IF(BB281=2,'TUITION SCHED'!$E$25,IF(BB281=3,'TUITION SCHED'!$F$25,IF(BB281=4,'TUITION SCHED'!$G$25,IF(BB281=5,'TUITION SCHED'!$H$25,""))))))</f>
        <v/>
      </c>
      <c r="BS281" s="443" t="str">
        <f>IF(BC281&lt;1,"",IF(BC281=1,'TUITION SCHED'!$D$26,IF(BC281=2,'TUITION SCHED'!$E$26,IF(BC281=3,'TUITION SCHED'!$F$26,IF(BC281=4,'TUITION SCHED'!$G$26,IF(BC281=5,'TUITION SCHED'!$H$26,""))))))</f>
        <v/>
      </c>
      <c r="BT281" s="443" t="str">
        <f>IF(BD281&lt;1,"",IF(BD281=1,'TUITION SCHED'!$D$27,IF(BD281=2,'TUITION SCHED'!$E$27,IF(BD281=3,'TUITION SCHED'!$F$27,IF(BD281=4,'TUITION SCHED'!$G$27,IF(BD281=5,'TUITION SCHED'!$H$27,""))))))</f>
        <v/>
      </c>
      <c r="BU281" s="443" t="str">
        <f>IF(BE281&lt;1,"",IF(BE281=1,'TUITION SCHED'!$D$28,IF(BE281=2,'TUITION SCHED'!$E$28,IF(BE281=3,'TUITION SCHED'!$F$28,IF(BE281=4,'TUITION SCHED'!$G$28,IF(BE281=5,'TUITION SCHED'!$H$28,""))))))</f>
        <v/>
      </c>
      <c r="BV281" s="440" t="str">
        <f>IF(BF281&lt;1,"",IF(BF281=1,'TUITION SCHED'!$D$29,IF(BF281=2,'TUITION SCHED'!$E$29,IF(BF281=3,'TUITION SCHED'!$F$29,IF(BF281=4,'TUITION SCHED'!$G$29,IF(BF281=5,'TUITION SCHED'!$H$29,""))))))</f>
        <v/>
      </c>
      <c r="BW281" s="124"/>
      <c r="BX281" s="507"/>
      <c r="BY281" s="145" t="str">
        <f>IF(AH281="y",IF(SUM(J281:O281)&gt;0,'TUITION SCHED'!$H$58+IF(SUM(J281:O281)&gt;1,((SUM(J281:O281)-1))*'TUITION SCHED'!$H$60)+SUM(B281:I281)*'TUITION SCHED'!$H$59,""),"")</f>
        <v/>
      </c>
      <c r="BZ281" s="443" t="str">
        <f>IF(AH281="y",IF(SUM(B281:I281)&gt;0,'TUITION SCHED'!$H$57+IF(SUM(B281:I281)&gt;1,((SUM(B281:I281)-1))*'TUITION SCHED'!$H$59),""),"")</f>
        <v/>
      </c>
      <c r="CA281" s="443" t="str">
        <f>IF(AH281="y",P281,"")</f>
        <v/>
      </c>
    </row>
    <row r="282" spans="1:79">
      <c r="A282" s="480"/>
      <c r="B282" s="480"/>
      <c r="C282" s="480"/>
      <c r="D282" s="480"/>
      <c r="E282" s="480"/>
      <c r="F282" s="480"/>
      <c r="G282" s="480"/>
      <c r="H282" s="480"/>
      <c r="I282" s="480"/>
      <c r="J282" s="480"/>
      <c r="K282" s="480"/>
      <c r="L282" s="480"/>
      <c r="M282" s="480"/>
      <c r="N282" s="480"/>
      <c r="O282" s="480"/>
      <c r="P282" s="443">
        <f t="shared" si="63"/>
        <v>0</v>
      </c>
      <c r="Q282" s="480"/>
      <c r="R282" s="480"/>
      <c r="S282" s="456">
        <f>IF(U282&gt;0,U282,IF(Q282=1,'TUITION SCHED'!D$30,IF(Q282=2,'TUITION SCHED'!E$30,IF(Q282=3,'TUITION SCHED'!F$30,IF(Q282=4,'TUITION SCHED'!G$30,IF(Q282=5,'TUITION SCHED'!H$30,IF(R282&gt;0,R282*'TUITION SCHED'!$D$31,SUM(BI282:BV282))))))))</f>
        <v>0</v>
      </c>
      <c r="T282" s="457" t="str">
        <f t="shared" si="64"/>
        <v/>
      </c>
      <c r="U282" s="480"/>
      <c r="V282" s="480"/>
      <c r="W282" s="575" t="str">
        <f>IF(V282="y",S282*'DATA INPUT'!$B$20,"")</f>
        <v/>
      </c>
      <c r="X282" s="483"/>
      <c r="Y282" s="443" t="str">
        <f>IF(A282="","",IF(X282="y",'DATA INPUT'!$B$26,'DATA INPUT'!$B$27))</f>
        <v/>
      </c>
      <c r="Z282" s="458">
        <f>IF(Q282=0,(P282-B282*0.5)*'DATA INPUT'!$B$28,"")</f>
        <v>0</v>
      </c>
      <c r="AA282" s="480"/>
      <c r="AB282" s="480"/>
      <c r="AC282" s="480"/>
      <c r="AD282" s="480"/>
      <c r="AE282" s="443" t="str">
        <f>IF((AB282+AC282+AD282)=0,"",(AB282*'DATA INPUT'!$D$59)+(AC282*'DATA INPUT'!$D$61)+(AD282*'DATA INPUT'!$D$66))</f>
        <v/>
      </c>
      <c r="AF282" s="480"/>
      <c r="AG282" s="480"/>
      <c r="AH282" s="483"/>
      <c r="AI282" s="443" t="str">
        <f t="shared" si="65"/>
        <v/>
      </c>
      <c r="AJ282" s="443" t="str">
        <f t="shared" si="66"/>
        <v/>
      </c>
      <c r="AK282" s="443" t="str">
        <f t="shared" si="67"/>
        <v/>
      </c>
      <c r="AL282" s="443" t="str">
        <f t="shared" si="68"/>
        <v/>
      </c>
      <c r="AM282" s="443" t="str">
        <f t="shared" si="69"/>
        <v/>
      </c>
      <c r="AN282" s="443" t="str">
        <f t="shared" si="70"/>
        <v/>
      </c>
      <c r="AO282" s="443" t="str">
        <f t="shared" si="71"/>
        <v/>
      </c>
      <c r="AP282" s="443" t="str">
        <f t="shared" si="72"/>
        <v/>
      </c>
      <c r="AQ282" s="440" t="str">
        <f>IF(AH282="y",IF(MAX(BY282:BZ282)&lt;'TUITION SCHED'!$H$61,MAX(BY282:BZ282),'TUITION SCHED'!$H$61),"")</f>
        <v/>
      </c>
      <c r="AR282" s="459"/>
      <c r="AS282" s="443" t="str">
        <f>IF(SUM(AT282:$BF282)&gt;0,"",IF(B282&gt;0,$P282,""))</f>
        <v/>
      </c>
      <c r="AT282" s="443" t="str">
        <f>IF(SUM(AU282:$BF282)&gt;0,"",IF(C282&gt;0,$P282,""))</f>
        <v/>
      </c>
      <c r="AU282" s="443" t="str">
        <f>IF(SUM(AV282:$BF282)&gt;0,"",IF(D282&gt;0,$P282,""))</f>
        <v/>
      </c>
      <c r="AV282" s="443" t="str">
        <f>IF(SUM(AW282:$BF282)&gt;0,"",IF(E282&gt;0,$P282,""))</f>
        <v/>
      </c>
      <c r="AW282" s="443" t="str">
        <f>IF(SUM(AX282:$BF282)&gt;0,"",IF(F282&gt;0,$P282,""))</f>
        <v/>
      </c>
      <c r="AX282" s="443" t="str">
        <f>IF(SUM(AY282:$BF282)&gt;0,"",IF(G282&gt;0,$P282,""))</f>
        <v/>
      </c>
      <c r="AY282" s="443" t="str">
        <f>IF(SUM(AZ282:$BF282)&gt;0,"",IF(H282&gt;0,$P282,""))</f>
        <v/>
      </c>
      <c r="AZ282" s="443" t="str">
        <f>IF(SUM(BA282:$BF282)&gt;0,"",IF(I282&gt;0,$P282,""))</f>
        <v/>
      </c>
      <c r="BA282" s="443" t="str">
        <f>IF(SUM(BB282:$BF282)&gt;0,"",IF(J282&gt;0,$P282,""))</f>
        <v/>
      </c>
      <c r="BB282" s="443" t="str">
        <f>IF(SUM(BC282:$BF282)&gt;0,"",IF(K282&gt;0,$P282,""))</f>
        <v/>
      </c>
      <c r="BC282" s="443" t="str">
        <f>IF(SUM(BD282:$BF282)&gt;0,"",IF(L282&gt;0,$P282,""))</f>
        <v/>
      </c>
      <c r="BD282" s="443" t="str">
        <f>IF(SUM(BE282:$BF282)&gt;0,"",IF(M282&gt;0,$P282,""))</f>
        <v/>
      </c>
      <c r="BE282" s="443" t="str">
        <f t="shared" si="73"/>
        <v/>
      </c>
      <c r="BF282" s="440" t="str">
        <f t="shared" si="74"/>
        <v/>
      </c>
      <c r="BG282" s="124"/>
      <c r="BH282" s="507"/>
      <c r="BI282" s="145" t="str">
        <f>IF(AS282&lt;1,"",IF(AS282=1,'TUITION SCHED'!$D$16,IF(AS282=2,'TUITION SCHED'!$E$16,IF(AS282=3,'TUITION SCHED'!$F$16,IF(AS282=4,'TUITION SCHED'!$G$16,IF(AS282=5,'TUITION SCHED'!$H$16,""))))))</f>
        <v/>
      </c>
      <c r="BJ282" s="443" t="str">
        <f>IF(AT282&lt;1,"",IF(AT282=1,'TUITION SCHED'!$D$17,IF(AT282=2,'TUITION SCHED'!$E$17,IF(AT282=3,'TUITION SCHED'!$F$17,IF(AT282=4,'TUITION SCHED'!$G$17,IF(AT282=5,'TUITION SCHED'!$H$18,""))))))</f>
        <v/>
      </c>
      <c r="BK282" s="443" t="str">
        <f>IF(AU282&lt;1,"",IF(AU282=1,'TUITION SCHED'!$D$18,IF(AU282=2,'TUITION SCHED'!$E$18,IF(AU282=3,'TUITION SCHED'!$F$18,IF(AU282=4,'TUITION SCHED'!$G$18,IF(AU282=5,'TUITION SCHED'!$H$18,""))))))</f>
        <v/>
      </c>
      <c r="BL282" s="443" t="str">
        <f>IF(AV282&lt;1,"",IF(AV282=1,'TUITION SCHED'!$D$19,IF(AV282=2,'TUITION SCHED'!$E$19,IF(AV282=3,'TUITION SCHED'!$F$19,IF(AV282=4,'TUITION SCHED'!$G$19,IF(AV282=5,'TUITION SCHED'!$H$19,""))))))</f>
        <v/>
      </c>
      <c r="BM282" s="443" t="str">
        <f>IF(AW282&lt;1,"",IF(AW282=1,'TUITION SCHED'!$D$20,IF(AW282=2,'TUITION SCHED'!$E$20,IF(AW282=3,'TUITION SCHED'!$F$20,IF(AW282=4,'TUITION SCHED'!$G$20,IF(AW282=5,'TUITION SCHED'!$H$20,""))))))</f>
        <v/>
      </c>
      <c r="BN282" s="443" t="str">
        <f>IF(AX282&lt;1,"",IF(AX282=1,'TUITION SCHED'!$D$21,IF(AX282=2,'TUITION SCHED'!$E$21,IF(AX282=3,'TUITION SCHED'!$F$21,IF(AX282=4,'TUITION SCHED'!$G$21,IF(AX282=5,'TUITION SCHED'!$H$21,""))))))</f>
        <v/>
      </c>
      <c r="BO282" s="443" t="str">
        <f>IF(AY282&lt;1,"",IF(AY282=1,'TUITION SCHED'!$D$22,IF(AY282=2,'TUITION SCHED'!$E$22,IF(AY282=3,'TUITION SCHED'!$F$22,IF(AY282=4,'TUITION SCHED'!$G$22,IF(AY282=5,'TUITION SCHED'!$H$22,""))))))</f>
        <v/>
      </c>
      <c r="BP282" s="443" t="str">
        <f>IF(AZ282&lt;1,"",IF(AZ282=1,'TUITION SCHED'!$D$23,IF(AZ282=2,'TUITION SCHED'!$E$23,IF(AZ282=3,'TUITION SCHED'!$F$23,IF(AZ282=4,'TUITION SCHED'!$G$23,IF(AZ282=5,'TUITION SCHED'!$H$23,""))))))</f>
        <v/>
      </c>
      <c r="BQ282" s="443" t="str">
        <f>IF(BA282&lt;1,"",IF(BA282=1,'TUITION SCHED'!$D$24,IF(BA282=2,'TUITION SCHED'!$E$24,IF(BA282=3,'TUITION SCHED'!$F$24,IF(BA282=4,'TUITION SCHED'!$G$24,IF(BA282=5,'TUITION SCHED'!$H$24,""))))))</f>
        <v/>
      </c>
      <c r="BR282" s="443" t="str">
        <f>IF(BB282&lt;1,"",IF(BB282=1,'TUITION SCHED'!$D$25,IF(BB282=2,'TUITION SCHED'!$E$25,IF(BB282=3,'TUITION SCHED'!$F$25,IF(BB282=4,'TUITION SCHED'!$G$25,IF(BB282=5,'TUITION SCHED'!$H$25,""))))))</f>
        <v/>
      </c>
      <c r="BS282" s="443" t="str">
        <f>IF(BC282&lt;1,"",IF(BC282=1,'TUITION SCHED'!$D$26,IF(BC282=2,'TUITION SCHED'!$E$26,IF(BC282=3,'TUITION SCHED'!$F$26,IF(BC282=4,'TUITION SCHED'!$G$26,IF(BC282=5,'TUITION SCHED'!$H$26,""))))))</f>
        <v/>
      </c>
      <c r="BT282" s="443" t="str">
        <f>IF(BD282&lt;1,"",IF(BD282=1,'TUITION SCHED'!$D$27,IF(BD282=2,'TUITION SCHED'!$E$27,IF(BD282=3,'TUITION SCHED'!$F$27,IF(BD282=4,'TUITION SCHED'!$G$27,IF(BD282=5,'TUITION SCHED'!$H$27,""))))))</f>
        <v/>
      </c>
      <c r="BU282" s="443" t="str">
        <f>IF(BE282&lt;1,"",IF(BE282=1,'TUITION SCHED'!$D$28,IF(BE282=2,'TUITION SCHED'!$E$28,IF(BE282=3,'TUITION SCHED'!$F$28,IF(BE282=4,'TUITION SCHED'!$G$28,IF(BE282=5,'TUITION SCHED'!$H$28,""))))))</f>
        <v/>
      </c>
      <c r="BV282" s="440" t="str">
        <f>IF(BF282&lt;1,"",IF(BF282=1,'TUITION SCHED'!$D$29,IF(BF282=2,'TUITION SCHED'!$E$29,IF(BF282=3,'TUITION SCHED'!$F$29,IF(BF282=4,'TUITION SCHED'!$G$29,IF(BF282=5,'TUITION SCHED'!$H$29,""))))))</f>
        <v/>
      </c>
      <c r="BW282" s="124"/>
      <c r="BX282" s="507"/>
      <c r="BY282" s="145" t="str">
        <f>IF(AH282="y",IF(SUM(J282:O282)&gt;0,'TUITION SCHED'!$H$58+IF(SUM(J282:O282)&gt;1,((SUM(J282:O282)-1))*'TUITION SCHED'!$H$60)+SUM(B282:I282)*'TUITION SCHED'!$H$59,""),"")</f>
        <v/>
      </c>
      <c r="BZ282" s="443" t="str">
        <f>IF(AH282="y",IF(SUM(B282:I282)&gt;0,'TUITION SCHED'!$H$57+IF(SUM(B282:I282)&gt;1,((SUM(B282:I282)-1))*'TUITION SCHED'!$H$59),""),"")</f>
        <v/>
      </c>
      <c r="CA282" s="443" t="str">
        <f t="shared" si="75"/>
        <v/>
      </c>
    </row>
    <row r="283" spans="1:79">
      <c r="A283" s="480"/>
      <c r="B283" s="480"/>
      <c r="C283" s="480"/>
      <c r="D283" s="480"/>
      <c r="E283" s="480"/>
      <c r="F283" s="480"/>
      <c r="G283" s="480"/>
      <c r="H283" s="480"/>
      <c r="I283" s="480"/>
      <c r="J283" s="480"/>
      <c r="K283" s="480"/>
      <c r="L283" s="480"/>
      <c r="M283" s="480"/>
      <c r="N283" s="480"/>
      <c r="O283" s="480"/>
      <c r="P283" s="443">
        <f t="shared" si="63"/>
        <v>0</v>
      </c>
      <c r="Q283" s="480"/>
      <c r="R283" s="480"/>
      <c r="S283" s="456">
        <f>IF(U283&gt;0,U283,IF(Q283=1,'TUITION SCHED'!D$30,IF(Q283=2,'TUITION SCHED'!E$30,IF(Q283=3,'TUITION SCHED'!F$30,IF(Q283=4,'TUITION SCHED'!G$30,IF(Q283=5,'TUITION SCHED'!H$30,IF(R283&gt;0,R283*'TUITION SCHED'!$D$31,SUM(BI283:BV283))))))))</f>
        <v>0</v>
      </c>
      <c r="T283" s="457" t="str">
        <f t="shared" si="64"/>
        <v/>
      </c>
      <c r="U283" s="480"/>
      <c r="V283" s="480"/>
      <c r="W283" s="575" t="str">
        <f>IF(V283="y",S283*'DATA INPUT'!$B$20,"")</f>
        <v/>
      </c>
      <c r="X283" s="483"/>
      <c r="Y283" s="443" t="str">
        <f>IF(A283="","",IF(X283="y",'DATA INPUT'!$B$26,'DATA INPUT'!$B$27))</f>
        <v/>
      </c>
      <c r="Z283" s="458">
        <f>IF(Q283=0,(P283-B283*0.5)*'DATA INPUT'!$B$28,"")</f>
        <v>0</v>
      </c>
      <c r="AA283" s="480"/>
      <c r="AB283" s="480"/>
      <c r="AC283" s="480"/>
      <c r="AD283" s="480"/>
      <c r="AE283" s="443" t="str">
        <f>IF((AB283+AC283+AD283)=0,"",(AB283*'DATA INPUT'!$D$59)+(AC283*'DATA INPUT'!$D$61)+(AD283*'DATA INPUT'!$D$66))</f>
        <v/>
      </c>
      <c r="AF283" s="480"/>
      <c r="AG283" s="480"/>
      <c r="AH283" s="483"/>
      <c r="AI283" s="443" t="str">
        <f t="shared" si="65"/>
        <v/>
      </c>
      <c r="AJ283" s="443" t="str">
        <f t="shared" si="66"/>
        <v/>
      </c>
      <c r="AK283" s="443" t="str">
        <f t="shared" si="67"/>
        <v/>
      </c>
      <c r="AL283" s="443" t="str">
        <f t="shared" si="68"/>
        <v/>
      </c>
      <c r="AM283" s="443" t="str">
        <f t="shared" si="69"/>
        <v/>
      </c>
      <c r="AN283" s="443" t="str">
        <f t="shared" si="70"/>
        <v/>
      </c>
      <c r="AO283" s="443" t="str">
        <f t="shared" si="71"/>
        <v/>
      </c>
      <c r="AP283" s="443" t="str">
        <f t="shared" si="72"/>
        <v/>
      </c>
      <c r="AQ283" s="440" t="str">
        <f>IF(AH283="y",IF(MAX(BY283:BZ283)&lt;'TUITION SCHED'!$H$61,MAX(BY283:BZ283),'TUITION SCHED'!$H$61),"")</f>
        <v/>
      </c>
      <c r="AR283" s="459"/>
      <c r="AS283" s="443" t="str">
        <f>IF(SUM(AT283:$BF283)&gt;0,"",IF(B283&gt;0,$P283,""))</f>
        <v/>
      </c>
      <c r="AT283" s="443" t="str">
        <f>IF(SUM(AU283:$BF283)&gt;0,"",IF(C283&gt;0,$P283,""))</f>
        <v/>
      </c>
      <c r="AU283" s="443" t="str">
        <f>IF(SUM(AV283:$BF283)&gt;0,"",IF(D283&gt;0,$P283,""))</f>
        <v/>
      </c>
      <c r="AV283" s="443" t="str">
        <f>IF(SUM(AW283:$BF283)&gt;0,"",IF(E283&gt;0,$P283,""))</f>
        <v/>
      </c>
      <c r="AW283" s="443" t="str">
        <f>IF(SUM(AX283:$BF283)&gt;0,"",IF(F283&gt;0,$P283,""))</f>
        <v/>
      </c>
      <c r="AX283" s="443" t="str">
        <f>IF(SUM(AY283:$BF283)&gt;0,"",IF(G283&gt;0,$P283,""))</f>
        <v/>
      </c>
      <c r="AY283" s="443" t="str">
        <f>IF(SUM(AZ283:$BF283)&gt;0,"",IF(H283&gt;0,$P283,""))</f>
        <v/>
      </c>
      <c r="AZ283" s="443" t="str">
        <f>IF(SUM(BA283:$BF283)&gt;0,"",IF(I283&gt;0,$P283,""))</f>
        <v/>
      </c>
      <c r="BA283" s="443" t="str">
        <f>IF(SUM(BB283:$BF283)&gt;0,"",IF(J283&gt;0,$P283,""))</f>
        <v/>
      </c>
      <c r="BB283" s="443" t="str">
        <f>IF(SUM(BC283:$BF283)&gt;0,"",IF(K283&gt;0,$P283,""))</f>
        <v/>
      </c>
      <c r="BC283" s="443" t="str">
        <f>IF(SUM(BD283:$BF283)&gt;0,"",IF(L283&gt;0,$P283,""))</f>
        <v/>
      </c>
      <c r="BD283" s="443" t="str">
        <f>IF(SUM(BE283:$BF283)&gt;0,"",IF(M283&gt;0,$P283,""))</f>
        <v/>
      </c>
      <c r="BE283" s="443" t="str">
        <f t="shared" si="73"/>
        <v/>
      </c>
      <c r="BF283" s="440" t="str">
        <f t="shared" si="74"/>
        <v/>
      </c>
      <c r="BG283" s="124"/>
      <c r="BH283" s="507"/>
      <c r="BI283" s="145" t="str">
        <f>IF(AS283&lt;1,"",IF(AS283=1,'TUITION SCHED'!$D$16,IF(AS283=2,'TUITION SCHED'!$E$16,IF(AS283=3,'TUITION SCHED'!$F$16,IF(AS283=4,'TUITION SCHED'!$G$16,IF(AS283=5,'TUITION SCHED'!$H$16,""))))))</f>
        <v/>
      </c>
      <c r="BJ283" s="443" t="str">
        <f>IF(AT283&lt;1,"",IF(AT283=1,'TUITION SCHED'!$D$17,IF(AT283=2,'TUITION SCHED'!$E$17,IF(AT283=3,'TUITION SCHED'!$F$17,IF(AT283=4,'TUITION SCHED'!$G$17,IF(AT283=5,'TUITION SCHED'!$H$18,""))))))</f>
        <v/>
      </c>
      <c r="BK283" s="443" t="str">
        <f>IF(AU283&lt;1,"",IF(AU283=1,'TUITION SCHED'!$D$18,IF(AU283=2,'TUITION SCHED'!$E$18,IF(AU283=3,'TUITION SCHED'!$F$18,IF(AU283=4,'TUITION SCHED'!$G$18,IF(AU283=5,'TUITION SCHED'!$H$18,""))))))</f>
        <v/>
      </c>
      <c r="BL283" s="443" t="str">
        <f>IF(AV283&lt;1,"",IF(AV283=1,'TUITION SCHED'!$D$19,IF(AV283=2,'TUITION SCHED'!$E$19,IF(AV283=3,'TUITION SCHED'!$F$19,IF(AV283=4,'TUITION SCHED'!$G$19,IF(AV283=5,'TUITION SCHED'!$H$19,""))))))</f>
        <v/>
      </c>
      <c r="BM283" s="443" t="str">
        <f>IF(AW283&lt;1,"",IF(AW283=1,'TUITION SCHED'!$D$20,IF(AW283=2,'TUITION SCHED'!$E$20,IF(AW283=3,'TUITION SCHED'!$F$20,IF(AW283=4,'TUITION SCHED'!$G$20,IF(AW283=5,'TUITION SCHED'!$H$20,""))))))</f>
        <v/>
      </c>
      <c r="BN283" s="443" t="str">
        <f>IF(AX283&lt;1,"",IF(AX283=1,'TUITION SCHED'!$D$21,IF(AX283=2,'TUITION SCHED'!$E$21,IF(AX283=3,'TUITION SCHED'!$F$21,IF(AX283=4,'TUITION SCHED'!$G$21,IF(AX283=5,'TUITION SCHED'!$H$21,""))))))</f>
        <v/>
      </c>
      <c r="BO283" s="443" t="str">
        <f>IF(AY283&lt;1,"",IF(AY283=1,'TUITION SCHED'!$D$22,IF(AY283=2,'TUITION SCHED'!$E$22,IF(AY283=3,'TUITION SCHED'!$F$22,IF(AY283=4,'TUITION SCHED'!$G$22,IF(AY283=5,'TUITION SCHED'!$H$22,""))))))</f>
        <v/>
      </c>
      <c r="BP283" s="443" t="str">
        <f>IF(AZ283&lt;1,"",IF(AZ283=1,'TUITION SCHED'!$D$23,IF(AZ283=2,'TUITION SCHED'!$E$23,IF(AZ283=3,'TUITION SCHED'!$F$23,IF(AZ283=4,'TUITION SCHED'!$G$23,IF(AZ283=5,'TUITION SCHED'!$H$23,""))))))</f>
        <v/>
      </c>
      <c r="BQ283" s="443" t="str">
        <f>IF(BA283&lt;1,"",IF(BA283=1,'TUITION SCHED'!$D$24,IF(BA283=2,'TUITION SCHED'!$E$24,IF(BA283=3,'TUITION SCHED'!$F$24,IF(BA283=4,'TUITION SCHED'!$G$24,IF(BA283=5,'TUITION SCHED'!$H$24,""))))))</f>
        <v/>
      </c>
      <c r="BR283" s="443" t="str">
        <f>IF(BB283&lt;1,"",IF(BB283=1,'TUITION SCHED'!$D$25,IF(BB283=2,'TUITION SCHED'!$E$25,IF(BB283=3,'TUITION SCHED'!$F$25,IF(BB283=4,'TUITION SCHED'!$G$25,IF(BB283=5,'TUITION SCHED'!$H$25,""))))))</f>
        <v/>
      </c>
      <c r="BS283" s="443" t="str">
        <f>IF(BC283&lt;1,"",IF(BC283=1,'TUITION SCHED'!$D$26,IF(BC283=2,'TUITION SCHED'!$E$26,IF(BC283=3,'TUITION SCHED'!$F$26,IF(BC283=4,'TUITION SCHED'!$G$26,IF(BC283=5,'TUITION SCHED'!$H$26,""))))))</f>
        <v/>
      </c>
      <c r="BT283" s="443" t="str">
        <f>IF(BD283&lt;1,"",IF(BD283=1,'TUITION SCHED'!$D$27,IF(BD283=2,'TUITION SCHED'!$E$27,IF(BD283=3,'TUITION SCHED'!$F$27,IF(BD283=4,'TUITION SCHED'!$G$27,IF(BD283=5,'TUITION SCHED'!$H$27,""))))))</f>
        <v/>
      </c>
      <c r="BU283" s="443" t="str">
        <f>IF(BE283&lt;1,"",IF(BE283=1,'TUITION SCHED'!$D$28,IF(BE283=2,'TUITION SCHED'!$E$28,IF(BE283=3,'TUITION SCHED'!$F$28,IF(BE283=4,'TUITION SCHED'!$G$28,IF(BE283=5,'TUITION SCHED'!$H$28,""))))))</f>
        <v/>
      </c>
      <c r="BV283" s="440" t="str">
        <f>IF(BF283&lt;1,"",IF(BF283=1,'TUITION SCHED'!$D$29,IF(BF283=2,'TUITION SCHED'!$E$29,IF(BF283=3,'TUITION SCHED'!$F$29,IF(BF283=4,'TUITION SCHED'!$G$29,IF(BF283=5,'TUITION SCHED'!$H$29,""))))))</f>
        <v/>
      </c>
      <c r="BW283" s="124"/>
      <c r="BX283" s="507"/>
      <c r="BY283" s="145" t="str">
        <f>IF(AH283="y",IF(SUM(J283:O283)&gt;0,'TUITION SCHED'!$H$58+IF(SUM(J283:O283)&gt;1,((SUM(J283:O283)-1))*'TUITION SCHED'!$H$60)+SUM(B283:I283)*'TUITION SCHED'!$H$59,""),"")</f>
        <v/>
      </c>
      <c r="BZ283" s="443" t="str">
        <f>IF(AH283="y",IF(SUM(B283:I283)&gt;0,'TUITION SCHED'!$H$57+IF(SUM(B283:I283)&gt;1,((SUM(B283:I283)-1))*'TUITION SCHED'!$H$59),""),"")</f>
        <v/>
      </c>
      <c r="CA283" s="443" t="str">
        <f t="shared" si="75"/>
        <v/>
      </c>
    </row>
    <row r="284" spans="1:79">
      <c r="A284" s="480"/>
      <c r="B284" s="480"/>
      <c r="C284" s="480"/>
      <c r="D284" s="480"/>
      <c r="E284" s="480"/>
      <c r="F284" s="480"/>
      <c r="G284" s="480"/>
      <c r="H284" s="480"/>
      <c r="I284" s="480"/>
      <c r="J284" s="480"/>
      <c r="K284" s="480"/>
      <c r="L284" s="480"/>
      <c r="M284" s="480"/>
      <c r="N284" s="480"/>
      <c r="O284" s="480"/>
      <c r="P284" s="443">
        <f t="shared" si="63"/>
        <v>0</v>
      </c>
      <c r="Q284" s="480"/>
      <c r="R284" s="480"/>
      <c r="S284" s="456">
        <f>IF(U284&gt;0,U284,IF(Q284=1,'TUITION SCHED'!D$30,IF(Q284=2,'TUITION SCHED'!E$30,IF(Q284=3,'TUITION SCHED'!F$30,IF(Q284=4,'TUITION SCHED'!G$30,IF(Q284=5,'TUITION SCHED'!H$30,IF(R284&gt;0,R284*'TUITION SCHED'!$D$31,SUM(BI284:BV284))))))))</f>
        <v>0</v>
      </c>
      <c r="T284" s="457" t="str">
        <f t="shared" si="64"/>
        <v/>
      </c>
      <c r="U284" s="480"/>
      <c r="V284" s="480"/>
      <c r="W284" s="575" t="str">
        <f>IF(V284="y",S284*'DATA INPUT'!$B$20,"")</f>
        <v/>
      </c>
      <c r="X284" s="483"/>
      <c r="Y284" s="443" t="str">
        <f>IF(A284="","",IF(X284="y",'DATA INPUT'!$B$26,'DATA INPUT'!$B$27))</f>
        <v/>
      </c>
      <c r="Z284" s="458">
        <f>IF(Q284=0,(P284-B284*0.5)*'DATA INPUT'!$B$28,"")</f>
        <v>0</v>
      </c>
      <c r="AA284" s="480"/>
      <c r="AB284" s="480"/>
      <c r="AC284" s="480"/>
      <c r="AD284" s="480"/>
      <c r="AE284" s="443" t="str">
        <f>IF((AB284+AC284+AD284)=0,"",(AB284*'DATA INPUT'!$D$59)+(AC284*'DATA INPUT'!$D$61)+(AD284*'DATA INPUT'!$D$66))</f>
        <v/>
      </c>
      <c r="AF284" s="480"/>
      <c r="AG284" s="480"/>
      <c r="AH284" s="483"/>
      <c r="AI284" s="443" t="str">
        <f t="shared" si="65"/>
        <v/>
      </c>
      <c r="AJ284" s="443" t="str">
        <f t="shared" si="66"/>
        <v/>
      </c>
      <c r="AK284" s="443" t="str">
        <f t="shared" si="67"/>
        <v/>
      </c>
      <c r="AL284" s="443" t="str">
        <f t="shared" si="68"/>
        <v/>
      </c>
      <c r="AM284" s="443" t="str">
        <f t="shared" si="69"/>
        <v/>
      </c>
      <c r="AN284" s="443" t="str">
        <f t="shared" si="70"/>
        <v/>
      </c>
      <c r="AO284" s="443" t="str">
        <f t="shared" si="71"/>
        <v/>
      </c>
      <c r="AP284" s="443" t="str">
        <f t="shared" si="72"/>
        <v/>
      </c>
      <c r="AQ284" s="440" t="str">
        <f>IF(AH284="y",IF(MAX(BY284:BZ284)&lt;'TUITION SCHED'!$H$61,MAX(BY284:BZ284),'TUITION SCHED'!$H$61),"")</f>
        <v/>
      </c>
      <c r="AR284" s="459"/>
      <c r="AS284" s="443" t="str">
        <f>IF(SUM(AT284:$BF284)&gt;0,"",IF(B284&gt;0,$P284,""))</f>
        <v/>
      </c>
      <c r="AT284" s="443" t="str">
        <f>IF(SUM(AU284:$BF284)&gt;0,"",IF(C284&gt;0,$P284,""))</f>
        <v/>
      </c>
      <c r="AU284" s="443" t="str">
        <f>IF(SUM(AV284:$BF284)&gt;0,"",IF(D284&gt;0,$P284,""))</f>
        <v/>
      </c>
      <c r="AV284" s="443" t="str">
        <f>IF(SUM(AW284:$BF284)&gt;0,"",IF(E284&gt;0,$P284,""))</f>
        <v/>
      </c>
      <c r="AW284" s="443" t="str">
        <f>IF(SUM(AX284:$BF284)&gt;0,"",IF(F284&gt;0,$P284,""))</f>
        <v/>
      </c>
      <c r="AX284" s="443" t="str">
        <f>IF(SUM(AY284:$BF284)&gt;0,"",IF(G284&gt;0,$P284,""))</f>
        <v/>
      </c>
      <c r="AY284" s="443" t="str">
        <f>IF(SUM(AZ284:$BF284)&gt;0,"",IF(H284&gt;0,$P284,""))</f>
        <v/>
      </c>
      <c r="AZ284" s="443" t="str">
        <f>IF(SUM(BA284:$BF284)&gt;0,"",IF(I284&gt;0,$P284,""))</f>
        <v/>
      </c>
      <c r="BA284" s="443" t="str">
        <f>IF(SUM(BB284:$BF284)&gt;0,"",IF(J284&gt;0,$P284,""))</f>
        <v/>
      </c>
      <c r="BB284" s="443" t="str">
        <f>IF(SUM(BC284:$BF284)&gt;0,"",IF(K284&gt;0,$P284,""))</f>
        <v/>
      </c>
      <c r="BC284" s="443" t="str">
        <f>IF(SUM(BD284:$BF284)&gt;0,"",IF(L284&gt;0,$P284,""))</f>
        <v/>
      </c>
      <c r="BD284" s="443" t="str">
        <f>IF(SUM(BE284:$BF284)&gt;0,"",IF(M284&gt;0,$P284,""))</f>
        <v/>
      </c>
      <c r="BE284" s="443" t="str">
        <f t="shared" si="73"/>
        <v/>
      </c>
      <c r="BF284" s="440" t="str">
        <f t="shared" si="74"/>
        <v/>
      </c>
      <c r="BG284" s="124"/>
      <c r="BH284" s="507"/>
      <c r="BI284" s="145" t="str">
        <f>IF(AS284&lt;1,"",IF(AS284=1,'TUITION SCHED'!$D$16,IF(AS284=2,'TUITION SCHED'!$E$16,IF(AS284=3,'TUITION SCHED'!$F$16,IF(AS284=4,'TUITION SCHED'!$G$16,IF(AS284=5,'TUITION SCHED'!$H$16,""))))))</f>
        <v/>
      </c>
      <c r="BJ284" s="443" t="str">
        <f>IF(AT284&lt;1,"",IF(AT284=1,'TUITION SCHED'!$D$17,IF(AT284=2,'TUITION SCHED'!$E$17,IF(AT284=3,'TUITION SCHED'!$F$17,IF(AT284=4,'TUITION SCHED'!$G$17,IF(AT284=5,'TUITION SCHED'!$H$18,""))))))</f>
        <v/>
      </c>
      <c r="BK284" s="443" t="str">
        <f>IF(AU284&lt;1,"",IF(AU284=1,'TUITION SCHED'!$D$18,IF(AU284=2,'TUITION SCHED'!$E$18,IF(AU284=3,'TUITION SCHED'!$F$18,IF(AU284=4,'TUITION SCHED'!$G$18,IF(AU284=5,'TUITION SCHED'!$H$18,""))))))</f>
        <v/>
      </c>
      <c r="BL284" s="443" t="str">
        <f>IF(AV284&lt;1,"",IF(AV284=1,'TUITION SCHED'!$D$19,IF(AV284=2,'TUITION SCHED'!$E$19,IF(AV284=3,'TUITION SCHED'!$F$19,IF(AV284=4,'TUITION SCHED'!$G$19,IF(AV284=5,'TUITION SCHED'!$H$19,""))))))</f>
        <v/>
      </c>
      <c r="BM284" s="443" t="str">
        <f>IF(AW284&lt;1,"",IF(AW284=1,'TUITION SCHED'!$D$20,IF(AW284=2,'TUITION SCHED'!$E$20,IF(AW284=3,'TUITION SCHED'!$F$20,IF(AW284=4,'TUITION SCHED'!$G$20,IF(AW284=5,'TUITION SCHED'!$H$20,""))))))</f>
        <v/>
      </c>
      <c r="BN284" s="443" t="str">
        <f>IF(AX284&lt;1,"",IF(AX284=1,'TUITION SCHED'!$D$21,IF(AX284=2,'TUITION SCHED'!$E$21,IF(AX284=3,'TUITION SCHED'!$F$21,IF(AX284=4,'TUITION SCHED'!$G$21,IF(AX284=5,'TUITION SCHED'!$H$21,""))))))</f>
        <v/>
      </c>
      <c r="BO284" s="443" t="str">
        <f>IF(AY284&lt;1,"",IF(AY284=1,'TUITION SCHED'!$D$22,IF(AY284=2,'TUITION SCHED'!$E$22,IF(AY284=3,'TUITION SCHED'!$F$22,IF(AY284=4,'TUITION SCHED'!$G$22,IF(AY284=5,'TUITION SCHED'!$H$22,""))))))</f>
        <v/>
      </c>
      <c r="BP284" s="443" t="str">
        <f>IF(AZ284&lt;1,"",IF(AZ284=1,'TUITION SCHED'!$D$23,IF(AZ284=2,'TUITION SCHED'!$E$23,IF(AZ284=3,'TUITION SCHED'!$F$23,IF(AZ284=4,'TUITION SCHED'!$G$23,IF(AZ284=5,'TUITION SCHED'!$H$23,""))))))</f>
        <v/>
      </c>
      <c r="BQ284" s="443" t="str">
        <f>IF(BA284&lt;1,"",IF(BA284=1,'TUITION SCHED'!$D$24,IF(BA284=2,'TUITION SCHED'!$E$24,IF(BA284=3,'TUITION SCHED'!$F$24,IF(BA284=4,'TUITION SCHED'!$G$24,IF(BA284=5,'TUITION SCHED'!$H$24,""))))))</f>
        <v/>
      </c>
      <c r="BR284" s="443" t="str">
        <f>IF(BB284&lt;1,"",IF(BB284=1,'TUITION SCHED'!$D$25,IF(BB284=2,'TUITION SCHED'!$E$25,IF(BB284=3,'TUITION SCHED'!$F$25,IF(BB284=4,'TUITION SCHED'!$G$25,IF(BB284=5,'TUITION SCHED'!$H$25,""))))))</f>
        <v/>
      </c>
      <c r="BS284" s="443" t="str">
        <f>IF(BC284&lt;1,"",IF(BC284=1,'TUITION SCHED'!$D$26,IF(BC284=2,'TUITION SCHED'!$E$26,IF(BC284=3,'TUITION SCHED'!$F$26,IF(BC284=4,'TUITION SCHED'!$G$26,IF(BC284=5,'TUITION SCHED'!$H$26,""))))))</f>
        <v/>
      </c>
      <c r="BT284" s="443" t="str">
        <f>IF(BD284&lt;1,"",IF(BD284=1,'TUITION SCHED'!$D$27,IF(BD284=2,'TUITION SCHED'!$E$27,IF(BD284=3,'TUITION SCHED'!$F$27,IF(BD284=4,'TUITION SCHED'!$G$27,IF(BD284=5,'TUITION SCHED'!$H$27,""))))))</f>
        <v/>
      </c>
      <c r="BU284" s="443" t="str">
        <f>IF(BE284&lt;1,"",IF(BE284=1,'TUITION SCHED'!$D$28,IF(BE284=2,'TUITION SCHED'!$E$28,IF(BE284=3,'TUITION SCHED'!$F$28,IF(BE284=4,'TUITION SCHED'!$G$28,IF(BE284=5,'TUITION SCHED'!$H$28,""))))))</f>
        <v/>
      </c>
      <c r="BV284" s="440" t="str">
        <f>IF(BF284&lt;1,"",IF(BF284=1,'TUITION SCHED'!$D$29,IF(BF284=2,'TUITION SCHED'!$E$29,IF(BF284=3,'TUITION SCHED'!$F$29,IF(BF284=4,'TUITION SCHED'!$G$29,IF(BF284=5,'TUITION SCHED'!$H$29,""))))))</f>
        <v/>
      </c>
      <c r="BW284" s="124"/>
      <c r="BX284" s="507"/>
      <c r="BY284" s="145" t="str">
        <f>IF(AH284="y",IF(SUM(J284:O284)&gt;0,'TUITION SCHED'!$H$58+IF(SUM(J284:O284)&gt;1,((SUM(J284:O284)-1))*'TUITION SCHED'!$H$60)+SUM(B284:I284)*'TUITION SCHED'!$H$59,""),"")</f>
        <v/>
      </c>
      <c r="BZ284" s="443" t="str">
        <f>IF(AH284="y",IF(SUM(B284:I284)&gt;0,'TUITION SCHED'!$H$57+IF(SUM(B284:I284)&gt;1,((SUM(B284:I284)-1))*'TUITION SCHED'!$H$59),""),"")</f>
        <v/>
      </c>
      <c r="CA284" s="443" t="str">
        <f t="shared" si="75"/>
        <v/>
      </c>
    </row>
    <row r="285" spans="1:79">
      <c r="A285" s="480"/>
      <c r="B285" s="480"/>
      <c r="C285" s="480"/>
      <c r="D285" s="480"/>
      <c r="E285" s="480"/>
      <c r="F285" s="480"/>
      <c r="G285" s="480"/>
      <c r="H285" s="480"/>
      <c r="I285" s="480"/>
      <c r="J285" s="480"/>
      <c r="K285" s="480"/>
      <c r="L285" s="480"/>
      <c r="M285" s="480"/>
      <c r="N285" s="480"/>
      <c r="O285" s="480"/>
      <c r="P285" s="443">
        <f t="shared" si="63"/>
        <v>0</v>
      </c>
      <c r="Q285" s="480"/>
      <c r="R285" s="480"/>
      <c r="S285" s="456">
        <f>IF(U285&gt;0,U285,IF(Q285=1,'TUITION SCHED'!D$30,IF(Q285=2,'TUITION SCHED'!E$30,IF(Q285=3,'TUITION SCHED'!F$30,IF(Q285=4,'TUITION SCHED'!G$30,IF(Q285=5,'TUITION SCHED'!H$30,IF(R285&gt;0,R285*'TUITION SCHED'!$D$31,SUM(BI285:BV285))))))))</f>
        <v>0</v>
      </c>
      <c r="T285" s="457" t="str">
        <f t="shared" si="64"/>
        <v/>
      </c>
      <c r="U285" s="480"/>
      <c r="V285" s="480"/>
      <c r="W285" s="575" t="str">
        <f>IF(V285="y",S285*'DATA INPUT'!$B$20,"")</f>
        <v/>
      </c>
      <c r="X285" s="483"/>
      <c r="Y285" s="443" t="str">
        <f>IF(A285="","",IF(X285="y",'DATA INPUT'!$B$26,'DATA INPUT'!$B$27))</f>
        <v/>
      </c>
      <c r="Z285" s="458">
        <f>IF(Q285=0,(P285-B285*0.5)*'DATA INPUT'!$B$28,"")</f>
        <v>0</v>
      </c>
      <c r="AA285" s="480"/>
      <c r="AB285" s="480"/>
      <c r="AC285" s="480"/>
      <c r="AD285" s="480"/>
      <c r="AE285" s="443" t="str">
        <f>IF((AB285+AC285+AD285)=0,"",(AB285*'DATA INPUT'!$D$59)+(AC285*'DATA INPUT'!$D$61)+(AD285*'DATA INPUT'!$D$66))</f>
        <v/>
      </c>
      <c r="AF285" s="480"/>
      <c r="AG285" s="480"/>
      <c r="AH285" s="483"/>
      <c r="AI285" s="443" t="str">
        <f t="shared" si="65"/>
        <v/>
      </c>
      <c r="AJ285" s="443" t="str">
        <f t="shared" si="66"/>
        <v/>
      </c>
      <c r="AK285" s="443" t="str">
        <f t="shared" si="67"/>
        <v/>
      </c>
      <c r="AL285" s="443" t="str">
        <f t="shared" si="68"/>
        <v/>
      </c>
      <c r="AM285" s="443" t="str">
        <f t="shared" si="69"/>
        <v/>
      </c>
      <c r="AN285" s="443" t="str">
        <f t="shared" si="70"/>
        <v/>
      </c>
      <c r="AO285" s="443" t="str">
        <f t="shared" si="71"/>
        <v/>
      </c>
      <c r="AP285" s="443" t="str">
        <f t="shared" si="72"/>
        <v/>
      </c>
      <c r="AQ285" s="440" t="str">
        <f>IF(AH285="y",IF(MAX(BY285:BZ285)&lt;'TUITION SCHED'!$H$61,MAX(BY285:BZ285),'TUITION SCHED'!$H$61),"")</f>
        <v/>
      </c>
      <c r="AR285" s="459"/>
      <c r="AS285" s="443" t="str">
        <f>IF(SUM(AT285:$BF285)&gt;0,"",IF(B285&gt;0,$P285,""))</f>
        <v/>
      </c>
      <c r="AT285" s="443" t="str">
        <f>IF(SUM(AU285:$BF285)&gt;0,"",IF(C285&gt;0,$P285,""))</f>
        <v/>
      </c>
      <c r="AU285" s="443" t="str">
        <f>IF(SUM(AV285:$BF285)&gt;0,"",IF(D285&gt;0,$P285,""))</f>
        <v/>
      </c>
      <c r="AV285" s="443" t="str">
        <f>IF(SUM(AW285:$BF285)&gt;0,"",IF(E285&gt;0,$P285,""))</f>
        <v/>
      </c>
      <c r="AW285" s="443" t="str">
        <f>IF(SUM(AX285:$BF285)&gt;0,"",IF(F285&gt;0,$P285,""))</f>
        <v/>
      </c>
      <c r="AX285" s="443" t="str">
        <f>IF(SUM(AY285:$BF285)&gt;0,"",IF(G285&gt;0,$P285,""))</f>
        <v/>
      </c>
      <c r="AY285" s="443" t="str">
        <f>IF(SUM(AZ285:$BF285)&gt;0,"",IF(H285&gt;0,$P285,""))</f>
        <v/>
      </c>
      <c r="AZ285" s="443" t="str">
        <f>IF(SUM(BA285:$BF285)&gt;0,"",IF(I285&gt;0,$P285,""))</f>
        <v/>
      </c>
      <c r="BA285" s="443" t="str">
        <f>IF(SUM(BB285:$BF285)&gt;0,"",IF(J285&gt;0,$P285,""))</f>
        <v/>
      </c>
      <c r="BB285" s="443" t="str">
        <f>IF(SUM(BC285:$BF285)&gt;0,"",IF(K285&gt;0,$P285,""))</f>
        <v/>
      </c>
      <c r="BC285" s="443" t="str">
        <f>IF(SUM(BD285:$BF285)&gt;0,"",IF(L285&gt;0,$P285,""))</f>
        <v/>
      </c>
      <c r="BD285" s="443" t="str">
        <f>IF(SUM(BE285:$BF285)&gt;0,"",IF(M285&gt;0,$P285,""))</f>
        <v/>
      </c>
      <c r="BE285" s="443" t="str">
        <f t="shared" si="73"/>
        <v/>
      </c>
      <c r="BF285" s="440" t="str">
        <f t="shared" si="74"/>
        <v/>
      </c>
      <c r="BG285" s="124"/>
      <c r="BH285" s="507"/>
      <c r="BI285" s="145" t="str">
        <f>IF(AS285&lt;1,"",IF(AS285=1,'TUITION SCHED'!$D$16,IF(AS285=2,'TUITION SCHED'!$E$16,IF(AS285=3,'TUITION SCHED'!$F$16,IF(AS285=4,'TUITION SCHED'!$G$16,IF(AS285=5,'TUITION SCHED'!$H$16,""))))))</f>
        <v/>
      </c>
      <c r="BJ285" s="443" t="str">
        <f>IF(AT285&lt;1,"",IF(AT285=1,'TUITION SCHED'!$D$17,IF(AT285=2,'TUITION SCHED'!$E$17,IF(AT285=3,'TUITION SCHED'!$F$17,IF(AT285=4,'TUITION SCHED'!$G$17,IF(AT285=5,'TUITION SCHED'!$H$18,""))))))</f>
        <v/>
      </c>
      <c r="BK285" s="443" t="str">
        <f>IF(AU285&lt;1,"",IF(AU285=1,'TUITION SCHED'!$D$18,IF(AU285=2,'TUITION SCHED'!$E$18,IF(AU285=3,'TUITION SCHED'!$F$18,IF(AU285=4,'TUITION SCHED'!$G$18,IF(AU285=5,'TUITION SCHED'!$H$18,""))))))</f>
        <v/>
      </c>
      <c r="BL285" s="443" t="str">
        <f>IF(AV285&lt;1,"",IF(AV285=1,'TUITION SCHED'!$D$19,IF(AV285=2,'TUITION SCHED'!$E$19,IF(AV285=3,'TUITION SCHED'!$F$19,IF(AV285=4,'TUITION SCHED'!$G$19,IF(AV285=5,'TUITION SCHED'!$H$19,""))))))</f>
        <v/>
      </c>
      <c r="BM285" s="443" t="str">
        <f>IF(AW285&lt;1,"",IF(AW285=1,'TUITION SCHED'!$D$20,IF(AW285=2,'TUITION SCHED'!$E$20,IF(AW285=3,'TUITION SCHED'!$F$20,IF(AW285=4,'TUITION SCHED'!$G$20,IF(AW285=5,'TUITION SCHED'!$H$20,""))))))</f>
        <v/>
      </c>
      <c r="BN285" s="443" t="str">
        <f>IF(AX285&lt;1,"",IF(AX285=1,'TUITION SCHED'!$D$21,IF(AX285=2,'TUITION SCHED'!$E$21,IF(AX285=3,'TUITION SCHED'!$F$21,IF(AX285=4,'TUITION SCHED'!$G$21,IF(AX285=5,'TUITION SCHED'!$H$21,""))))))</f>
        <v/>
      </c>
      <c r="BO285" s="443" t="str">
        <f>IF(AY285&lt;1,"",IF(AY285=1,'TUITION SCHED'!$D$22,IF(AY285=2,'TUITION SCHED'!$E$22,IF(AY285=3,'TUITION SCHED'!$F$22,IF(AY285=4,'TUITION SCHED'!$G$22,IF(AY285=5,'TUITION SCHED'!$H$22,""))))))</f>
        <v/>
      </c>
      <c r="BP285" s="443" t="str">
        <f>IF(AZ285&lt;1,"",IF(AZ285=1,'TUITION SCHED'!$D$23,IF(AZ285=2,'TUITION SCHED'!$E$23,IF(AZ285=3,'TUITION SCHED'!$F$23,IF(AZ285=4,'TUITION SCHED'!$G$23,IF(AZ285=5,'TUITION SCHED'!$H$23,""))))))</f>
        <v/>
      </c>
      <c r="BQ285" s="443" t="str">
        <f>IF(BA285&lt;1,"",IF(BA285=1,'TUITION SCHED'!$D$24,IF(BA285=2,'TUITION SCHED'!$E$24,IF(BA285=3,'TUITION SCHED'!$F$24,IF(BA285=4,'TUITION SCHED'!$G$24,IF(BA285=5,'TUITION SCHED'!$H$24,""))))))</f>
        <v/>
      </c>
      <c r="BR285" s="443" t="str">
        <f>IF(BB285&lt;1,"",IF(BB285=1,'TUITION SCHED'!$D$25,IF(BB285=2,'TUITION SCHED'!$E$25,IF(BB285=3,'TUITION SCHED'!$F$25,IF(BB285=4,'TUITION SCHED'!$G$25,IF(BB285=5,'TUITION SCHED'!$H$25,""))))))</f>
        <v/>
      </c>
      <c r="BS285" s="443" t="str">
        <f>IF(BC285&lt;1,"",IF(BC285=1,'TUITION SCHED'!$D$26,IF(BC285=2,'TUITION SCHED'!$E$26,IF(BC285=3,'TUITION SCHED'!$F$26,IF(BC285=4,'TUITION SCHED'!$G$26,IF(BC285=5,'TUITION SCHED'!$H$26,""))))))</f>
        <v/>
      </c>
      <c r="BT285" s="443" t="str">
        <f>IF(BD285&lt;1,"",IF(BD285=1,'TUITION SCHED'!$D$27,IF(BD285=2,'TUITION SCHED'!$E$27,IF(BD285=3,'TUITION SCHED'!$F$27,IF(BD285=4,'TUITION SCHED'!$G$27,IF(BD285=5,'TUITION SCHED'!$H$27,""))))))</f>
        <v/>
      </c>
      <c r="BU285" s="443" t="str">
        <f>IF(BE285&lt;1,"",IF(BE285=1,'TUITION SCHED'!$D$28,IF(BE285=2,'TUITION SCHED'!$E$28,IF(BE285=3,'TUITION SCHED'!$F$28,IF(BE285=4,'TUITION SCHED'!$G$28,IF(BE285=5,'TUITION SCHED'!$H$28,""))))))</f>
        <v/>
      </c>
      <c r="BV285" s="440" t="str">
        <f>IF(BF285&lt;1,"",IF(BF285=1,'TUITION SCHED'!$D$29,IF(BF285=2,'TUITION SCHED'!$E$29,IF(BF285=3,'TUITION SCHED'!$F$29,IF(BF285=4,'TUITION SCHED'!$G$29,IF(BF285=5,'TUITION SCHED'!$H$29,""))))))</f>
        <v/>
      </c>
      <c r="BW285" s="124"/>
      <c r="BX285" s="507"/>
      <c r="BY285" s="145" t="str">
        <f>IF(AH285="y",IF(SUM(J285:O285)&gt;0,'TUITION SCHED'!$H$58+IF(SUM(J285:O285)&gt;1,((SUM(J285:O285)-1))*'TUITION SCHED'!$H$60)+SUM(B285:I285)*'TUITION SCHED'!$H$59,""),"")</f>
        <v/>
      </c>
      <c r="BZ285" s="443" t="str">
        <f>IF(AH285="y",IF(SUM(B285:I285)&gt;0,'TUITION SCHED'!$H$57+IF(SUM(B285:I285)&gt;1,((SUM(B285:I285)-1))*'TUITION SCHED'!$H$59),""),"")</f>
        <v/>
      </c>
      <c r="CA285" s="443" t="str">
        <f t="shared" si="75"/>
        <v/>
      </c>
    </row>
    <row r="286" spans="1:79">
      <c r="A286" s="480"/>
      <c r="B286" s="480"/>
      <c r="C286" s="480"/>
      <c r="D286" s="480"/>
      <c r="E286" s="480"/>
      <c r="F286" s="480"/>
      <c r="G286" s="480"/>
      <c r="H286" s="480"/>
      <c r="I286" s="480"/>
      <c r="J286" s="480"/>
      <c r="K286" s="480"/>
      <c r="L286" s="480"/>
      <c r="M286" s="480"/>
      <c r="N286" s="480"/>
      <c r="O286" s="480"/>
      <c r="P286" s="443">
        <f t="shared" si="63"/>
        <v>0</v>
      </c>
      <c r="Q286" s="480"/>
      <c r="R286" s="480"/>
      <c r="S286" s="456">
        <f>IF(U286&gt;0,U286,IF(Q286=1,'TUITION SCHED'!D$30,IF(Q286=2,'TUITION SCHED'!E$30,IF(Q286=3,'TUITION SCHED'!F$30,IF(Q286=4,'TUITION SCHED'!G$30,IF(Q286=5,'TUITION SCHED'!H$30,IF(R286&gt;0,R286*'TUITION SCHED'!$D$31,SUM(BI286:BV286))))))))</f>
        <v>0</v>
      </c>
      <c r="T286" s="457" t="str">
        <f t="shared" si="64"/>
        <v/>
      </c>
      <c r="U286" s="480"/>
      <c r="V286" s="480"/>
      <c r="W286" s="575" t="str">
        <f>IF(V286="y",S286*'DATA INPUT'!$B$20,"")</f>
        <v/>
      </c>
      <c r="X286" s="483"/>
      <c r="Y286" s="443" t="str">
        <f>IF(A286="","",IF(X286="y",'DATA INPUT'!$B$26,'DATA INPUT'!$B$27))</f>
        <v/>
      </c>
      <c r="Z286" s="458">
        <f>IF(Q286=0,(P286-B286*0.5)*'DATA INPUT'!$B$28,"")</f>
        <v>0</v>
      </c>
      <c r="AA286" s="480"/>
      <c r="AB286" s="480"/>
      <c r="AC286" s="480"/>
      <c r="AD286" s="480"/>
      <c r="AE286" s="443" t="str">
        <f>IF((AB286+AC286+AD286)=0,"",(AB286*'DATA INPUT'!$D$59)+(AC286*'DATA INPUT'!$D$61)+(AD286*'DATA INPUT'!$D$66))</f>
        <v/>
      </c>
      <c r="AF286" s="480"/>
      <c r="AG286" s="480"/>
      <c r="AH286" s="483"/>
      <c r="AI286" s="443" t="str">
        <f t="shared" si="65"/>
        <v/>
      </c>
      <c r="AJ286" s="443" t="str">
        <f t="shared" si="66"/>
        <v/>
      </c>
      <c r="AK286" s="443" t="str">
        <f t="shared" si="67"/>
        <v/>
      </c>
      <c r="AL286" s="443" t="str">
        <f t="shared" si="68"/>
        <v/>
      </c>
      <c r="AM286" s="443" t="str">
        <f t="shared" si="69"/>
        <v/>
      </c>
      <c r="AN286" s="443" t="str">
        <f t="shared" si="70"/>
        <v/>
      </c>
      <c r="AO286" s="443" t="str">
        <f t="shared" si="71"/>
        <v/>
      </c>
      <c r="AP286" s="443" t="str">
        <f t="shared" si="72"/>
        <v/>
      </c>
      <c r="AQ286" s="440" t="str">
        <f>IF(AH286="y",IF(MAX(BY286:BZ286)&lt;'TUITION SCHED'!$H$61,MAX(BY286:BZ286),'TUITION SCHED'!$H$61),"")</f>
        <v/>
      </c>
      <c r="AR286" s="459"/>
      <c r="AS286" s="443" t="str">
        <f>IF(SUM(AT286:$BF286)&gt;0,"",IF(B286&gt;0,$P286,""))</f>
        <v/>
      </c>
      <c r="AT286" s="443" t="str">
        <f>IF(SUM(AU286:$BF286)&gt;0,"",IF(C286&gt;0,$P286,""))</f>
        <v/>
      </c>
      <c r="AU286" s="443" t="str">
        <f>IF(SUM(AV286:$BF286)&gt;0,"",IF(D286&gt;0,$P286,""))</f>
        <v/>
      </c>
      <c r="AV286" s="443" t="str">
        <f>IF(SUM(AW286:$BF286)&gt;0,"",IF(E286&gt;0,$P286,""))</f>
        <v/>
      </c>
      <c r="AW286" s="443" t="str">
        <f>IF(SUM(AX286:$BF286)&gt;0,"",IF(F286&gt;0,$P286,""))</f>
        <v/>
      </c>
      <c r="AX286" s="443" t="str">
        <f>IF(SUM(AY286:$BF286)&gt;0,"",IF(G286&gt;0,$P286,""))</f>
        <v/>
      </c>
      <c r="AY286" s="443" t="str">
        <f>IF(SUM(AZ286:$BF286)&gt;0,"",IF(H286&gt;0,$P286,""))</f>
        <v/>
      </c>
      <c r="AZ286" s="443" t="str">
        <f>IF(SUM(BA286:$BF286)&gt;0,"",IF(I286&gt;0,$P286,""))</f>
        <v/>
      </c>
      <c r="BA286" s="443" t="str">
        <f>IF(SUM(BB286:$BF286)&gt;0,"",IF(J286&gt;0,$P286,""))</f>
        <v/>
      </c>
      <c r="BB286" s="443" t="str">
        <f>IF(SUM(BC286:$BF286)&gt;0,"",IF(K286&gt;0,$P286,""))</f>
        <v/>
      </c>
      <c r="BC286" s="443" t="str">
        <f>IF(SUM(BD286:$BF286)&gt;0,"",IF(L286&gt;0,$P286,""))</f>
        <v/>
      </c>
      <c r="BD286" s="443" t="str">
        <f>IF(SUM(BE286:$BF286)&gt;0,"",IF(M286&gt;0,$P286,""))</f>
        <v/>
      </c>
      <c r="BE286" s="443" t="str">
        <f t="shared" si="73"/>
        <v/>
      </c>
      <c r="BF286" s="440" t="str">
        <f t="shared" si="74"/>
        <v/>
      </c>
      <c r="BG286" s="124"/>
      <c r="BH286" s="507"/>
      <c r="BI286" s="145" t="str">
        <f>IF(AS286&lt;1,"",IF(AS286=1,'TUITION SCHED'!$D$16,IF(AS286=2,'TUITION SCHED'!$E$16,IF(AS286=3,'TUITION SCHED'!$F$16,IF(AS286=4,'TUITION SCHED'!$G$16,IF(AS286=5,'TUITION SCHED'!$H$16,""))))))</f>
        <v/>
      </c>
      <c r="BJ286" s="443" t="str">
        <f>IF(AT286&lt;1,"",IF(AT286=1,'TUITION SCHED'!$D$17,IF(AT286=2,'TUITION SCHED'!$E$17,IF(AT286=3,'TUITION SCHED'!$F$17,IF(AT286=4,'TUITION SCHED'!$G$17,IF(AT286=5,'TUITION SCHED'!$H$18,""))))))</f>
        <v/>
      </c>
      <c r="BK286" s="443" t="str">
        <f>IF(AU286&lt;1,"",IF(AU286=1,'TUITION SCHED'!$D$18,IF(AU286=2,'TUITION SCHED'!$E$18,IF(AU286=3,'TUITION SCHED'!$F$18,IF(AU286=4,'TUITION SCHED'!$G$18,IF(AU286=5,'TUITION SCHED'!$H$18,""))))))</f>
        <v/>
      </c>
      <c r="BL286" s="443" t="str">
        <f>IF(AV286&lt;1,"",IF(AV286=1,'TUITION SCHED'!$D$19,IF(AV286=2,'TUITION SCHED'!$E$19,IF(AV286=3,'TUITION SCHED'!$F$19,IF(AV286=4,'TUITION SCHED'!$G$19,IF(AV286=5,'TUITION SCHED'!$H$19,""))))))</f>
        <v/>
      </c>
      <c r="BM286" s="443" t="str">
        <f>IF(AW286&lt;1,"",IF(AW286=1,'TUITION SCHED'!$D$20,IF(AW286=2,'TUITION SCHED'!$E$20,IF(AW286=3,'TUITION SCHED'!$F$20,IF(AW286=4,'TUITION SCHED'!$G$20,IF(AW286=5,'TUITION SCHED'!$H$20,""))))))</f>
        <v/>
      </c>
      <c r="BN286" s="443" t="str">
        <f>IF(AX286&lt;1,"",IF(AX286=1,'TUITION SCHED'!$D$21,IF(AX286=2,'TUITION SCHED'!$E$21,IF(AX286=3,'TUITION SCHED'!$F$21,IF(AX286=4,'TUITION SCHED'!$G$21,IF(AX286=5,'TUITION SCHED'!$H$21,""))))))</f>
        <v/>
      </c>
      <c r="BO286" s="443" t="str">
        <f>IF(AY286&lt;1,"",IF(AY286=1,'TUITION SCHED'!$D$22,IF(AY286=2,'TUITION SCHED'!$E$22,IF(AY286=3,'TUITION SCHED'!$F$22,IF(AY286=4,'TUITION SCHED'!$G$22,IF(AY286=5,'TUITION SCHED'!$H$22,""))))))</f>
        <v/>
      </c>
      <c r="BP286" s="443" t="str">
        <f>IF(AZ286&lt;1,"",IF(AZ286=1,'TUITION SCHED'!$D$23,IF(AZ286=2,'TUITION SCHED'!$E$23,IF(AZ286=3,'TUITION SCHED'!$F$23,IF(AZ286=4,'TUITION SCHED'!$G$23,IF(AZ286=5,'TUITION SCHED'!$H$23,""))))))</f>
        <v/>
      </c>
      <c r="BQ286" s="443" t="str">
        <f>IF(BA286&lt;1,"",IF(BA286=1,'TUITION SCHED'!$D$24,IF(BA286=2,'TUITION SCHED'!$E$24,IF(BA286=3,'TUITION SCHED'!$F$24,IF(BA286=4,'TUITION SCHED'!$G$24,IF(BA286=5,'TUITION SCHED'!$H$24,""))))))</f>
        <v/>
      </c>
      <c r="BR286" s="443" t="str">
        <f>IF(BB286&lt;1,"",IF(BB286=1,'TUITION SCHED'!$D$25,IF(BB286=2,'TUITION SCHED'!$E$25,IF(BB286=3,'TUITION SCHED'!$F$25,IF(BB286=4,'TUITION SCHED'!$G$25,IF(BB286=5,'TUITION SCHED'!$H$25,""))))))</f>
        <v/>
      </c>
      <c r="BS286" s="443" t="str">
        <f>IF(BC286&lt;1,"",IF(BC286=1,'TUITION SCHED'!$D$26,IF(BC286=2,'TUITION SCHED'!$E$26,IF(BC286=3,'TUITION SCHED'!$F$26,IF(BC286=4,'TUITION SCHED'!$G$26,IF(BC286=5,'TUITION SCHED'!$H$26,""))))))</f>
        <v/>
      </c>
      <c r="BT286" s="443" t="str">
        <f>IF(BD286&lt;1,"",IF(BD286=1,'TUITION SCHED'!$D$27,IF(BD286=2,'TUITION SCHED'!$E$27,IF(BD286=3,'TUITION SCHED'!$F$27,IF(BD286=4,'TUITION SCHED'!$G$27,IF(BD286=5,'TUITION SCHED'!$H$27,""))))))</f>
        <v/>
      </c>
      <c r="BU286" s="443" t="str">
        <f>IF(BE286&lt;1,"",IF(BE286=1,'TUITION SCHED'!$D$28,IF(BE286=2,'TUITION SCHED'!$E$28,IF(BE286=3,'TUITION SCHED'!$F$28,IF(BE286=4,'TUITION SCHED'!$G$28,IF(BE286=5,'TUITION SCHED'!$H$28,""))))))</f>
        <v/>
      </c>
      <c r="BV286" s="440" t="str">
        <f>IF(BF286&lt;1,"",IF(BF286=1,'TUITION SCHED'!$D$29,IF(BF286=2,'TUITION SCHED'!$E$29,IF(BF286=3,'TUITION SCHED'!$F$29,IF(BF286=4,'TUITION SCHED'!$G$29,IF(BF286=5,'TUITION SCHED'!$H$29,""))))))</f>
        <v/>
      </c>
      <c r="BW286" s="124"/>
      <c r="BX286" s="507"/>
      <c r="BY286" s="145" t="str">
        <f>IF(AH286="y",IF(SUM(J286:O286)&gt;0,'TUITION SCHED'!$H$58+IF(SUM(J286:O286)&gt;1,((SUM(J286:O286)-1))*'TUITION SCHED'!$H$60)+SUM(B286:I286)*'TUITION SCHED'!$H$59,""),"")</f>
        <v/>
      </c>
      <c r="BZ286" s="443" t="str">
        <f>IF(AH286="y",IF(SUM(B286:I286)&gt;0,'TUITION SCHED'!$H$57+IF(SUM(B286:I286)&gt;1,((SUM(B286:I286)-1))*'TUITION SCHED'!$H$59),""),"")</f>
        <v/>
      </c>
      <c r="CA286" s="443" t="str">
        <f t="shared" si="75"/>
        <v/>
      </c>
    </row>
    <row r="287" spans="1:79">
      <c r="A287" s="480"/>
      <c r="B287" s="480"/>
      <c r="C287" s="480"/>
      <c r="D287" s="480"/>
      <c r="E287" s="480"/>
      <c r="F287" s="480"/>
      <c r="G287" s="480"/>
      <c r="H287" s="480"/>
      <c r="I287" s="480"/>
      <c r="J287" s="480"/>
      <c r="K287" s="480"/>
      <c r="L287" s="480"/>
      <c r="M287" s="480"/>
      <c r="N287" s="480"/>
      <c r="O287" s="480"/>
      <c r="P287" s="443">
        <f t="shared" si="63"/>
        <v>0</v>
      </c>
      <c r="Q287" s="480"/>
      <c r="R287" s="480"/>
      <c r="S287" s="456">
        <f>IF(U287&gt;0,U287,IF(Q287=1,'TUITION SCHED'!D$30,IF(Q287=2,'TUITION SCHED'!E$30,IF(Q287=3,'TUITION SCHED'!F$30,IF(Q287=4,'TUITION SCHED'!G$30,IF(Q287=5,'TUITION SCHED'!H$30,IF(R287&gt;0,R287*'TUITION SCHED'!$D$31,SUM(BI287:BV287))))))))</f>
        <v>0</v>
      </c>
      <c r="T287" s="457" t="str">
        <f t="shared" si="64"/>
        <v/>
      </c>
      <c r="U287" s="480"/>
      <c r="V287" s="480"/>
      <c r="W287" s="575" t="str">
        <f>IF(V287="y",S287*'DATA INPUT'!$B$20,"")</f>
        <v/>
      </c>
      <c r="X287" s="483"/>
      <c r="Y287" s="443" t="str">
        <f>IF(A287="","",IF(X287="y",'DATA INPUT'!$B$26,'DATA INPUT'!$B$27))</f>
        <v/>
      </c>
      <c r="Z287" s="458">
        <f>IF(Q287=0,(P287-B287*0.5)*'DATA INPUT'!$B$28,"")</f>
        <v>0</v>
      </c>
      <c r="AA287" s="480"/>
      <c r="AB287" s="480"/>
      <c r="AC287" s="480"/>
      <c r="AD287" s="480"/>
      <c r="AE287" s="443" t="str">
        <f>IF((AB287+AC287+AD287)=0,"",(AB287*'DATA INPUT'!$D$59)+(AC287*'DATA INPUT'!$D$61)+(AD287*'DATA INPUT'!$D$66))</f>
        <v/>
      </c>
      <c r="AF287" s="480"/>
      <c r="AG287" s="480"/>
      <c r="AH287" s="483"/>
      <c r="AI287" s="443" t="str">
        <f t="shared" si="65"/>
        <v/>
      </c>
      <c r="AJ287" s="443" t="str">
        <f t="shared" si="66"/>
        <v/>
      </c>
      <c r="AK287" s="443" t="str">
        <f t="shared" si="67"/>
        <v/>
      </c>
      <c r="AL287" s="443" t="str">
        <f t="shared" si="68"/>
        <v/>
      </c>
      <c r="AM287" s="443" t="str">
        <f t="shared" si="69"/>
        <v/>
      </c>
      <c r="AN287" s="443" t="str">
        <f t="shared" si="70"/>
        <v/>
      </c>
      <c r="AO287" s="443" t="str">
        <f t="shared" si="71"/>
        <v/>
      </c>
      <c r="AP287" s="443" t="str">
        <f t="shared" si="72"/>
        <v/>
      </c>
      <c r="AQ287" s="440" t="str">
        <f>IF(AH287="y",IF(MAX(BY287:BZ287)&lt;'TUITION SCHED'!$H$61,MAX(BY287:BZ287),'TUITION SCHED'!$H$61),"")</f>
        <v/>
      </c>
      <c r="AR287" s="459"/>
      <c r="AS287" s="443" t="str">
        <f>IF(SUM(AT287:$BF287)&gt;0,"",IF(B287&gt;0,$P287,""))</f>
        <v/>
      </c>
      <c r="AT287" s="443" t="str">
        <f>IF(SUM(AU287:$BF287)&gt;0,"",IF(C287&gt;0,$P287,""))</f>
        <v/>
      </c>
      <c r="AU287" s="443" t="str">
        <f>IF(SUM(AV287:$BF287)&gt;0,"",IF(D287&gt;0,$P287,""))</f>
        <v/>
      </c>
      <c r="AV287" s="443" t="str">
        <f>IF(SUM(AW287:$BF287)&gt;0,"",IF(E287&gt;0,$P287,""))</f>
        <v/>
      </c>
      <c r="AW287" s="443" t="str">
        <f>IF(SUM(AX287:$BF287)&gt;0,"",IF(F287&gt;0,$P287,""))</f>
        <v/>
      </c>
      <c r="AX287" s="443" t="str">
        <f>IF(SUM(AY287:$BF287)&gt;0,"",IF(G287&gt;0,$P287,""))</f>
        <v/>
      </c>
      <c r="AY287" s="443" t="str">
        <f>IF(SUM(AZ287:$BF287)&gt;0,"",IF(H287&gt;0,$P287,""))</f>
        <v/>
      </c>
      <c r="AZ287" s="443" t="str">
        <f>IF(SUM(BA287:$BF287)&gt;0,"",IF(I287&gt;0,$P287,""))</f>
        <v/>
      </c>
      <c r="BA287" s="443" t="str">
        <f>IF(SUM(BB287:$BF287)&gt;0,"",IF(J287&gt;0,$P287,""))</f>
        <v/>
      </c>
      <c r="BB287" s="443" t="str">
        <f>IF(SUM(BC287:$BF287)&gt;0,"",IF(K287&gt;0,$P287,""))</f>
        <v/>
      </c>
      <c r="BC287" s="443" t="str">
        <f>IF(SUM(BD287:$BF287)&gt;0,"",IF(L287&gt;0,$P287,""))</f>
        <v/>
      </c>
      <c r="BD287" s="443" t="str">
        <f>IF(SUM(BE287:$BF287)&gt;0,"",IF(M287&gt;0,$P287,""))</f>
        <v/>
      </c>
      <c r="BE287" s="443" t="str">
        <f t="shared" si="73"/>
        <v/>
      </c>
      <c r="BF287" s="440" t="str">
        <f t="shared" si="74"/>
        <v/>
      </c>
      <c r="BG287" s="124"/>
      <c r="BH287" s="507"/>
      <c r="BI287" s="145" t="str">
        <f>IF(AS287&lt;1,"",IF(AS287=1,'TUITION SCHED'!$D$16,IF(AS287=2,'TUITION SCHED'!$E$16,IF(AS287=3,'TUITION SCHED'!$F$16,IF(AS287=4,'TUITION SCHED'!$G$16,IF(AS287=5,'TUITION SCHED'!$H$16,""))))))</f>
        <v/>
      </c>
      <c r="BJ287" s="443" t="str">
        <f>IF(AT287&lt;1,"",IF(AT287=1,'TUITION SCHED'!$D$17,IF(AT287=2,'TUITION SCHED'!$E$17,IF(AT287=3,'TUITION SCHED'!$F$17,IF(AT287=4,'TUITION SCHED'!$G$17,IF(AT287=5,'TUITION SCHED'!$H$18,""))))))</f>
        <v/>
      </c>
      <c r="BK287" s="443" t="str">
        <f>IF(AU287&lt;1,"",IF(AU287=1,'TUITION SCHED'!$D$18,IF(AU287=2,'TUITION SCHED'!$E$18,IF(AU287=3,'TUITION SCHED'!$F$18,IF(AU287=4,'TUITION SCHED'!$G$18,IF(AU287=5,'TUITION SCHED'!$H$18,""))))))</f>
        <v/>
      </c>
      <c r="BL287" s="443" t="str">
        <f>IF(AV287&lt;1,"",IF(AV287=1,'TUITION SCHED'!$D$19,IF(AV287=2,'TUITION SCHED'!$E$19,IF(AV287=3,'TUITION SCHED'!$F$19,IF(AV287=4,'TUITION SCHED'!$G$19,IF(AV287=5,'TUITION SCHED'!$H$19,""))))))</f>
        <v/>
      </c>
      <c r="BM287" s="443" t="str">
        <f>IF(AW287&lt;1,"",IF(AW287=1,'TUITION SCHED'!$D$20,IF(AW287=2,'TUITION SCHED'!$E$20,IF(AW287=3,'TUITION SCHED'!$F$20,IF(AW287=4,'TUITION SCHED'!$G$20,IF(AW287=5,'TUITION SCHED'!$H$20,""))))))</f>
        <v/>
      </c>
      <c r="BN287" s="443" t="str">
        <f>IF(AX287&lt;1,"",IF(AX287=1,'TUITION SCHED'!$D$21,IF(AX287=2,'TUITION SCHED'!$E$21,IF(AX287=3,'TUITION SCHED'!$F$21,IF(AX287=4,'TUITION SCHED'!$G$21,IF(AX287=5,'TUITION SCHED'!$H$21,""))))))</f>
        <v/>
      </c>
      <c r="BO287" s="443" t="str">
        <f>IF(AY287&lt;1,"",IF(AY287=1,'TUITION SCHED'!$D$22,IF(AY287=2,'TUITION SCHED'!$E$22,IF(AY287=3,'TUITION SCHED'!$F$22,IF(AY287=4,'TUITION SCHED'!$G$22,IF(AY287=5,'TUITION SCHED'!$H$22,""))))))</f>
        <v/>
      </c>
      <c r="BP287" s="443" t="str">
        <f>IF(AZ287&lt;1,"",IF(AZ287=1,'TUITION SCHED'!$D$23,IF(AZ287=2,'TUITION SCHED'!$E$23,IF(AZ287=3,'TUITION SCHED'!$F$23,IF(AZ287=4,'TUITION SCHED'!$G$23,IF(AZ287=5,'TUITION SCHED'!$H$23,""))))))</f>
        <v/>
      </c>
      <c r="BQ287" s="443" t="str">
        <f>IF(BA287&lt;1,"",IF(BA287=1,'TUITION SCHED'!$D$24,IF(BA287=2,'TUITION SCHED'!$E$24,IF(BA287=3,'TUITION SCHED'!$F$24,IF(BA287=4,'TUITION SCHED'!$G$24,IF(BA287=5,'TUITION SCHED'!$H$24,""))))))</f>
        <v/>
      </c>
      <c r="BR287" s="443" t="str">
        <f>IF(BB287&lt;1,"",IF(BB287=1,'TUITION SCHED'!$D$25,IF(BB287=2,'TUITION SCHED'!$E$25,IF(BB287=3,'TUITION SCHED'!$F$25,IF(BB287=4,'TUITION SCHED'!$G$25,IF(BB287=5,'TUITION SCHED'!$H$25,""))))))</f>
        <v/>
      </c>
      <c r="BS287" s="443" t="str">
        <f>IF(BC287&lt;1,"",IF(BC287=1,'TUITION SCHED'!$D$26,IF(BC287=2,'TUITION SCHED'!$E$26,IF(BC287=3,'TUITION SCHED'!$F$26,IF(BC287=4,'TUITION SCHED'!$G$26,IF(BC287=5,'TUITION SCHED'!$H$26,""))))))</f>
        <v/>
      </c>
      <c r="BT287" s="443" t="str">
        <f>IF(BD287&lt;1,"",IF(BD287=1,'TUITION SCHED'!$D$27,IF(BD287=2,'TUITION SCHED'!$E$27,IF(BD287=3,'TUITION SCHED'!$F$27,IF(BD287=4,'TUITION SCHED'!$G$27,IF(BD287=5,'TUITION SCHED'!$H$27,""))))))</f>
        <v/>
      </c>
      <c r="BU287" s="443" t="str">
        <f>IF(BE287&lt;1,"",IF(BE287=1,'TUITION SCHED'!$D$28,IF(BE287=2,'TUITION SCHED'!$E$28,IF(BE287=3,'TUITION SCHED'!$F$28,IF(BE287=4,'TUITION SCHED'!$G$28,IF(BE287=5,'TUITION SCHED'!$H$28,""))))))</f>
        <v/>
      </c>
      <c r="BV287" s="440" t="str">
        <f>IF(BF287&lt;1,"",IF(BF287=1,'TUITION SCHED'!$D$29,IF(BF287=2,'TUITION SCHED'!$E$29,IF(BF287=3,'TUITION SCHED'!$F$29,IF(BF287=4,'TUITION SCHED'!$G$29,IF(BF287=5,'TUITION SCHED'!$H$29,""))))))</f>
        <v/>
      </c>
      <c r="BW287" s="124"/>
      <c r="BX287" s="507"/>
      <c r="BY287" s="145" t="str">
        <f>IF(AH287="y",IF(SUM(J287:O287)&gt;0,'TUITION SCHED'!$H$58+IF(SUM(J287:O287)&gt;1,((SUM(J287:O287)-1))*'TUITION SCHED'!$H$60)+SUM(B287:I287)*'TUITION SCHED'!$H$59,""),"")</f>
        <v/>
      </c>
      <c r="BZ287" s="443" t="str">
        <f>IF(AH287="y",IF(SUM(B287:I287)&gt;0,'TUITION SCHED'!$H$57+IF(SUM(B287:I287)&gt;1,((SUM(B287:I287)-1))*'TUITION SCHED'!$H$59),""),"")</f>
        <v/>
      </c>
      <c r="CA287" s="443" t="str">
        <f t="shared" si="75"/>
        <v/>
      </c>
    </row>
    <row r="288" spans="1:79">
      <c r="A288" s="480"/>
      <c r="B288" s="480"/>
      <c r="C288" s="480"/>
      <c r="D288" s="480"/>
      <c r="E288" s="480"/>
      <c r="F288" s="480"/>
      <c r="G288" s="480"/>
      <c r="H288" s="480"/>
      <c r="I288" s="480"/>
      <c r="J288" s="480"/>
      <c r="K288" s="480"/>
      <c r="L288" s="480"/>
      <c r="M288" s="480"/>
      <c r="N288" s="480"/>
      <c r="O288" s="480"/>
      <c r="P288" s="443">
        <f t="shared" si="63"/>
        <v>0</v>
      </c>
      <c r="Q288" s="480"/>
      <c r="R288" s="480"/>
      <c r="S288" s="456">
        <f>IF(U288&gt;0,U288,IF(Q288=1,'TUITION SCHED'!D$30,IF(Q288=2,'TUITION SCHED'!E$30,IF(Q288=3,'TUITION SCHED'!F$30,IF(Q288=4,'TUITION SCHED'!G$30,IF(Q288=5,'TUITION SCHED'!H$30,IF(R288&gt;0,R288*'TUITION SCHED'!$D$31,SUM(BI288:BV288))))))))</f>
        <v>0</v>
      </c>
      <c r="T288" s="457" t="str">
        <f t="shared" si="64"/>
        <v/>
      </c>
      <c r="U288" s="480"/>
      <c r="V288" s="480"/>
      <c r="W288" s="575" t="str">
        <f>IF(V288="y",S288*'DATA INPUT'!$B$20,"")</f>
        <v/>
      </c>
      <c r="X288" s="483"/>
      <c r="Y288" s="443" t="str">
        <f>IF(A288="","",IF(X288="y",'DATA INPUT'!$B$26,'DATA INPUT'!$B$27))</f>
        <v/>
      </c>
      <c r="Z288" s="458">
        <f>IF(Q288=0,(P288-B288*0.5)*'DATA INPUT'!$B$28,"")</f>
        <v>0</v>
      </c>
      <c r="AA288" s="480"/>
      <c r="AB288" s="480"/>
      <c r="AC288" s="480"/>
      <c r="AD288" s="480"/>
      <c r="AE288" s="443" t="str">
        <f>IF((AB288+AC288+AD288)=0,"",(AB288*'DATA INPUT'!$D$59)+(AC288*'DATA INPUT'!$D$61)+(AD288*'DATA INPUT'!$D$66))</f>
        <v/>
      </c>
      <c r="AF288" s="480"/>
      <c r="AG288" s="480"/>
      <c r="AH288" s="483"/>
      <c r="AI288" s="443" t="str">
        <f t="shared" si="65"/>
        <v/>
      </c>
      <c r="AJ288" s="443" t="str">
        <f t="shared" si="66"/>
        <v/>
      </c>
      <c r="AK288" s="443" t="str">
        <f t="shared" si="67"/>
        <v/>
      </c>
      <c r="AL288" s="443" t="str">
        <f t="shared" si="68"/>
        <v/>
      </c>
      <c r="AM288" s="443" t="str">
        <f t="shared" si="69"/>
        <v/>
      </c>
      <c r="AN288" s="443" t="str">
        <f t="shared" si="70"/>
        <v/>
      </c>
      <c r="AO288" s="443" t="str">
        <f t="shared" si="71"/>
        <v/>
      </c>
      <c r="AP288" s="443" t="str">
        <f t="shared" si="72"/>
        <v/>
      </c>
      <c r="AQ288" s="440" t="str">
        <f>IF(AH288="y",IF(MAX(BY288:BZ288)&lt;'TUITION SCHED'!$H$61,MAX(BY288:BZ288),'TUITION SCHED'!$H$61),"")</f>
        <v/>
      </c>
      <c r="AR288" s="459"/>
      <c r="AS288" s="443" t="str">
        <f>IF(SUM(AT288:$BF288)&gt;0,"",IF(B288&gt;0,$P288,""))</f>
        <v/>
      </c>
      <c r="AT288" s="443" t="str">
        <f>IF(SUM(AU288:$BF288)&gt;0,"",IF(C288&gt;0,$P288,""))</f>
        <v/>
      </c>
      <c r="AU288" s="443" t="str">
        <f>IF(SUM(AV288:$BF288)&gt;0,"",IF(D288&gt;0,$P288,""))</f>
        <v/>
      </c>
      <c r="AV288" s="443" t="str">
        <f>IF(SUM(AW288:$BF288)&gt;0,"",IF(E288&gt;0,$P288,""))</f>
        <v/>
      </c>
      <c r="AW288" s="443" t="str">
        <f>IF(SUM(AX288:$BF288)&gt;0,"",IF(F288&gt;0,$P288,""))</f>
        <v/>
      </c>
      <c r="AX288" s="443" t="str">
        <f>IF(SUM(AY288:$BF288)&gt;0,"",IF(G288&gt;0,$P288,""))</f>
        <v/>
      </c>
      <c r="AY288" s="443" t="str">
        <f>IF(SUM(AZ288:$BF288)&gt;0,"",IF(H288&gt;0,$P288,""))</f>
        <v/>
      </c>
      <c r="AZ288" s="443" t="str">
        <f>IF(SUM(BA288:$BF288)&gt;0,"",IF(I288&gt;0,$P288,""))</f>
        <v/>
      </c>
      <c r="BA288" s="443" t="str">
        <f>IF(SUM(BB288:$BF288)&gt;0,"",IF(J288&gt;0,$P288,""))</f>
        <v/>
      </c>
      <c r="BB288" s="443" t="str">
        <f>IF(SUM(BC288:$BF288)&gt;0,"",IF(K288&gt;0,$P288,""))</f>
        <v/>
      </c>
      <c r="BC288" s="443" t="str">
        <f>IF(SUM(BD288:$BF288)&gt;0,"",IF(L288&gt;0,$P288,""))</f>
        <v/>
      </c>
      <c r="BD288" s="443" t="str">
        <f>IF(SUM(BE288:$BF288)&gt;0,"",IF(M288&gt;0,$P288,""))</f>
        <v/>
      </c>
      <c r="BE288" s="443" t="str">
        <f t="shared" si="73"/>
        <v/>
      </c>
      <c r="BF288" s="440" t="str">
        <f t="shared" si="74"/>
        <v/>
      </c>
      <c r="BG288" s="124"/>
      <c r="BH288" s="507"/>
      <c r="BI288" s="145" t="str">
        <f>IF(AS288&lt;1,"",IF(AS288=1,'TUITION SCHED'!$D$16,IF(AS288=2,'TUITION SCHED'!$E$16,IF(AS288=3,'TUITION SCHED'!$F$16,IF(AS288=4,'TUITION SCHED'!$G$16,IF(AS288=5,'TUITION SCHED'!$H$16,""))))))</f>
        <v/>
      </c>
      <c r="BJ288" s="443" t="str">
        <f>IF(AT288&lt;1,"",IF(AT288=1,'TUITION SCHED'!$D$17,IF(AT288=2,'TUITION SCHED'!$E$17,IF(AT288=3,'TUITION SCHED'!$F$17,IF(AT288=4,'TUITION SCHED'!$G$17,IF(AT288=5,'TUITION SCHED'!$H$18,""))))))</f>
        <v/>
      </c>
      <c r="BK288" s="443" t="str">
        <f>IF(AU288&lt;1,"",IF(AU288=1,'TUITION SCHED'!$D$18,IF(AU288=2,'TUITION SCHED'!$E$18,IF(AU288=3,'TUITION SCHED'!$F$18,IF(AU288=4,'TUITION SCHED'!$G$18,IF(AU288=5,'TUITION SCHED'!$H$18,""))))))</f>
        <v/>
      </c>
      <c r="BL288" s="443" t="str">
        <f>IF(AV288&lt;1,"",IF(AV288=1,'TUITION SCHED'!$D$19,IF(AV288=2,'TUITION SCHED'!$E$19,IF(AV288=3,'TUITION SCHED'!$F$19,IF(AV288=4,'TUITION SCHED'!$G$19,IF(AV288=5,'TUITION SCHED'!$H$19,""))))))</f>
        <v/>
      </c>
      <c r="BM288" s="443" t="str">
        <f>IF(AW288&lt;1,"",IF(AW288=1,'TUITION SCHED'!$D$20,IF(AW288=2,'TUITION SCHED'!$E$20,IF(AW288=3,'TUITION SCHED'!$F$20,IF(AW288=4,'TUITION SCHED'!$G$20,IF(AW288=5,'TUITION SCHED'!$H$20,""))))))</f>
        <v/>
      </c>
      <c r="BN288" s="443" t="str">
        <f>IF(AX288&lt;1,"",IF(AX288=1,'TUITION SCHED'!$D$21,IF(AX288=2,'TUITION SCHED'!$E$21,IF(AX288=3,'TUITION SCHED'!$F$21,IF(AX288=4,'TUITION SCHED'!$G$21,IF(AX288=5,'TUITION SCHED'!$H$21,""))))))</f>
        <v/>
      </c>
      <c r="BO288" s="443" t="str">
        <f>IF(AY288&lt;1,"",IF(AY288=1,'TUITION SCHED'!$D$22,IF(AY288=2,'TUITION SCHED'!$E$22,IF(AY288=3,'TUITION SCHED'!$F$22,IF(AY288=4,'TUITION SCHED'!$G$22,IF(AY288=5,'TUITION SCHED'!$H$22,""))))))</f>
        <v/>
      </c>
      <c r="BP288" s="443" t="str">
        <f>IF(AZ288&lt;1,"",IF(AZ288=1,'TUITION SCHED'!$D$23,IF(AZ288=2,'TUITION SCHED'!$E$23,IF(AZ288=3,'TUITION SCHED'!$F$23,IF(AZ288=4,'TUITION SCHED'!$G$23,IF(AZ288=5,'TUITION SCHED'!$H$23,""))))))</f>
        <v/>
      </c>
      <c r="BQ288" s="443" t="str">
        <f>IF(BA288&lt;1,"",IF(BA288=1,'TUITION SCHED'!$D$24,IF(BA288=2,'TUITION SCHED'!$E$24,IF(BA288=3,'TUITION SCHED'!$F$24,IF(BA288=4,'TUITION SCHED'!$G$24,IF(BA288=5,'TUITION SCHED'!$H$24,""))))))</f>
        <v/>
      </c>
      <c r="BR288" s="443" t="str">
        <f>IF(BB288&lt;1,"",IF(BB288=1,'TUITION SCHED'!$D$25,IF(BB288=2,'TUITION SCHED'!$E$25,IF(BB288=3,'TUITION SCHED'!$F$25,IF(BB288=4,'TUITION SCHED'!$G$25,IF(BB288=5,'TUITION SCHED'!$H$25,""))))))</f>
        <v/>
      </c>
      <c r="BS288" s="443" t="str">
        <f>IF(BC288&lt;1,"",IF(BC288=1,'TUITION SCHED'!$D$26,IF(BC288=2,'TUITION SCHED'!$E$26,IF(BC288=3,'TUITION SCHED'!$F$26,IF(BC288=4,'TUITION SCHED'!$G$26,IF(BC288=5,'TUITION SCHED'!$H$26,""))))))</f>
        <v/>
      </c>
      <c r="BT288" s="443" t="str">
        <f>IF(BD288&lt;1,"",IF(BD288=1,'TUITION SCHED'!$D$27,IF(BD288=2,'TUITION SCHED'!$E$27,IF(BD288=3,'TUITION SCHED'!$F$27,IF(BD288=4,'TUITION SCHED'!$G$27,IF(BD288=5,'TUITION SCHED'!$H$27,""))))))</f>
        <v/>
      </c>
      <c r="BU288" s="443" t="str">
        <f>IF(BE288&lt;1,"",IF(BE288=1,'TUITION SCHED'!$D$28,IF(BE288=2,'TUITION SCHED'!$E$28,IF(BE288=3,'TUITION SCHED'!$F$28,IF(BE288=4,'TUITION SCHED'!$G$28,IF(BE288=5,'TUITION SCHED'!$H$28,""))))))</f>
        <v/>
      </c>
      <c r="BV288" s="440" t="str">
        <f>IF(BF288&lt;1,"",IF(BF288=1,'TUITION SCHED'!$D$29,IF(BF288=2,'TUITION SCHED'!$E$29,IF(BF288=3,'TUITION SCHED'!$F$29,IF(BF288=4,'TUITION SCHED'!$G$29,IF(BF288=5,'TUITION SCHED'!$H$29,""))))))</f>
        <v/>
      </c>
      <c r="BW288" s="124"/>
      <c r="BX288" s="507"/>
      <c r="BY288" s="145" t="str">
        <f>IF(AH288="y",IF(SUM(J288:O288)&gt;0,'TUITION SCHED'!$H$58+IF(SUM(J288:O288)&gt;1,((SUM(J288:O288)-1))*'TUITION SCHED'!$H$60)+SUM(B288:I288)*'TUITION SCHED'!$H$59,""),"")</f>
        <v/>
      </c>
      <c r="BZ288" s="443" t="str">
        <f>IF(AH288="y",IF(SUM(B288:I288)&gt;0,'TUITION SCHED'!$H$57+IF(SUM(B288:I288)&gt;1,((SUM(B288:I288)-1))*'TUITION SCHED'!$H$59),""),"")</f>
        <v/>
      </c>
      <c r="CA288" s="443" t="str">
        <f t="shared" si="75"/>
        <v/>
      </c>
    </row>
    <row r="289" spans="1:79">
      <c r="A289" s="480"/>
      <c r="B289" s="480"/>
      <c r="C289" s="480"/>
      <c r="D289" s="480"/>
      <c r="E289" s="480"/>
      <c r="F289" s="480"/>
      <c r="G289" s="480"/>
      <c r="H289" s="480"/>
      <c r="I289" s="480"/>
      <c r="J289" s="480"/>
      <c r="K289" s="480"/>
      <c r="L289" s="480"/>
      <c r="M289" s="480"/>
      <c r="N289" s="480"/>
      <c r="O289" s="480"/>
      <c r="P289" s="443">
        <f t="shared" si="63"/>
        <v>0</v>
      </c>
      <c r="Q289" s="480"/>
      <c r="R289" s="480"/>
      <c r="S289" s="456">
        <f>IF(U289&gt;0,U289,IF(Q289=1,'TUITION SCHED'!D$30,IF(Q289=2,'TUITION SCHED'!E$30,IF(Q289=3,'TUITION SCHED'!F$30,IF(Q289=4,'TUITION SCHED'!G$30,IF(Q289=5,'TUITION SCHED'!H$30,IF(R289&gt;0,R289*'TUITION SCHED'!$D$31,SUM(BI289:BV289))))))))</f>
        <v>0</v>
      </c>
      <c r="T289" s="457" t="str">
        <f t="shared" si="64"/>
        <v/>
      </c>
      <c r="U289" s="480"/>
      <c r="V289" s="480"/>
      <c r="W289" s="575" t="str">
        <f>IF(V289="y",S289*'DATA INPUT'!$B$20,"")</f>
        <v/>
      </c>
      <c r="X289" s="483"/>
      <c r="Y289" s="443" t="str">
        <f>IF(A289="","",IF(X289="y",'DATA INPUT'!$B$26,'DATA INPUT'!$B$27))</f>
        <v/>
      </c>
      <c r="Z289" s="458">
        <f>IF(Q289=0,(P289-B289*0.5)*'DATA INPUT'!$B$28,"")</f>
        <v>0</v>
      </c>
      <c r="AA289" s="480"/>
      <c r="AB289" s="480"/>
      <c r="AC289" s="480"/>
      <c r="AD289" s="480"/>
      <c r="AE289" s="443" t="str">
        <f>IF((AB289+AC289+AD289)=0,"",(AB289*'DATA INPUT'!$D$59)+(AC289*'DATA INPUT'!$D$61)+(AD289*'DATA INPUT'!$D$66))</f>
        <v/>
      </c>
      <c r="AF289" s="480"/>
      <c r="AG289" s="480"/>
      <c r="AH289" s="483"/>
      <c r="AI289" s="443" t="str">
        <f t="shared" si="65"/>
        <v/>
      </c>
      <c r="AJ289" s="443" t="str">
        <f t="shared" si="66"/>
        <v/>
      </c>
      <c r="AK289" s="443" t="str">
        <f t="shared" si="67"/>
        <v/>
      </c>
      <c r="AL289" s="443" t="str">
        <f t="shared" si="68"/>
        <v/>
      </c>
      <c r="AM289" s="443" t="str">
        <f t="shared" si="69"/>
        <v/>
      </c>
      <c r="AN289" s="443" t="str">
        <f t="shared" si="70"/>
        <v/>
      </c>
      <c r="AO289" s="443" t="str">
        <f t="shared" si="71"/>
        <v/>
      </c>
      <c r="AP289" s="443" t="str">
        <f t="shared" si="72"/>
        <v/>
      </c>
      <c r="AQ289" s="440" t="str">
        <f>IF(AH289="y",IF(MAX(BY289:BZ289)&lt;'TUITION SCHED'!$H$61,MAX(BY289:BZ289),'TUITION SCHED'!$H$61),"")</f>
        <v/>
      </c>
      <c r="AR289" s="459"/>
      <c r="AS289" s="443" t="str">
        <f>IF(SUM(AT289:$BF289)&gt;0,"",IF(B289&gt;0,$P289,""))</f>
        <v/>
      </c>
      <c r="AT289" s="443" t="str">
        <f>IF(SUM(AU289:$BF289)&gt;0,"",IF(C289&gt;0,$P289,""))</f>
        <v/>
      </c>
      <c r="AU289" s="443" t="str">
        <f>IF(SUM(AV289:$BF289)&gt;0,"",IF(D289&gt;0,$P289,""))</f>
        <v/>
      </c>
      <c r="AV289" s="443" t="str">
        <f>IF(SUM(AW289:$BF289)&gt;0,"",IF(E289&gt;0,$P289,""))</f>
        <v/>
      </c>
      <c r="AW289" s="443" t="str">
        <f>IF(SUM(AX289:$BF289)&gt;0,"",IF(F289&gt;0,$P289,""))</f>
        <v/>
      </c>
      <c r="AX289" s="443" t="str">
        <f>IF(SUM(AY289:$BF289)&gt;0,"",IF(G289&gt;0,$P289,""))</f>
        <v/>
      </c>
      <c r="AY289" s="443" t="str">
        <f>IF(SUM(AZ289:$BF289)&gt;0,"",IF(H289&gt;0,$P289,""))</f>
        <v/>
      </c>
      <c r="AZ289" s="443" t="str">
        <f>IF(SUM(BA289:$BF289)&gt;0,"",IF(I289&gt;0,$P289,""))</f>
        <v/>
      </c>
      <c r="BA289" s="443" t="str">
        <f>IF(SUM(BB289:$BF289)&gt;0,"",IF(J289&gt;0,$P289,""))</f>
        <v/>
      </c>
      <c r="BB289" s="443" t="str">
        <f>IF(SUM(BC289:$BF289)&gt;0,"",IF(K289&gt;0,$P289,""))</f>
        <v/>
      </c>
      <c r="BC289" s="443" t="str">
        <f>IF(SUM(BD289:$BF289)&gt;0,"",IF(L289&gt;0,$P289,""))</f>
        <v/>
      </c>
      <c r="BD289" s="443" t="str">
        <f>IF(SUM(BE289:$BF289)&gt;0,"",IF(M289&gt;0,$P289,""))</f>
        <v/>
      </c>
      <c r="BE289" s="443" t="str">
        <f t="shared" si="73"/>
        <v/>
      </c>
      <c r="BF289" s="440" t="str">
        <f t="shared" si="74"/>
        <v/>
      </c>
      <c r="BG289" s="124"/>
      <c r="BH289" s="507"/>
      <c r="BI289" s="145" t="str">
        <f>IF(AS289&lt;1,"",IF(AS289=1,'TUITION SCHED'!$D$16,IF(AS289=2,'TUITION SCHED'!$E$16,IF(AS289=3,'TUITION SCHED'!$F$16,IF(AS289=4,'TUITION SCHED'!$G$16,IF(AS289=5,'TUITION SCHED'!$H$16,""))))))</f>
        <v/>
      </c>
      <c r="BJ289" s="443" t="str">
        <f>IF(AT289&lt;1,"",IF(AT289=1,'TUITION SCHED'!$D$17,IF(AT289=2,'TUITION SCHED'!$E$17,IF(AT289=3,'TUITION SCHED'!$F$17,IF(AT289=4,'TUITION SCHED'!$G$17,IF(AT289=5,'TUITION SCHED'!$H$18,""))))))</f>
        <v/>
      </c>
      <c r="BK289" s="443" t="str">
        <f>IF(AU289&lt;1,"",IF(AU289=1,'TUITION SCHED'!$D$18,IF(AU289=2,'TUITION SCHED'!$E$18,IF(AU289=3,'TUITION SCHED'!$F$18,IF(AU289=4,'TUITION SCHED'!$G$18,IF(AU289=5,'TUITION SCHED'!$H$18,""))))))</f>
        <v/>
      </c>
      <c r="BL289" s="443" t="str">
        <f>IF(AV289&lt;1,"",IF(AV289=1,'TUITION SCHED'!$D$19,IF(AV289=2,'TUITION SCHED'!$E$19,IF(AV289=3,'TUITION SCHED'!$F$19,IF(AV289=4,'TUITION SCHED'!$G$19,IF(AV289=5,'TUITION SCHED'!$H$19,""))))))</f>
        <v/>
      </c>
      <c r="BM289" s="443" t="str">
        <f>IF(AW289&lt;1,"",IF(AW289=1,'TUITION SCHED'!$D$20,IF(AW289=2,'TUITION SCHED'!$E$20,IF(AW289=3,'TUITION SCHED'!$F$20,IF(AW289=4,'TUITION SCHED'!$G$20,IF(AW289=5,'TUITION SCHED'!$H$20,""))))))</f>
        <v/>
      </c>
      <c r="BN289" s="443" t="str">
        <f>IF(AX289&lt;1,"",IF(AX289=1,'TUITION SCHED'!$D$21,IF(AX289=2,'TUITION SCHED'!$E$21,IF(AX289=3,'TUITION SCHED'!$F$21,IF(AX289=4,'TUITION SCHED'!$G$21,IF(AX289=5,'TUITION SCHED'!$H$21,""))))))</f>
        <v/>
      </c>
      <c r="BO289" s="443" t="str">
        <f>IF(AY289&lt;1,"",IF(AY289=1,'TUITION SCHED'!$D$22,IF(AY289=2,'TUITION SCHED'!$E$22,IF(AY289=3,'TUITION SCHED'!$F$22,IF(AY289=4,'TUITION SCHED'!$G$22,IF(AY289=5,'TUITION SCHED'!$H$22,""))))))</f>
        <v/>
      </c>
      <c r="BP289" s="443" t="str">
        <f>IF(AZ289&lt;1,"",IF(AZ289=1,'TUITION SCHED'!$D$23,IF(AZ289=2,'TUITION SCHED'!$E$23,IF(AZ289=3,'TUITION SCHED'!$F$23,IF(AZ289=4,'TUITION SCHED'!$G$23,IF(AZ289=5,'TUITION SCHED'!$H$23,""))))))</f>
        <v/>
      </c>
      <c r="BQ289" s="443" t="str">
        <f>IF(BA289&lt;1,"",IF(BA289=1,'TUITION SCHED'!$D$24,IF(BA289=2,'TUITION SCHED'!$E$24,IF(BA289=3,'TUITION SCHED'!$F$24,IF(BA289=4,'TUITION SCHED'!$G$24,IF(BA289=5,'TUITION SCHED'!$H$24,""))))))</f>
        <v/>
      </c>
      <c r="BR289" s="443" t="str">
        <f>IF(BB289&lt;1,"",IF(BB289=1,'TUITION SCHED'!$D$25,IF(BB289=2,'TUITION SCHED'!$E$25,IF(BB289=3,'TUITION SCHED'!$F$25,IF(BB289=4,'TUITION SCHED'!$G$25,IF(BB289=5,'TUITION SCHED'!$H$25,""))))))</f>
        <v/>
      </c>
      <c r="BS289" s="443" t="str">
        <f>IF(BC289&lt;1,"",IF(BC289=1,'TUITION SCHED'!$D$26,IF(BC289=2,'TUITION SCHED'!$E$26,IF(BC289=3,'TUITION SCHED'!$F$26,IF(BC289=4,'TUITION SCHED'!$G$26,IF(BC289=5,'TUITION SCHED'!$H$26,""))))))</f>
        <v/>
      </c>
      <c r="BT289" s="443" t="str">
        <f>IF(BD289&lt;1,"",IF(BD289=1,'TUITION SCHED'!$D$27,IF(BD289=2,'TUITION SCHED'!$E$27,IF(BD289=3,'TUITION SCHED'!$F$27,IF(BD289=4,'TUITION SCHED'!$G$27,IF(BD289=5,'TUITION SCHED'!$H$27,""))))))</f>
        <v/>
      </c>
      <c r="BU289" s="443" t="str">
        <f>IF(BE289&lt;1,"",IF(BE289=1,'TUITION SCHED'!$D$28,IF(BE289=2,'TUITION SCHED'!$E$28,IF(BE289=3,'TUITION SCHED'!$F$28,IF(BE289=4,'TUITION SCHED'!$G$28,IF(BE289=5,'TUITION SCHED'!$H$28,""))))))</f>
        <v/>
      </c>
      <c r="BV289" s="440" t="str">
        <f>IF(BF289&lt;1,"",IF(BF289=1,'TUITION SCHED'!$D$29,IF(BF289=2,'TUITION SCHED'!$E$29,IF(BF289=3,'TUITION SCHED'!$F$29,IF(BF289=4,'TUITION SCHED'!$G$29,IF(BF289=5,'TUITION SCHED'!$H$29,""))))))</f>
        <v/>
      </c>
      <c r="BW289" s="124"/>
      <c r="BX289" s="507"/>
      <c r="BY289" s="145" t="str">
        <f>IF(AH289="y",IF(SUM(J289:O289)&gt;0,'TUITION SCHED'!$H$58+IF(SUM(J289:O289)&gt;1,((SUM(J289:O289)-1))*'TUITION SCHED'!$H$60)+SUM(B289:I289)*'TUITION SCHED'!$H$59,""),"")</f>
        <v/>
      </c>
      <c r="BZ289" s="443" t="str">
        <f>IF(AH289="y",IF(SUM(B289:I289)&gt;0,'TUITION SCHED'!$H$57+IF(SUM(B289:I289)&gt;1,((SUM(B289:I289)-1))*'TUITION SCHED'!$H$59),""),"")</f>
        <v/>
      </c>
      <c r="CA289" s="443" t="str">
        <f t="shared" si="75"/>
        <v/>
      </c>
    </row>
    <row r="290" spans="1:79">
      <c r="A290" s="480"/>
      <c r="B290" s="480"/>
      <c r="C290" s="480"/>
      <c r="D290" s="480"/>
      <c r="E290" s="480"/>
      <c r="F290" s="480"/>
      <c r="G290" s="480"/>
      <c r="H290" s="480"/>
      <c r="I290" s="480"/>
      <c r="J290" s="480"/>
      <c r="K290" s="480"/>
      <c r="L290" s="480"/>
      <c r="M290" s="480"/>
      <c r="N290" s="480"/>
      <c r="O290" s="480"/>
      <c r="P290" s="443">
        <f t="shared" si="63"/>
        <v>0</v>
      </c>
      <c r="Q290" s="480"/>
      <c r="R290" s="480"/>
      <c r="S290" s="456">
        <f>IF(U290&gt;0,U290,IF(Q290=1,'TUITION SCHED'!D$30,IF(Q290=2,'TUITION SCHED'!E$30,IF(Q290=3,'TUITION SCHED'!F$30,IF(Q290=4,'TUITION SCHED'!G$30,IF(Q290=5,'TUITION SCHED'!H$30,IF(R290&gt;0,R290*'TUITION SCHED'!$D$31,SUM(BI290:BV290))))))))</f>
        <v>0</v>
      </c>
      <c r="T290" s="457" t="str">
        <f t="shared" si="64"/>
        <v/>
      </c>
      <c r="U290" s="480"/>
      <c r="V290" s="480"/>
      <c r="W290" s="575" t="str">
        <f>IF(V290="y",S290*'DATA INPUT'!$B$20,"")</f>
        <v/>
      </c>
      <c r="X290" s="483"/>
      <c r="Y290" s="443" t="str">
        <f>IF(A290="","",IF(X290="y",'DATA INPUT'!$B$26,'DATA INPUT'!$B$27))</f>
        <v/>
      </c>
      <c r="Z290" s="458">
        <f>IF(Q290=0,(P290-B290*0.5)*'DATA INPUT'!$B$28,"")</f>
        <v>0</v>
      </c>
      <c r="AA290" s="480"/>
      <c r="AB290" s="480"/>
      <c r="AC290" s="480"/>
      <c r="AD290" s="480"/>
      <c r="AE290" s="443" t="str">
        <f>IF((AB290+AC290+AD290)=0,"",(AB290*'DATA INPUT'!$D$59)+(AC290*'DATA INPUT'!$D$61)+(AD290*'DATA INPUT'!$D$66))</f>
        <v/>
      </c>
      <c r="AF290" s="480"/>
      <c r="AG290" s="480"/>
      <c r="AH290" s="483"/>
      <c r="AI290" s="443" t="str">
        <f t="shared" si="65"/>
        <v/>
      </c>
      <c r="AJ290" s="443" t="str">
        <f t="shared" si="66"/>
        <v/>
      </c>
      <c r="AK290" s="443" t="str">
        <f t="shared" si="67"/>
        <v/>
      </c>
      <c r="AL290" s="443" t="str">
        <f t="shared" si="68"/>
        <v/>
      </c>
      <c r="AM290" s="443" t="str">
        <f t="shared" si="69"/>
        <v/>
      </c>
      <c r="AN290" s="443" t="str">
        <f t="shared" si="70"/>
        <v/>
      </c>
      <c r="AO290" s="443" t="str">
        <f t="shared" si="71"/>
        <v/>
      </c>
      <c r="AP290" s="443" t="str">
        <f t="shared" si="72"/>
        <v/>
      </c>
      <c r="AQ290" s="440" t="str">
        <f>IF(AH290="y",IF(MAX(BY290:BZ290)&lt;'TUITION SCHED'!$H$61,MAX(BY290:BZ290),'TUITION SCHED'!$H$61),"")</f>
        <v/>
      </c>
      <c r="AR290" s="459"/>
      <c r="AS290" s="443" t="str">
        <f>IF(SUM(AT290:$BF290)&gt;0,"",IF(B290&gt;0,$P290,""))</f>
        <v/>
      </c>
      <c r="AT290" s="443" t="str">
        <f>IF(SUM(AU290:$BF290)&gt;0,"",IF(C290&gt;0,$P290,""))</f>
        <v/>
      </c>
      <c r="AU290" s="443" t="str">
        <f>IF(SUM(AV290:$BF290)&gt;0,"",IF(D290&gt;0,$P290,""))</f>
        <v/>
      </c>
      <c r="AV290" s="443" t="str">
        <f>IF(SUM(AW290:$BF290)&gt;0,"",IF(E290&gt;0,$P290,""))</f>
        <v/>
      </c>
      <c r="AW290" s="443" t="str">
        <f>IF(SUM(AX290:$BF290)&gt;0,"",IF(F290&gt;0,$P290,""))</f>
        <v/>
      </c>
      <c r="AX290" s="443" t="str">
        <f>IF(SUM(AY290:$BF290)&gt;0,"",IF(G290&gt;0,$P290,""))</f>
        <v/>
      </c>
      <c r="AY290" s="443" t="str">
        <f>IF(SUM(AZ290:$BF290)&gt;0,"",IF(H290&gt;0,$P290,""))</f>
        <v/>
      </c>
      <c r="AZ290" s="443" t="str">
        <f>IF(SUM(BA290:$BF290)&gt;0,"",IF(I290&gt;0,$P290,""))</f>
        <v/>
      </c>
      <c r="BA290" s="443" t="str">
        <f>IF(SUM(BB290:$BF290)&gt;0,"",IF(J290&gt;0,$P290,""))</f>
        <v/>
      </c>
      <c r="BB290" s="443" t="str">
        <f>IF(SUM(BC290:$BF290)&gt;0,"",IF(K290&gt;0,$P290,""))</f>
        <v/>
      </c>
      <c r="BC290" s="443" t="str">
        <f>IF(SUM(BD290:$BF290)&gt;0,"",IF(L290&gt;0,$P290,""))</f>
        <v/>
      </c>
      <c r="BD290" s="443" t="str">
        <f>IF(SUM(BE290:$BF290)&gt;0,"",IF(M290&gt;0,$P290,""))</f>
        <v/>
      </c>
      <c r="BE290" s="443" t="str">
        <f t="shared" si="73"/>
        <v/>
      </c>
      <c r="BF290" s="440" t="str">
        <f t="shared" si="74"/>
        <v/>
      </c>
      <c r="BG290" s="124"/>
      <c r="BH290" s="507"/>
      <c r="BI290" s="145" t="str">
        <f>IF(AS290&lt;1,"",IF(AS290=1,'TUITION SCHED'!$D$16,IF(AS290=2,'TUITION SCHED'!$E$16,IF(AS290=3,'TUITION SCHED'!$F$16,IF(AS290=4,'TUITION SCHED'!$G$16,IF(AS290=5,'TUITION SCHED'!$H$16,""))))))</f>
        <v/>
      </c>
      <c r="BJ290" s="443" t="str">
        <f>IF(AT290&lt;1,"",IF(AT290=1,'TUITION SCHED'!$D$17,IF(AT290=2,'TUITION SCHED'!$E$17,IF(AT290=3,'TUITION SCHED'!$F$17,IF(AT290=4,'TUITION SCHED'!$G$17,IF(AT290=5,'TUITION SCHED'!$H$18,""))))))</f>
        <v/>
      </c>
      <c r="BK290" s="443" t="str">
        <f>IF(AU290&lt;1,"",IF(AU290=1,'TUITION SCHED'!$D$18,IF(AU290=2,'TUITION SCHED'!$E$18,IF(AU290=3,'TUITION SCHED'!$F$18,IF(AU290=4,'TUITION SCHED'!$G$18,IF(AU290=5,'TUITION SCHED'!$H$18,""))))))</f>
        <v/>
      </c>
      <c r="BL290" s="443" t="str">
        <f>IF(AV290&lt;1,"",IF(AV290=1,'TUITION SCHED'!$D$19,IF(AV290=2,'TUITION SCHED'!$E$19,IF(AV290=3,'TUITION SCHED'!$F$19,IF(AV290=4,'TUITION SCHED'!$G$19,IF(AV290=5,'TUITION SCHED'!$H$19,""))))))</f>
        <v/>
      </c>
      <c r="BM290" s="443" t="str">
        <f>IF(AW290&lt;1,"",IF(AW290=1,'TUITION SCHED'!$D$20,IF(AW290=2,'TUITION SCHED'!$E$20,IF(AW290=3,'TUITION SCHED'!$F$20,IF(AW290=4,'TUITION SCHED'!$G$20,IF(AW290=5,'TUITION SCHED'!$H$20,""))))))</f>
        <v/>
      </c>
      <c r="BN290" s="443" t="str">
        <f>IF(AX290&lt;1,"",IF(AX290=1,'TUITION SCHED'!$D$21,IF(AX290=2,'TUITION SCHED'!$E$21,IF(AX290=3,'TUITION SCHED'!$F$21,IF(AX290=4,'TUITION SCHED'!$G$21,IF(AX290=5,'TUITION SCHED'!$H$21,""))))))</f>
        <v/>
      </c>
      <c r="BO290" s="443" t="str">
        <f>IF(AY290&lt;1,"",IF(AY290=1,'TUITION SCHED'!$D$22,IF(AY290=2,'TUITION SCHED'!$E$22,IF(AY290=3,'TUITION SCHED'!$F$22,IF(AY290=4,'TUITION SCHED'!$G$22,IF(AY290=5,'TUITION SCHED'!$H$22,""))))))</f>
        <v/>
      </c>
      <c r="BP290" s="443" t="str">
        <f>IF(AZ290&lt;1,"",IF(AZ290=1,'TUITION SCHED'!$D$23,IF(AZ290=2,'TUITION SCHED'!$E$23,IF(AZ290=3,'TUITION SCHED'!$F$23,IF(AZ290=4,'TUITION SCHED'!$G$23,IF(AZ290=5,'TUITION SCHED'!$H$23,""))))))</f>
        <v/>
      </c>
      <c r="BQ290" s="443" t="str">
        <f>IF(BA290&lt;1,"",IF(BA290=1,'TUITION SCHED'!$D$24,IF(BA290=2,'TUITION SCHED'!$E$24,IF(BA290=3,'TUITION SCHED'!$F$24,IF(BA290=4,'TUITION SCHED'!$G$24,IF(BA290=5,'TUITION SCHED'!$H$24,""))))))</f>
        <v/>
      </c>
      <c r="BR290" s="443" t="str">
        <f>IF(BB290&lt;1,"",IF(BB290=1,'TUITION SCHED'!$D$25,IF(BB290=2,'TUITION SCHED'!$E$25,IF(BB290=3,'TUITION SCHED'!$F$25,IF(BB290=4,'TUITION SCHED'!$G$25,IF(BB290=5,'TUITION SCHED'!$H$25,""))))))</f>
        <v/>
      </c>
      <c r="BS290" s="443" t="str">
        <f>IF(BC290&lt;1,"",IF(BC290=1,'TUITION SCHED'!$D$26,IF(BC290=2,'TUITION SCHED'!$E$26,IF(BC290=3,'TUITION SCHED'!$F$26,IF(BC290=4,'TUITION SCHED'!$G$26,IF(BC290=5,'TUITION SCHED'!$H$26,""))))))</f>
        <v/>
      </c>
      <c r="BT290" s="443" t="str">
        <f>IF(BD290&lt;1,"",IF(BD290=1,'TUITION SCHED'!$D$27,IF(BD290=2,'TUITION SCHED'!$E$27,IF(BD290=3,'TUITION SCHED'!$F$27,IF(BD290=4,'TUITION SCHED'!$G$27,IF(BD290=5,'TUITION SCHED'!$H$27,""))))))</f>
        <v/>
      </c>
      <c r="BU290" s="443" t="str">
        <f>IF(BE290&lt;1,"",IF(BE290=1,'TUITION SCHED'!$D$28,IF(BE290=2,'TUITION SCHED'!$E$28,IF(BE290=3,'TUITION SCHED'!$F$28,IF(BE290=4,'TUITION SCHED'!$G$28,IF(BE290=5,'TUITION SCHED'!$H$28,""))))))</f>
        <v/>
      </c>
      <c r="BV290" s="440" t="str">
        <f>IF(BF290&lt;1,"",IF(BF290=1,'TUITION SCHED'!$D$29,IF(BF290=2,'TUITION SCHED'!$E$29,IF(BF290=3,'TUITION SCHED'!$F$29,IF(BF290=4,'TUITION SCHED'!$G$29,IF(BF290=5,'TUITION SCHED'!$H$29,""))))))</f>
        <v/>
      </c>
      <c r="BW290" s="124"/>
      <c r="BX290" s="507"/>
      <c r="BY290" s="145" t="str">
        <f>IF(AH290="y",IF(SUM(J290:O290)&gt;0,'TUITION SCHED'!$H$58+IF(SUM(J290:O290)&gt;1,((SUM(J290:O290)-1))*'TUITION SCHED'!$H$60)+SUM(B290:I290)*'TUITION SCHED'!$H$59,""),"")</f>
        <v/>
      </c>
      <c r="BZ290" s="443" t="str">
        <f>IF(AH290="y",IF(SUM(B290:I290)&gt;0,'TUITION SCHED'!$H$57+IF(SUM(B290:I290)&gt;1,((SUM(B290:I290)-1))*'TUITION SCHED'!$H$59),""),"")</f>
        <v/>
      </c>
      <c r="CA290" s="443" t="str">
        <f t="shared" si="75"/>
        <v/>
      </c>
    </row>
    <row r="291" spans="1:79">
      <c r="A291" s="480"/>
      <c r="B291" s="480"/>
      <c r="C291" s="480"/>
      <c r="D291" s="480"/>
      <c r="E291" s="480"/>
      <c r="F291" s="480"/>
      <c r="G291" s="480"/>
      <c r="H291" s="480"/>
      <c r="I291" s="480"/>
      <c r="J291" s="480"/>
      <c r="K291" s="480"/>
      <c r="L291" s="480"/>
      <c r="M291" s="480"/>
      <c r="N291" s="480"/>
      <c r="O291" s="480"/>
      <c r="P291" s="443">
        <f t="shared" si="63"/>
        <v>0</v>
      </c>
      <c r="Q291" s="480"/>
      <c r="R291" s="480"/>
      <c r="S291" s="456">
        <f>IF(U291&gt;0,U291,IF(Q291=1,'TUITION SCHED'!D$30,IF(Q291=2,'TUITION SCHED'!E$30,IF(Q291=3,'TUITION SCHED'!F$30,IF(Q291=4,'TUITION SCHED'!G$30,IF(Q291=5,'TUITION SCHED'!H$30,IF(R291&gt;0,R291*'TUITION SCHED'!$D$31,SUM(BI291:BV291))))))))</f>
        <v>0</v>
      </c>
      <c r="T291" s="457" t="str">
        <f t="shared" si="64"/>
        <v/>
      </c>
      <c r="U291" s="480"/>
      <c r="V291" s="480"/>
      <c r="W291" s="575" t="str">
        <f>IF(V291="y",S291*'DATA INPUT'!$B$20,"")</f>
        <v/>
      </c>
      <c r="X291" s="483"/>
      <c r="Y291" s="443" t="str">
        <f>IF(A291="","",IF(X291="y",'DATA INPUT'!$B$26,'DATA INPUT'!$B$27))</f>
        <v/>
      </c>
      <c r="Z291" s="458">
        <f>IF(Q291=0,(P291-B291*0.5)*'DATA INPUT'!$B$28,"")</f>
        <v>0</v>
      </c>
      <c r="AA291" s="480"/>
      <c r="AB291" s="480"/>
      <c r="AC291" s="480"/>
      <c r="AD291" s="480"/>
      <c r="AE291" s="443" t="str">
        <f>IF((AB291+AC291+AD291)=0,"",(AB291*'DATA INPUT'!$D$59)+(AC291*'DATA INPUT'!$D$61)+(AD291*'DATA INPUT'!$D$66))</f>
        <v/>
      </c>
      <c r="AF291" s="480"/>
      <c r="AG291" s="480"/>
      <c r="AH291" s="483"/>
      <c r="AI291" s="443" t="str">
        <f t="shared" si="65"/>
        <v/>
      </c>
      <c r="AJ291" s="443" t="str">
        <f t="shared" si="66"/>
        <v/>
      </c>
      <c r="AK291" s="443" t="str">
        <f t="shared" si="67"/>
        <v/>
      </c>
      <c r="AL291" s="443" t="str">
        <f t="shared" si="68"/>
        <v/>
      </c>
      <c r="AM291" s="443" t="str">
        <f t="shared" si="69"/>
        <v/>
      </c>
      <c r="AN291" s="443" t="str">
        <f t="shared" si="70"/>
        <v/>
      </c>
      <c r="AO291" s="443" t="str">
        <f t="shared" si="71"/>
        <v/>
      </c>
      <c r="AP291" s="443" t="str">
        <f t="shared" si="72"/>
        <v/>
      </c>
      <c r="AQ291" s="440" t="str">
        <f>IF(AH291="y",IF(MAX(BY291:BZ291)&lt;'TUITION SCHED'!$H$61,MAX(BY291:BZ291),'TUITION SCHED'!$H$61),"")</f>
        <v/>
      </c>
      <c r="AR291" s="459"/>
      <c r="AS291" s="443" t="str">
        <f>IF(SUM(AT291:$BF291)&gt;0,"",IF(B291&gt;0,$P291,""))</f>
        <v/>
      </c>
      <c r="AT291" s="443" t="str">
        <f>IF(SUM(AU291:$BF291)&gt;0,"",IF(C291&gt;0,$P291,""))</f>
        <v/>
      </c>
      <c r="AU291" s="443" t="str">
        <f>IF(SUM(AV291:$BF291)&gt;0,"",IF(D291&gt;0,$P291,""))</f>
        <v/>
      </c>
      <c r="AV291" s="443" t="str">
        <f>IF(SUM(AW291:$BF291)&gt;0,"",IF(E291&gt;0,$P291,""))</f>
        <v/>
      </c>
      <c r="AW291" s="443" t="str">
        <f>IF(SUM(AX291:$BF291)&gt;0,"",IF(F291&gt;0,$P291,""))</f>
        <v/>
      </c>
      <c r="AX291" s="443" t="str">
        <f>IF(SUM(AY291:$BF291)&gt;0,"",IF(G291&gt;0,$P291,""))</f>
        <v/>
      </c>
      <c r="AY291" s="443" t="str">
        <f>IF(SUM(AZ291:$BF291)&gt;0,"",IF(H291&gt;0,$P291,""))</f>
        <v/>
      </c>
      <c r="AZ291" s="443" t="str">
        <f>IF(SUM(BA291:$BF291)&gt;0,"",IF(I291&gt;0,$P291,""))</f>
        <v/>
      </c>
      <c r="BA291" s="443" t="str">
        <f>IF(SUM(BB291:$BF291)&gt;0,"",IF(J291&gt;0,$P291,""))</f>
        <v/>
      </c>
      <c r="BB291" s="443" t="str">
        <f>IF(SUM(BC291:$BF291)&gt;0,"",IF(K291&gt;0,$P291,""))</f>
        <v/>
      </c>
      <c r="BC291" s="443" t="str">
        <f>IF(SUM(BD291:$BF291)&gt;0,"",IF(L291&gt;0,$P291,""))</f>
        <v/>
      </c>
      <c r="BD291" s="443" t="str">
        <f>IF(SUM(BE291:$BF291)&gt;0,"",IF(M291&gt;0,$P291,""))</f>
        <v/>
      </c>
      <c r="BE291" s="443" t="str">
        <f t="shared" si="73"/>
        <v/>
      </c>
      <c r="BF291" s="440" t="str">
        <f t="shared" si="74"/>
        <v/>
      </c>
      <c r="BG291" s="124"/>
      <c r="BH291" s="507"/>
      <c r="BI291" s="145" t="str">
        <f>IF(AS291&lt;1,"",IF(AS291=1,'TUITION SCHED'!$D$16,IF(AS291=2,'TUITION SCHED'!$E$16,IF(AS291=3,'TUITION SCHED'!$F$16,IF(AS291=4,'TUITION SCHED'!$G$16,IF(AS291=5,'TUITION SCHED'!$H$16,""))))))</f>
        <v/>
      </c>
      <c r="BJ291" s="443" t="str">
        <f>IF(AT291&lt;1,"",IF(AT291=1,'TUITION SCHED'!$D$17,IF(AT291=2,'TUITION SCHED'!$E$17,IF(AT291=3,'TUITION SCHED'!$F$17,IF(AT291=4,'TUITION SCHED'!$G$17,IF(AT291=5,'TUITION SCHED'!$H$18,""))))))</f>
        <v/>
      </c>
      <c r="BK291" s="443" t="str">
        <f>IF(AU291&lt;1,"",IF(AU291=1,'TUITION SCHED'!$D$18,IF(AU291=2,'TUITION SCHED'!$E$18,IF(AU291=3,'TUITION SCHED'!$F$18,IF(AU291=4,'TUITION SCHED'!$G$18,IF(AU291=5,'TUITION SCHED'!$H$18,""))))))</f>
        <v/>
      </c>
      <c r="BL291" s="443" t="str">
        <f>IF(AV291&lt;1,"",IF(AV291=1,'TUITION SCHED'!$D$19,IF(AV291=2,'TUITION SCHED'!$E$19,IF(AV291=3,'TUITION SCHED'!$F$19,IF(AV291=4,'TUITION SCHED'!$G$19,IF(AV291=5,'TUITION SCHED'!$H$19,""))))))</f>
        <v/>
      </c>
      <c r="BM291" s="443" t="str">
        <f>IF(AW291&lt;1,"",IF(AW291=1,'TUITION SCHED'!$D$20,IF(AW291=2,'TUITION SCHED'!$E$20,IF(AW291=3,'TUITION SCHED'!$F$20,IF(AW291=4,'TUITION SCHED'!$G$20,IF(AW291=5,'TUITION SCHED'!$H$20,""))))))</f>
        <v/>
      </c>
      <c r="BN291" s="443" t="str">
        <f>IF(AX291&lt;1,"",IF(AX291=1,'TUITION SCHED'!$D$21,IF(AX291=2,'TUITION SCHED'!$E$21,IF(AX291=3,'TUITION SCHED'!$F$21,IF(AX291=4,'TUITION SCHED'!$G$21,IF(AX291=5,'TUITION SCHED'!$H$21,""))))))</f>
        <v/>
      </c>
      <c r="BO291" s="443" t="str">
        <f>IF(AY291&lt;1,"",IF(AY291=1,'TUITION SCHED'!$D$22,IF(AY291=2,'TUITION SCHED'!$E$22,IF(AY291=3,'TUITION SCHED'!$F$22,IF(AY291=4,'TUITION SCHED'!$G$22,IF(AY291=5,'TUITION SCHED'!$H$22,""))))))</f>
        <v/>
      </c>
      <c r="BP291" s="443" t="str">
        <f>IF(AZ291&lt;1,"",IF(AZ291=1,'TUITION SCHED'!$D$23,IF(AZ291=2,'TUITION SCHED'!$E$23,IF(AZ291=3,'TUITION SCHED'!$F$23,IF(AZ291=4,'TUITION SCHED'!$G$23,IF(AZ291=5,'TUITION SCHED'!$H$23,""))))))</f>
        <v/>
      </c>
      <c r="BQ291" s="443" t="str">
        <f>IF(BA291&lt;1,"",IF(BA291=1,'TUITION SCHED'!$D$24,IF(BA291=2,'TUITION SCHED'!$E$24,IF(BA291=3,'TUITION SCHED'!$F$24,IF(BA291=4,'TUITION SCHED'!$G$24,IF(BA291=5,'TUITION SCHED'!$H$24,""))))))</f>
        <v/>
      </c>
      <c r="BR291" s="443" t="str">
        <f>IF(BB291&lt;1,"",IF(BB291=1,'TUITION SCHED'!$D$25,IF(BB291=2,'TUITION SCHED'!$E$25,IF(BB291=3,'TUITION SCHED'!$F$25,IF(BB291=4,'TUITION SCHED'!$G$25,IF(BB291=5,'TUITION SCHED'!$H$25,""))))))</f>
        <v/>
      </c>
      <c r="BS291" s="443" t="str">
        <f>IF(BC291&lt;1,"",IF(BC291=1,'TUITION SCHED'!$D$26,IF(BC291=2,'TUITION SCHED'!$E$26,IF(BC291=3,'TUITION SCHED'!$F$26,IF(BC291=4,'TUITION SCHED'!$G$26,IF(BC291=5,'TUITION SCHED'!$H$26,""))))))</f>
        <v/>
      </c>
      <c r="BT291" s="443" t="str">
        <f>IF(BD291&lt;1,"",IF(BD291=1,'TUITION SCHED'!$D$27,IF(BD291=2,'TUITION SCHED'!$E$27,IF(BD291=3,'TUITION SCHED'!$F$27,IF(BD291=4,'TUITION SCHED'!$G$27,IF(BD291=5,'TUITION SCHED'!$H$27,""))))))</f>
        <v/>
      </c>
      <c r="BU291" s="443" t="str">
        <f>IF(BE291&lt;1,"",IF(BE291=1,'TUITION SCHED'!$D$28,IF(BE291=2,'TUITION SCHED'!$E$28,IF(BE291=3,'TUITION SCHED'!$F$28,IF(BE291=4,'TUITION SCHED'!$G$28,IF(BE291=5,'TUITION SCHED'!$H$28,""))))))</f>
        <v/>
      </c>
      <c r="BV291" s="440" t="str">
        <f>IF(BF291&lt;1,"",IF(BF291=1,'TUITION SCHED'!$D$29,IF(BF291=2,'TUITION SCHED'!$E$29,IF(BF291=3,'TUITION SCHED'!$F$29,IF(BF291=4,'TUITION SCHED'!$G$29,IF(BF291=5,'TUITION SCHED'!$H$29,""))))))</f>
        <v/>
      </c>
      <c r="BW291" s="124"/>
      <c r="BX291" s="507"/>
      <c r="BY291" s="145" t="str">
        <f>IF(AH291="y",IF(SUM(J291:O291)&gt;0,'TUITION SCHED'!$H$58+IF(SUM(J291:O291)&gt;1,((SUM(J291:O291)-1))*'TUITION SCHED'!$H$60)+SUM(B291:I291)*'TUITION SCHED'!$H$59,""),"")</f>
        <v/>
      </c>
      <c r="BZ291" s="443" t="str">
        <f>IF(AH291="y",IF(SUM(B291:I291)&gt;0,'TUITION SCHED'!$H$57+IF(SUM(B291:I291)&gt;1,((SUM(B291:I291)-1))*'TUITION SCHED'!$H$59),""),"")</f>
        <v/>
      </c>
      <c r="CA291" s="443" t="str">
        <f t="shared" si="75"/>
        <v/>
      </c>
    </row>
    <row r="292" spans="1:79">
      <c r="A292" s="480"/>
      <c r="B292" s="480"/>
      <c r="C292" s="480"/>
      <c r="D292" s="480"/>
      <c r="E292" s="480"/>
      <c r="F292" s="480"/>
      <c r="G292" s="480"/>
      <c r="H292" s="480"/>
      <c r="I292" s="480"/>
      <c r="J292" s="480"/>
      <c r="K292" s="480"/>
      <c r="L292" s="480"/>
      <c r="M292" s="480"/>
      <c r="N292" s="480"/>
      <c r="O292" s="480"/>
      <c r="P292" s="443">
        <f t="shared" si="63"/>
        <v>0</v>
      </c>
      <c r="Q292" s="480"/>
      <c r="R292" s="480"/>
      <c r="S292" s="456">
        <f>IF(U292&gt;0,U292,IF(Q292=1,'TUITION SCHED'!D$30,IF(Q292=2,'TUITION SCHED'!E$30,IF(Q292=3,'TUITION SCHED'!F$30,IF(Q292=4,'TUITION SCHED'!G$30,IF(Q292=5,'TUITION SCHED'!H$30,IF(R292&gt;0,R292*'TUITION SCHED'!$D$31,SUM(BI292:BV292))))))))</f>
        <v>0</v>
      </c>
      <c r="T292" s="457" t="str">
        <f t="shared" si="64"/>
        <v/>
      </c>
      <c r="U292" s="480"/>
      <c r="V292" s="480"/>
      <c r="W292" s="575" t="str">
        <f>IF(V292="y",S292*'DATA INPUT'!$B$20,"")</f>
        <v/>
      </c>
      <c r="X292" s="483"/>
      <c r="Y292" s="443" t="str">
        <f>IF(A292="","",IF(X292="y",'DATA INPUT'!$B$26,'DATA INPUT'!$B$27))</f>
        <v/>
      </c>
      <c r="Z292" s="458">
        <f>IF(Q292=0,(P292-B292*0.5)*'DATA INPUT'!$B$28,"")</f>
        <v>0</v>
      </c>
      <c r="AA292" s="480"/>
      <c r="AB292" s="480"/>
      <c r="AC292" s="480"/>
      <c r="AD292" s="480"/>
      <c r="AE292" s="443" t="str">
        <f>IF((AB292+AC292+AD292)=0,"",(AB292*'DATA INPUT'!$D$59)+(AC292*'DATA INPUT'!$D$61)+(AD292*'DATA INPUT'!$D$66))</f>
        <v/>
      </c>
      <c r="AF292" s="480"/>
      <c r="AG292" s="480"/>
      <c r="AH292" s="483"/>
      <c r="AI292" s="443" t="str">
        <f t="shared" si="65"/>
        <v/>
      </c>
      <c r="AJ292" s="443" t="str">
        <f t="shared" si="66"/>
        <v/>
      </c>
      <c r="AK292" s="443" t="str">
        <f t="shared" si="67"/>
        <v/>
      </c>
      <c r="AL292" s="443" t="str">
        <f t="shared" si="68"/>
        <v/>
      </c>
      <c r="AM292" s="443" t="str">
        <f t="shared" si="69"/>
        <v/>
      </c>
      <c r="AN292" s="443" t="str">
        <f t="shared" si="70"/>
        <v/>
      </c>
      <c r="AO292" s="443" t="str">
        <f t="shared" si="71"/>
        <v/>
      </c>
      <c r="AP292" s="443" t="str">
        <f t="shared" si="72"/>
        <v/>
      </c>
      <c r="AQ292" s="440" t="str">
        <f>IF(AH292="y",IF(MAX(BY292:BZ292)&lt;'TUITION SCHED'!$H$61,MAX(BY292:BZ292),'TUITION SCHED'!$H$61),"")</f>
        <v/>
      </c>
      <c r="AR292" s="459"/>
      <c r="AS292" s="443" t="str">
        <f>IF(SUM(AT292:$BF292)&gt;0,"",IF(B292&gt;0,$P292,""))</f>
        <v/>
      </c>
      <c r="AT292" s="443" t="str">
        <f>IF(SUM(AU292:$BF292)&gt;0,"",IF(C292&gt;0,$P292,""))</f>
        <v/>
      </c>
      <c r="AU292" s="443" t="str">
        <f>IF(SUM(AV292:$BF292)&gt;0,"",IF(D292&gt;0,$P292,""))</f>
        <v/>
      </c>
      <c r="AV292" s="443" t="str">
        <f>IF(SUM(AW292:$BF292)&gt;0,"",IF(E292&gt;0,$P292,""))</f>
        <v/>
      </c>
      <c r="AW292" s="443" t="str">
        <f>IF(SUM(AX292:$BF292)&gt;0,"",IF(F292&gt;0,$P292,""))</f>
        <v/>
      </c>
      <c r="AX292" s="443" t="str">
        <f>IF(SUM(AY292:$BF292)&gt;0,"",IF(G292&gt;0,$P292,""))</f>
        <v/>
      </c>
      <c r="AY292" s="443" t="str">
        <f>IF(SUM(AZ292:$BF292)&gt;0,"",IF(H292&gt;0,$P292,""))</f>
        <v/>
      </c>
      <c r="AZ292" s="443" t="str">
        <f>IF(SUM(BA292:$BF292)&gt;0,"",IF(I292&gt;0,$P292,""))</f>
        <v/>
      </c>
      <c r="BA292" s="443" t="str">
        <f>IF(SUM(BB292:$BF292)&gt;0,"",IF(J292&gt;0,$P292,""))</f>
        <v/>
      </c>
      <c r="BB292" s="443" t="str">
        <f>IF(SUM(BC292:$BF292)&gt;0,"",IF(K292&gt;0,$P292,""))</f>
        <v/>
      </c>
      <c r="BC292" s="443" t="str">
        <f>IF(SUM(BD292:$BF292)&gt;0,"",IF(L292&gt;0,$P292,""))</f>
        <v/>
      </c>
      <c r="BD292" s="443" t="str">
        <f>IF(SUM(BE292:$BF292)&gt;0,"",IF(M292&gt;0,$P292,""))</f>
        <v/>
      </c>
      <c r="BE292" s="443" t="str">
        <f t="shared" si="73"/>
        <v/>
      </c>
      <c r="BF292" s="440" t="str">
        <f t="shared" si="74"/>
        <v/>
      </c>
      <c r="BG292" s="124"/>
      <c r="BH292" s="507"/>
      <c r="BI292" s="145" t="str">
        <f>IF(AS292&lt;1,"",IF(AS292=1,'TUITION SCHED'!$D$16,IF(AS292=2,'TUITION SCHED'!$E$16,IF(AS292=3,'TUITION SCHED'!$F$16,IF(AS292=4,'TUITION SCHED'!$G$16,IF(AS292=5,'TUITION SCHED'!$H$16,""))))))</f>
        <v/>
      </c>
      <c r="BJ292" s="443" t="str">
        <f>IF(AT292&lt;1,"",IF(AT292=1,'TUITION SCHED'!$D$17,IF(AT292=2,'TUITION SCHED'!$E$17,IF(AT292=3,'TUITION SCHED'!$F$17,IF(AT292=4,'TUITION SCHED'!$G$17,IF(AT292=5,'TUITION SCHED'!$H$18,""))))))</f>
        <v/>
      </c>
      <c r="BK292" s="443" t="str">
        <f>IF(AU292&lt;1,"",IF(AU292=1,'TUITION SCHED'!$D$18,IF(AU292=2,'TUITION SCHED'!$E$18,IF(AU292=3,'TUITION SCHED'!$F$18,IF(AU292=4,'TUITION SCHED'!$G$18,IF(AU292=5,'TUITION SCHED'!$H$18,""))))))</f>
        <v/>
      </c>
      <c r="BL292" s="443" t="str">
        <f>IF(AV292&lt;1,"",IF(AV292=1,'TUITION SCHED'!$D$19,IF(AV292=2,'TUITION SCHED'!$E$19,IF(AV292=3,'TUITION SCHED'!$F$19,IF(AV292=4,'TUITION SCHED'!$G$19,IF(AV292=5,'TUITION SCHED'!$H$19,""))))))</f>
        <v/>
      </c>
      <c r="BM292" s="443" t="str">
        <f>IF(AW292&lt;1,"",IF(AW292=1,'TUITION SCHED'!$D$20,IF(AW292=2,'TUITION SCHED'!$E$20,IF(AW292=3,'TUITION SCHED'!$F$20,IF(AW292=4,'TUITION SCHED'!$G$20,IF(AW292=5,'TUITION SCHED'!$H$20,""))))))</f>
        <v/>
      </c>
      <c r="BN292" s="443" t="str">
        <f>IF(AX292&lt;1,"",IF(AX292=1,'TUITION SCHED'!$D$21,IF(AX292=2,'TUITION SCHED'!$E$21,IF(AX292=3,'TUITION SCHED'!$F$21,IF(AX292=4,'TUITION SCHED'!$G$21,IF(AX292=5,'TUITION SCHED'!$H$21,""))))))</f>
        <v/>
      </c>
      <c r="BO292" s="443" t="str">
        <f>IF(AY292&lt;1,"",IF(AY292=1,'TUITION SCHED'!$D$22,IF(AY292=2,'TUITION SCHED'!$E$22,IF(AY292=3,'TUITION SCHED'!$F$22,IF(AY292=4,'TUITION SCHED'!$G$22,IF(AY292=5,'TUITION SCHED'!$H$22,""))))))</f>
        <v/>
      </c>
      <c r="BP292" s="443" t="str">
        <f>IF(AZ292&lt;1,"",IF(AZ292=1,'TUITION SCHED'!$D$23,IF(AZ292=2,'TUITION SCHED'!$E$23,IF(AZ292=3,'TUITION SCHED'!$F$23,IF(AZ292=4,'TUITION SCHED'!$G$23,IF(AZ292=5,'TUITION SCHED'!$H$23,""))))))</f>
        <v/>
      </c>
      <c r="BQ292" s="443" t="str">
        <f>IF(BA292&lt;1,"",IF(BA292=1,'TUITION SCHED'!$D$24,IF(BA292=2,'TUITION SCHED'!$E$24,IF(BA292=3,'TUITION SCHED'!$F$24,IF(BA292=4,'TUITION SCHED'!$G$24,IF(BA292=5,'TUITION SCHED'!$H$24,""))))))</f>
        <v/>
      </c>
      <c r="BR292" s="443" t="str">
        <f>IF(BB292&lt;1,"",IF(BB292=1,'TUITION SCHED'!$D$25,IF(BB292=2,'TUITION SCHED'!$E$25,IF(BB292=3,'TUITION SCHED'!$F$25,IF(BB292=4,'TUITION SCHED'!$G$25,IF(BB292=5,'TUITION SCHED'!$H$25,""))))))</f>
        <v/>
      </c>
      <c r="BS292" s="443" t="str">
        <f>IF(BC292&lt;1,"",IF(BC292=1,'TUITION SCHED'!$D$26,IF(BC292=2,'TUITION SCHED'!$E$26,IF(BC292=3,'TUITION SCHED'!$F$26,IF(BC292=4,'TUITION SCHED'!$G$26,IF(BC292=5,'TUITION SCHED'!$H$26,""))))))</f>
        <v/>
      </c>
      <c r="BT292" s="443" t="str">
        <f>IF(BD292&lt;1,"",IF(BD292=1,'TUITION SCHED'!$D$27,IF(BD292=2,'TUITION SCHED'!$E$27,IF(BD292=3,'TUITION SCHED'!$F$27,IF(BD292=4,'TUITION SCHED'!$G$27,IF(BD292=5,'TUITION SCHED'!$H$27,""))))))</f>
        <v/>
      </c>
      <c r="BU292" s="443" t="str">
        <f>IF(BE292&lt;1,"",IF(BE292=1,'TUITION SCHED'!$D$28,IF(BE292=2,'TUITION SCHED'!$E$28,IF(BE292=3,'TUITION SCHED'!$F$28,IF(BE292=4,'TUITION SCHED'!$G$28,IF(BE292=5,'TUITION SCHED'!$H$28,""))))))</f>
        <v/>
      </c>
      <c r="BV292" s="440" t="str">
        <f>IF(BF292&lt;1,"",IF(BF292=1,'TUITION SCHED'!$D$29,IF(BF292=2,'TUITION SCHED'!$E$29,IF(BF292=3,'TUITION SCHED'!$F$29,IF(BF292=4,'TUITION SCHED'!$G$29,IF(BF292=5,'TUITION SCHED'!$H$29,""))))))</f>
        <v/>
      </c>
      <c r="BW292" s="124"/>
      <c r="BX292" s="507"/>
      <c r="BY292" s="145" t="str">
        <f>IF(AH292="y",IF(SUM(J292:O292)&gt;0,'TUITION SCHED'!$H$58+IF(SUM(J292:O292)&gt;1,((SUM(J292:O292)-1))*'TUITION SCHED'!$H$60)+SUM(B292:I292)*'TUITION SCHED'!$H$59,""),"")</f>
        <v/>
      </c>
      <c r="BZ292" s="443" t="str">
        <f>IF(AH292="y",IF(SUM(B292:I292)&gt;0,'TUITION SCHED'!$H$57+IF(SUM(B292:I292)&gt;1,((SUM(B292:I292)-1))*'TUITION SCHED'!$H$59),""),"")</f>
        <v/>
      </c>
      <c r="CA292" s="443" t="str">
        <f t="shared" si="75"/>
        <v/>
      </c>
    </row>
    <row r="293" spans="1:79">
      <c r="A293" s="480"/>
      <c r="B293" s="480"/>
      <c r="C293" s="480"/>
      <c r="D293" s="480"/>
      <c r="E293" s="480"/>
      <c r="F293" s="480"/>
      <c r="G293" s="480"/>
      <c r="H293" s="480"/>
      <c r="I293" s="480"/>
      <c r="J293" s="480"/>
      <c r="K293" s="480"/>
      <c r="L293" s="480"/>
      <c r="M293" s="480"/>
      <c r="N293" s="480"/>
      <c r="O293" s="480"/>
      <c r="P293" s="443">
        <f t="shared" si="63"/>
        <v>0</v>
      </c>
      <c r="Q293" s="480"/>
      <c r="R293" s="480"/>
      <c r="S293" s="456">
        <f>IF(U293&gt;0,U293,IF(Q293=1,'TUITION SCHED'!D$30,IF(Q293=2,'TUITION SCHED'!E$30,IF(Q293=3,'TUITION SCHED'!F$30,IF(Q293=4,'TUITION SCHED'!G$30,IF(Q293=5,'TUITION SCHED'!H$30,IF(R293&gt;0,R293*'TUITION SCHED'!$D$31,SUM(BI293:BV293))))))))</f>
        <v>0</v>
      </c>
      <c r="T293" s="457" t="str">
        <f t="shared" si="64"/>
        <v/>
      </c>
      <c r="U293" s="480"/>
      <c r="V293" s="480"/>
      <c r="W293" s="575" t="str">
        <f>IF(V293="y",S293*'DATA INPUT'!$B$20,"")</f>
        <v/>
      </c>
      <c r="X293" s="483"/>
      <c r="Y293" s="443" t="str">
        <f>IF(A293="","",IF(X293="y",'DATA INPUT'!$B$26,'DATA INPUT'!$B$27))</f>
        <v/>
      </c>
      <c r="Z293" s="458">
        <f>IF(Q293=0,(P293-B293*0.5)*'DATA INPUT'!$B$28,"")</f>
        <v>0</v>
      </c>
      <c r="AA293" s="480"/>
      <c r="AB293" s="480"/>
      <c r="AC293" s="480"/>
      <c r="AD293" s="480"/>
      <c r="AE293" s="443" t="str">
        <f>IF((AB293+AC293+AD293)=0,"",(AB293*'DATA INPUT'!$D$59)+(AC293*'DATA INPUT'!$D$61)+(AD293*'DATA INPUT'!$D$66))</f>
        <v/>
      </c>
      <c r="AF293" s="480"/>
      <c r="AG293" s="480"/>
      <c r="AH293" s="483"/>
      <c r="AI293" s="443" t="str">
        <f t="shared" si="65"/>
        <v/>
      </c>
      <c r="AJ293" s="443" t="str">
        <f t="shared" si="66"/>
        <v/>
      </c>
      <c r="AK293" s="443" t="str">
        <f t="shared" si="67"/>
        <v/>
      </c>
      <c r="AL293" s="443" t="str">
        <f t="shared" si="68"/>
        <v/>
      </c>
      <c r="AM293" s="443" t="str">
        <f t="shared" si="69"/>
        <v/>
      </c>
      <c r="AN293" s="443" t="str">
        <f t="shared" si="70"/>
        <v/>
      </c>
      <c r="AO293" s="443" t="str">
        <f t="shared" si="71"/>
        <v/>
      </c>
      <c r="AP293" s="443" t="str">
        <f t="shared" si="72"/>
        <v/>
      </c>
      <c r="AQ293" s="440" t="str">
        <f>IF(AH293="y",IF(MAX(BY293:BZ293)&lt;'TUITION SCHED'!$H$61,MAX(BY293:BZ293),'TUITION SCHED'!$H$61),"")</f>
        <v/>
      </c>
      <c r="AR293" s="459"/>
      <c r="AS293" s="443" t="str">
        <f>IF(SUM(AT293:$BF293)&gt;0,"",IF(B293&gt;0,$P293,""))</f>
        <v/>
      </c>
      <c r="AT293" s="443" t="str">
        <f>IF(SUM(AU293:$BF293)&gt;0,"",IF(C293&gt;0,$P293,""))</f>
        <v/>
      </c>
      <c r="AU293" s="443" t="str">
        <f>IF(SUM(AV293:$BF293)&gt;0,"",IF(D293&gt;0,$P293,""))</f>
        <v/>
      </c>
      <c r="AV293" s="443" t="str">
        <f>IF(SUM(AW293:$BF293)&gt;0,"",IF(E293&gt;0,$P293,""))</f>
        <v/>
      </c>
      <c r="AW293" s="443" t="str">
        <f>IF(SUM(AX293:$BF293)&gt;0,"",IF(F293&gt;0,$P293,""))</f>
        <v/>
      </c>
      <c r="AX293" s="443" t="str">
        <f>IF(SUM(AY293:$BF293)&gt;0,"",IF(G293&gt;0,$P293,""))</f>
        <v/>
      </c>
      <c r="AY293" s="443" t="str">
        <f>IF(SUM(AZ293:$BF293)&gt;0,"",IF(H293&gt;0,$P293,""))</f>
        <v/>
      </c>
      <c r="AZ293" s="443" t="str">
        <f>IF(SUM(BA293:$BF293)&gt;0,"",IF(I293&gt;0,$P293,""))</f>
        <v/>
      </c>
      <c r="BA293" s="443" t="str">
        <f>IF(SUM(BB293:$BF293)&gt;0,"",IF(J293&gt;0,$P293,""))</f>
        <v/>
      </c>
      <c r="BB293" s="443" t="str">
        <f>IF(SUM(BC293:$BF293)&gt;0,"",IF(K293&gt;0,$P293,""))</f>
        <v/>
      </c>
      <c r="BC293" s="443" t="str">
        <f>IF(SUM(BD293:$BF293)&gt;0,"",IF(L293&gt;0,$P293,""))</f>
        <v/>
      </c>
      <c r="BD293" s="443" t="str">
        <f>IF(SUM(BE293:$BF293)&gt;0,"",IF(M293&gt;0,$P293,""))</f>
        <v/>
      </c>
      <c r="BE293" s="443" t="str">
        <f t="shared" si="73"/>
        <v/>
      </c>
      <c r="BF293" s="440" t="str">
        <f t="shared" si="74"/>
        <v/>
      </c>
      <c r="BG293" s="124"/>
      <c r="BH293" s="507"/>
      <c r="BI293" s="145" t="str">
        <f>IF(AS293&lt;1,"",IF(AS293=1,'TUITION SCHED'!$D$16,IF(AS293=2,'TUITION SCHED'!$E$16,IF(AS293=3,'TUITION SCHED'!$F$16,IF(AS293=4,'TUITION SCHED'!$G$16,IF(AS293=5,'TUITION SCHED'!$H$16,""))))))</f>
        <v/>
      </c>
      <c r="BJ293" s="443" t="str">
        <f>IF(AT293&lt;1,"",IF(AT293=1,'TUITION SCHED'!$D$17,IF(AT293=2,'TUITION SCHED'!$E$17,IF(AT293=3,'TUITION SCHED'!$F$17,IF(AT293=4,'TUITION SCHED'!$G$17,IF(AT293=5,'TUITION SCHED'!$H$18,""))))))</f>
        <v/>
      </c>
      <c r="BK293" s="443" t="str">
        <f>IF(AU293&lt;1,"",IF(AU293=1,'TUITION SCHED'!$D$18,IF(AU293=2,'TUITION SCHED'!$E$18,IF(AU293=3,'TUITION SCHED'!$F$18,IF(AU293=4,'TUITION SCHED'!$G$18,IF(AU293=5,'TUITION SCHED'!$H$18,""))))))</f>
        <v/>
      </c>
      <c r="BL293" s="443" t="str">
        <f>IF(AV293&lt;1,"",IF(AV293=1,'TUITION SCHED'!$D$19,IF(AV293=2,'TUITION SCHED'!$E$19,IF(AV293=3,'TUITION SCHED'!$F$19,IF(AV293=4,'TUITION SCHED'!$G$19,IF(AV293=5,'TUITION SCHED'!$H$19,""))))))</f>
        <v/>
      </c>
      <c r="BM293" s="443" t="str">
        <f>IF(AW293&lt;1,"",IF(AW293=1,'TUITION SCHED'!$D$20,IF(AW293=2,'TUITION SCHED'!$E$20,IF(AW293=3,'TUITION SCHED'!$F$20,IF(AW293=4,'TUITION SCHED'!$G$20,IF(AW293=5,'TUITION SCHED'!$H$20,""))))))</f>
        <v/>
      </c>
      <c r="BN293" s="443" t="str">
        <f>IF(AX293&lt;1,"",IF(AX293=1,'TUITION SCHED'!$D$21,IF(AX293=2,'TUITION SCHED'!$E$21,IF(AX293=3,'TUITION SCHED'!$F$21,IF(AX293=4,'TUITION SCHED'!$G$21,IF(AX293=5,'TUITION SCHED'!$H$21,""))))))</f>
        <v/>
      </c>
      <c r="BO293" s="443" t="str">
        <f>IF(AY293&lt;1,"",IF(AY293=1,'TUITION SCHED'!$D$22,IF(AY293=2,'TUITION SCHED'!$E$22,IF(AY293=3,'TUITION SCHED'!$F$22,IF(AY293=4,'TUITION SCHED'!$G$22,IF(AY293=5,'TUITION SCHED'!$H$22,""))))))</f>
        <v/>
      </c>
      <c r="BP293" s="443" t="str">
        <f>IF(AZ293&lt;1,"",IF(AZ293=1,'TUITION SCHED'!$D$23,IF(AZ293=2,'TUITION SCHED'!$E$23,IF(AZ293=3,'TUITION SCHED'!$F$23,IF(AZ293=4,'TUITION SCHED'!$G$23,IF(AZ293=5,'TUITION SCHED'!$H$23,""))))))</f>
        <v/>
      </c>
      <c r="BQ293" s="443" t="str">
        <f>IF(BA293&lt;1,"",IF(BA293=1,'TUITION SCHED'!$D$24,IF(BA293=2,'TUITION SCHED'!$E$24,IF(BA293=3,'TUITION SCHED'!$F$24,IF(BA293=4,'TUITION SCHED'!$G$24,IF(BA293=5,'TUITION SCHED'!$H$24,""))))))</f>
        <v/>
      </c>
      <c r="BR293" s="443" t="str">
        <f>IF(BB293&lt;1,"",IF(BB293=1,'TUITION SCHED'!$D$25,IF(BB293=2,'TUITION SCHED'!$E$25,IF(BB293=3,'TUITION SCHED'!$F$25,IF(BB293=4,'TUITION SCHED'!$G$25,IF(BB293=5,'TUITION SCHED'!$H$25,""))))))</f>
        <v/>
      </c>
      <c r="BS293" s="443" t="str">
        <f>IF(BC293&lt;1,"",IF(BC293=1,'TUITION SCHED'!$D$26,IF(BC293=2,'TUITION SCHED'!$E$26,IF(BC293=3,'TUITION SCHED'!$F$26,IF(BC293=4,'TUITION SCHED'!$G$26,IF(BC293=5,'TUITION SCHED'!$H$26,""))))))</f>
        <v/>
      </c>
      <c r="BT293" s="443" t="str">
        <f>IF(BD293&lt;1,"",IF(BD293=1,'TUITION SCHED'!$D$27,IF(BD293=2,'TUITION SCHED'!$E$27,IF(BD293=3,'TUITION SCHED'!$F$27,IF(BD293=4,'TUITION SCHED'!$G$27,IF(BD293=5,'TUITION SCHED'!$H$27,""))))))</f>
        <v/>
      </c>
      <c r="BU293" s="443" t="str">
        <f>IF(BE293&lt;1,"",IF(BE293=1,'TUITION SCHED'!$D$28,IF(BE293=2,'TUITION SCHED'!$E$28,IF(BE293=3,'TUITION SCHED'!$F$28,IF(BE293=4,'TUITION SCHED'!$G$28,IF(BE293=5,'TUITION SCHED'!$H$28,""))))))</f>
        <v/>
      </c>
      <c r="BV293" s="440" t="str">
        <f>IF(BF293&lt;1,"",IF(BF293=1,'TUITION SCHED'!$D$29,IF(BF293=2,'TUITION SCHED'!$E$29,IF(BF293=3,'TUITION SCHED'!$F$29,IF(BF293=4,'TUITION SCHED'!$G$29,IF(BF293=5,'TUITION SCHED'!$H$29,""))))))</f>
        <v/>
      </c>
      <c r="BW293" s="124"/>
      <c r="BX293" s="507"/>
      <c r="BY293" s="145" t="str">
        <f>IF(AH293="y",IF(SUM(J293:O293)&gt;0,'TUITION SCHED'!$H$58+IF(SUM(J293:O293)&gt;1,((SUM(J293:O293)-1))*'TUITION SCHED'!$H$60)+SUM(B293:I293)*'TUITION SCHED'!$H$59,""),"")</f>
        <v/>
      </c>
      <c r="BZ293" s="443" t="str">
        <f>IF(AH293="y",IF(SUM(B293:I293)&gt;0,'TUITION SCHED'!$H$57+IF(SUM(B293:I293)&gt;1,((SUM(B293:I293)-1))*'TUITION SCHED'!$H$59),""),"")</f>
        <v/>
      </c>
      <c r="CA293" s="443" t="str">
        <f t="shared" si="75"/>
        <v/>
      </c>
    </row>
    <row r="294" spans="1:79">
      <c r="A294" s="480"/>
      <c r="B294" s="480"/>
      <c r="C294" s="480"/>
      <c r="D294" s="480"/>
      <c r="E294" s="480"/>
      <c r="F294" s="480"/>
      <c r="G294" s="480"/>
      <c r="H294" s="480"/>
      <c r="I294" s="480"/>
      <c r="J294" s="480"/>
      <c r="K294" s="480"/>
      <c r="L294" s="480"/>
      <c r="M294" s="480"/>
      <c r="N294" s="480"/>
      <c r="O294" s="480"/>
      <c r="P294" s="443">
        <f t="shared" si="63"/>
        <v>0</v>
      </c>
      <c r="Q294" s="480"/>
      <c r="R294" s="480"/>
      <c r="S294" s="456">
        <f>IF(U294&gt;0,U294,IF(Q294=1,'TUITION SCHED'!D$30,IF(Q294=2,'TUITION SCHED'!E$30,IF(Q294=3,'TUITION SCHED'!F$30,IF(Q294=4,'TUITION SCHED'!G$30,IF(Q294=5,'TUITION SCHED'!H$30,IF(R294&gt;0,R294*'TUITION SCHED'!$D$31,SUM(BI294:BV294))))))))</f>
        <v>0</v>
      </c>
      <c r="T294" s="457" t="str">
        <f t="shared" si="64"/>
        <v/>
      </c>
      <c r="U294" s="480"/>
      <c r="V294" s="480"/>
      <c r="W294" s="575" t="str">
        <f>IF(V294="y",S294*'DATA INPUT'!$B$20,"")</f>
        <v/>
      </c>
      <c r="X294" s="483"/>
      <c r="Y294" s="443" t="str">
        <f>IF(A294="","",IF(X294="y",'DATA INPUT'!$B$26,'DATA INPUT'!$B$27))</f>
        <v/>
      </c>
      <c r="Z294" s="458">
        <f>IF(Q294=0,(P294-B294*0.5)*'DATA INPUT'!$B$28,"")</f>
        <v>0</v>
      </c>
      <c r="AA294" s="480"/>
      <c r="AB294" s="480"/>
      <c r="AC294" s="480"/>
      <c r="AD294" s="480"/>
      <c r="AE294" s="443" t="str">
        <f>IF((AB294+AC294+AD294)=0,"",(AB294*'DATA INPUT'!$D$59)+(AC294*'DATA INPUT'!$D$61)+(AD294*'DATA INPUT'!$D$66))</f>
        <v/>
      </c>
      <c r="AF294" s="480"/>
      <c r="AG294" s="480"/>
      <c r="AH294" s="483"/>
      <c r="AI294" s="443" t="str">
        <f t="shared" si="65"/>
        <v/>
      </c>
      <c r="AJ294" s="443" t="str">
        <f t="shared" si="66"/>
        <v/>
      </c>
      <c r="AK294" s="443" t="str">
        <f t="shared" si="67"/>
        <v/>
      </c>
      <c r="AL294" s="443" t="str">
        <f t="shared" si="68"/>
        <v/>
      </c>
      <c r="AM294" s="443" t="str">
        <f t="shared" si="69"/>
        <v/>
      </c>
      <c r="AN294" s="443" t="str">
        <f t="shared" si="70"/>
        <v/>
      </c>
      <c r="AO294" s="443" t="str">
        <f t="shared" si="71"/>
        <v/>
      </c>
      <c r="AP294" s="443" t="str">
        <f t="shared" si="72"/>
        <v/>
      </c>
      <c r="AQ294" s="440" t="str">
        <f>IF(AH294="y",IF(MAX(BY294:BZ294)&lt;'TUITION SCHED'!$H$61,MAX(BY294:BZ294),'TUITION SCHED'!$H$61),"")</f>
        <v/>
      </c>
      <c r="AR294" s="459"/>
      <c r="AS294" s="443" t="str">
        <f>IF(SUM(AT294:$BF294)&gt;0,"",IF(B294&gt;0,$P294,""))</f>
        <v/>
      </c>
      <c r="AT294" s="443" t="str">
        <f>IF(SUM(AU294:$BF294)&gt;0,"",IF(C294&gt;0,$P294,""))</f>
        <v/>
      </c>
      <c r="AU294" s="443" t="str">
        <f>IF(SUM(AV294:$BF294)&gt;0,"",IF(D294&gt;0,$P294,""))</f>
        <v/>
      </c>
      <c r="AV294" s="443" t="str">
        <f>IF(SUM(AW294:$BF294)&gt;0,"",IF(E294&gt;0,$P294,""))</f>
        <v/>
      </c>
      <c r="AW294" s="443" t="str">
        <f>IF(SUM(AX294:$BF294)&gt;0,"",IF(F294&gt;0,$P294,""))</f>
        <v/>
      </c>
      <c r="AX294" s="443" t="str">
        <f>IF(SUM(AY294:$BF294)&gt;0,"",IF(G294&gt;0,$P294,""))</f>
        <v/>
      </c>
      <c r="AY294" s="443" t="str">
        <f>IF(SUM(AZ294:$BF294)&gt;0,"",IF(H294&gt;0,$P294,""))</f>
        <v/>
      </c>
      <c r="AZ294" s="443" t="str">
        <f>IF(SUM(BA294:$BF294)&gt;0,"",IF(I294&gt;0,$P294,""))</f>
        <v/>
      </c>
      <c r="BA294" s="443" t="str">
        <f>IF(SUM(BB294:$BF294)&gt;0,"",IF(J294&gt;0,$P294,""))</f>
        <v/>
      </c>
      <c r="BB294" s="443" t="str">
        <f>IF(SUM(BC294:$BF294)&gt;0,"",IF(K294&gt;0,$P294,""))</f>
        <v/>
      </c>
      <c r="BC294" s="443" t="str">
        <f>IF(SUM(BD294:$BF294)&gt;0,"",IF(L294&gt;0,$P294,""))</f>
        <v/>
      </c>
      <c r="BD294" s="443" t="str">
        <f>IF(SUM(BE294:$BF294)&gt;0,"",IF(M294&gt;0,$P294,""))</f>
        <v/>
      </c>
      <c r="BE294" s="443" t="str">
        <f t="shared" si="73"/>
        <v/>
      </c>
      <c r="BF294" s="440" t="str">
        <f t="shared" si="74"/>
        <v/>
      </c>
      <c r="BG294" s="124"/>
      <c r="BH294" s="507"/>
      <c r="BI294" s="145" t="str">
        <f>IF(AS294&lt;1,"",IF(AS294=1,'TUITION SCHED'!$D$16,IF(AS294=2,'TUITION SCHED'!$E$16,IF(AS294=3,'TUITION SCHED'!$F$16,IF(AS294=4,'TUITION SCHED'!$G$16,IF(AS294=5,'TUITION SCHED'!$H$16,""))))))</f>
        <v/>
      </c>
      <c r="BJ294" s="443" t="str">
        <f>IF(AT294&lt;1,"",IF(AT294=1,'TUITION SCHED'!$D$17,IF(AT294=2,'TUITION SCHED'!$E$17,IF(AT294=3,'TUITION SCHED'!$F$17,IF(AT294=4,'TUITION SCHED'!$G$17,IF(AT294=5,'TUITION SCHED'!$H$18,""))))))</f>
        <v/>
      </c>
      <c r="BK294" s="443" t="str">
        <f>IF(AU294&lt;1,"",IF(AU294=1,'TUITION SCHED'!$D$18,IF(AU294=2,'TUITION SCHED'!$E$18,IF(AU294=3,'TUITION SCHED'!$F$18,IF(AU294=4,'TUITION SCHED'!$G$18,IF(AU294=5,'TUITION SCHED'!$H$18,""))))))</f>
        <v/>
      </c>
      <c r="BL294" s="443" t="str">
        <f>IF(AV294&lt;1,"",IF(AV294=1,'TUITION SCHED'!$D$19,IF(AV294=2,'TUITION SCHED'!$E$19,IF(AV294=3,'TUITION SCHED'!$F$19,IF(AV294=4,'TUITION SCHED'!$G$19,IF(AV294=5,'TUITION SCHED'!$H$19,""))))))</f>
        <v/>
      </c>
      <c r="BM294" s="443" t="str">
        <f>IF(AW294&lt;1,"",IF(AW294=1,'TUITION SCHED'!$D$20,IF(AW294=2,'TUITION SCHED'!$E$20,IF(AW294=3,'TUITION SCHED'!$F$20,IF(AW294=4,'TUITION SCHED'!$G$20,IF(AW294=5,'TUITION SCHED'!$H$20,""))))))</f>
        <v/>
      </c>
      <c r="BN294" s="443" t="str">
        <f>IF(AX294&lt;1,"",IF(AX294=1,'TUITION SCHED'!$D$21,IF(AX294=2,'TUITION SCHED'!$E$21,IF(AX294=3,'TUITION SCHED'!$F$21,IF(AX294=4,'TUITION SCHED'!$G$21,IF(AX294=5,'TUITION SCHED'!$H$21,""))))))</f>
        <v/>
      </c>
      <c r="BO294" s="443" t="str">
        <f>IF(AY294&lt;1,"",IF(AY294=1,'TUITION SCHED'!$D$22,IF(AY294=2,'TUITION SCHED'!$E$22,IF(AY294=3,'TUITION SCHED'!$F$22,IF(AY294=4,'TUITION SCHED'!$G$22,IF(AY294=5,'TUITION SCHED'!$H$22,""))))))</f>
        <v/>
      </c>
      <c r="BP294" s="443" t="str">
        <f>IF(AZ294&lt;1,"",IF(AZ294=1,'TUITION SCHED'!$D$23,IF(AZ294=2,'TUITION SCHED'!$E$23,IF(AZ294=3,'TUITION SCHED'!$F$23,IF(AZ294=4,'TUITION SCHED'!$G$23,IF(AZ294=5,'TUITION SCHED'!$H$23,""))))))</f>
        <v/>
      </c>
      <c r="BQ294" s="443" t="str">
        <f>IF(BA294&lt;1,"",IF(BA294=1,'TUITION SCHED'!$D$24,IF(BA294=2,'TUITION SCHED'!$E$24,IF(BA294=3,'TUITION SCHED'!$F$24,IF(BA294=4,'TUITION SCHED'!$G$24,IF(BA294=5,'TUITION SCHED'!$H$24,""))))))</f>
        <v/>
      </c>
      <c r="BR294" s="443" t="str">
        <f>IF(BB294&lt;1,"",IF(BB294=1,'TUITION SCHED'!$D$25,IF(BB294=2,'TUITION SCHED'!$E$25,IF(BB294=3,'TUITION SCHED'!$F$25,IF(BB294=4,'TUITION SCHED'!$G$25,IF(BB294=5,'TUITION SCHED'!$H$25,""))))))</f>
        <v/>
      </c>
      <c r="BS294" s="443" t="str">
        <f>IF(BC294&lt;1,"",IF(BC294=1,'TUITION SCHED'!$D$26,IF(BC294=2,'TUITION SCHED'!$E$26,IF(BC294=3,'TUITION SCHED'!$F$26,IF(BC294=4,'TUITION SCHED'!$G$26,IF(BC294=5,'TUITION SCHED'!$H$26,""))))))</f>
        <v/>
      </c>
      <c r="BT294" s="443" t="str">
        <f>IF(BD294&lt;1,"",IF(BD294=1,'TUITION SCHED'!$D$27,IF(BD294=2,'TUITION SCHED'!$E$27,IF(BD294=3,'TUITION SCHED'!$F$27,IF(BD294=4,'TUITION SCHED'!$G$27,IF(BD294=5,'TUITION SCHED'!$H$27,""))))))</f>
        <v/>
      </c>
      <c r="BU294" s="443" t="str">
        <f>IF(BE294&lt;1,"",IF(BE294=1,'TUITION SCHED'!$D$28,IF(BE294=2,'TUITION SCHED'!$E$28,IF(BE294=3,'TUITION SCHED'!$F$28,IF(BE294=4,'TUITION SCHED'!$G$28,IF(BE294=5,'TUITION SCHED'!$H$28,""))))))</f>
        <v/>
      </c>
      <c r="BV294" s="440" t="str">
        <f>IF(BF294&lt;1,"",IF(BF294=1,'TUITION SCHED'!$D$29,IF(BF294=2,'TUITION SCHED'!$E$29,IF(BF294=3,'TUITION SCHED'!$F$29,IF(BF294=4,'TUITION SCHED'!$G$29,IF(BF294=5,'TUITION SCHED'!$H$29,""))))))</f>
        <v/>
      </c>
      <c r="BW294" s="124"/>
      <c r="BX294" s="507"/>
      <c r="BY294" s="145" t="str">
        <f>IF(AH294="y",IF(SUM(J294:O294)&gt;0,'TUITION SCHED'!$H$58+IF(SUM(J294:O294)&gt;1,((SUM(J294:O294)-1))*'TUITION SCHED'!$H$60)+SUM(B294:I294)*'TUITION SCHED'!$H$59,""),"")</f>
        <v/>
      </c>
      <c r="BZ294" s="443" t="str">
        <f>IF(AH294="y",IF(SUM(B294:I294)&gt;0,'TUITION SCHED'!$H$57+IF(SUM(B294:I294)&gt;1,((SUM(B294:I294)-1))*'TUITION SCHED'!$H$59),""),"")</f>
        <v/>
      </c>
      <c r="CA294" s="443" t="str">
        <f t="shared" si="75"/>
        <v/>
      </c>
    </row>
    <row r="295" spans="1:79">
      <c r="A295" s="480"/>
      <c r="B295" s="480"/>
      <c r="C295" s="480"/>
      <c r="D295" s="480"/>
      <c r="E295" s="480"/>
      <c r="F295" s="480"/>
      <c r="G295" s="480"/>
      <c r="H295" s="480"/>
      <c r="I295" s="480"/>
      <c r="J295" s="480"/>
      <c r="K295" s="480"/>
      <c r="L295" s="480"/>
      <c r="M295" s="480"/>
      <c r="N295" s="480"/>
      <c r="O295" s="480"/>
      <c r="P295" s="443">
        <f t="shared" si="63"/>
        <v>0</v>
      </c>
      <c r="Q295" s="480"/>
      <c r="R295" s="480"/>
      <c r="S295" s="456">
        <f>IF(U295&gt;0,U295,IF(Q295=1,'TUITION SCHED'!D$30,IF(Q295=2,'TUITION SCHED'!E$30,IF(Q295=3,'TUITION SCHED'!F$30,IF(Q295=4,'TUITION SCHED'!G$30,IF(Q295=5,'TUITION SCHED'!H$30,IF(R295&gt;0,R295*'TUITION SCHED'!$D$31,SUM(BI295:BV295))))))))</f>
        <v>0</v>
      </c>
      <c r="T295" s="457" t="str">
        <f t="shared" si="64"/>
        <v/>
      </c>
      <c r="U295" s="480"/>
      <c r="V295" s="480"/>
      <c r="W295" s="575" t="str">
        <f>IF(V295="y",S295*'DATA INPUT'!$B$20,"")</f>
        <v/>
      </c>
      <c r="X295" s="483"/>
      <c r="Y295" s="443" t="str">
        <f>IF(A295="","",IF(X295="y",'DATA INPUT'!$B$26,'DATA INPUT'!$B$27))</f>
        <v/>
      </c>
      <c r="Z295" s="458">
        <f>IF(Q295=0,(P295-B295*0.5)*'DATA INPUT'!$B$28,"")</f>
        <v>0</v>
      </c>
      <c r="AA295" s="480"/>
      <c r="AB295" s="480"/>
      <c r="AC295" s="480"/>
      <c r="AD295" s="480"/>
      <c r="AE295" s="443" t="str">
        <f>IF((AB295+AC295+AD295)=0,"",(AB295*'DATA INPUT'!$D$59)+(AC295*'DATA INPUT'!$D$61)+(AD295*'DATA INPUT'!$D$66))</f>
        <v/>
      </c>
      <c r="AF295" s="480"/>
      <c r="AG295" s="480"/>
      <c r="AH295" s="483"/>
      <c r="AI295" s="443" t="str">
        <f t="shared" si="65"/>
        <v/>
      </c>
      <c r="AJ295" s="443" t="str">
        <f t="shared" si="66"/>
        <v/>
      </c>
      <c r="AK295" s="443" t="str">
        <f t="shared" si="67"/>
        <v/>
      </c>
      <c r="AL295" s="443" t="str">
        <f t="shared" si="68"/>
        <v/>
      </c>
      <c r="AM295" s="443" t="str">
        <f t="shared" si="69"/>
        <v/>
      </c>
      <c r="AN295" s="443" t="str">
        <f t="shared" si="70"/>
        <v/>
      </c>
      <c r="AO295" s="443" t="str">
        <f t="shared" si="71"/>
        <v/>
      </c>
      <c r="AP295" s="443" t="str">
        <f t="shared" si="72"/>
        <v/>
      </c>
      <c r="AQ295" s="440" t="str">
        <f>IF(AH295="y",IF(MAX(BY295:BZ295)&lt;'TUITION SCHED'!$H$61,MAX(BY295:BZ295),'TUITION SCHED'!$H$61),"")</f>
        <v/>
      </c>
      <c r="AR295" s="459"/>
      <c r="AS295" s="443" t="str">
        <f>IF(SUM(AT295:$BF295)&gt;0,"",IF(B295&gt;0,$P295,""))</f>
        <v/>
      </c>
      <c r="AT295" s="443" t="str">
        <f>IF(SUM(AU295:$BF295)&gt;0,"",IF(C295&gt;0,$P295,""))</f>
        <v/>
      </c>
      <c r="AU295" s="443" t="str">
        <f>IF(SUM(AV295:$BF295)&gt;0,"",IF(D295&gt;0,$P295,""))</f>
        <v/>
      </c>
      <c r="AV295" s="443" t="str">
        <f>IF(SUM(AW295:$BF295)&gt;0,"",IF(E295&gt;0,$P295,""))</f>
        <v/>
      </c>
      <c r="AW295" s="443" t="str">
        <f>IF(SUM(AX295:$BF295)&gt;0,"",IF(F295&gt;0,$P295,""))</f>
        <v/>
      </c>
      <c r="AX295" s="443" t="str">
        <f>IF(SUM(AY295:$BF295)&gt;0,"",IF(G295&gt;0,$P295,""))</f>
        <v/>
      </c>
      <c r="AY295" s="443" t="str">
        <f>IF(SUM(AZ295:$BF295)&gt;0,"",IF(H295&gt;0,$P295,""))</f>
        <v/>
      </c>
      <c r="AZ295" s="443" t="str">
        <f>IF(SUM(BA295:$BF295)&gt;0,"",IF(I295&gt;0,$P295,""))</f>
        <v/>
      </c>
      <c r="BA295" s="443" t="str">
        <f>IF(SUM(BB295:$BF295)&gt;0,"",IF(J295&gt;0,$P295,""))</f>
        <v/>
      </c>
      <c r="BB295" s="443" t="str">
        <f>IF(SUM(BC295:$BF295)&gt;0,"",IF(K295&gt;0,$P295,""))</f>
        <v/>
      </c>
      <c r="BC295" s="443" t="str">
        <f>IF(SUM(BD295:$BF295)&gt;0,"",IF(L295&gt;0,$P295,""))</f>
        <v/>
      </c>
      <c r="BD295" s="443" t="str">
        <f>IF(SUM(BE295:$BF295)&gt;0,"",IF(M295&gt;0,$P295,""))</f>
        <v/>
      </c>
      <c r="BE295" s="443" t="str">
        <f t="shared" si="73"/>
        <v/>
      </c>
      <c r="BF295" s="440" t="str">
        <f t="shared" si="74"/>
        <v/>
      </c>
      <c r="BG295" s="124"/>
      <c r="BH295" s="507"/>
      <c r="BI295" s="145" t="str">
        <f>IF(AS295&lt;1,"",IF(AS295=1,'TUITION SCHED'!$D$16,IF(AS295=2,'TUITION SCHED'!$E$16,IF(AS295=3,'TUITION SCHED'!$F$16,IF(AS295=4,'TUITION SCHED'!$G$16,IF(AS295=5,'TUITION SCHED'!$H$16,""))))))</f>
        <v/>
      </c>
      <c r="BJ295" s="443" t="str">
        <f>IF(AT295&lt;1,"",IF(AT295=1,'TUITION SCHED'!$D$17,IF(AT295=2,'TUITION SCHED'!$E$17,IF(AT295=3,'TUITION SCHED'!$F$17,IF(AT295=4,'TUITION SCHED'!$G$17,IF(AT295=5,'TUITION SCHED'!$H$18,""))))))</f>
        <v/>
      </c>
      <c r="BK295" s="443" t="str">
        <f>IF(AU295&lt;1,"",IF(AU295=1,'TUITION SCHED'!$D$18,IF(AU295=2,'TUITION SCHED'!$E$18,IF(AU295=3,'TUITION SCHED'!$F$18,IF(AU295=4,'TUITION SCHED'!$G$18,IF(AU295=5,'TUITION SCHED'!$H$18,""))))))</f>
        <v/>
      </c>
      <c r="BL295" s="443" t="str">
        <f>IF(AV295&lt;1,"",IF(AV295=1,'TUITION SCHED'!$D$19,IF(AV295=2,'TUITION SCHED'!$E$19,IF(AV295=3,'TUITION SCHED'!$F$19,IF(AV295=4,'TUITION SCHED'!$G$19,IF(AV295=5,'TUITION SCHED'!$H$19,""))))))</f>
        <v/>
      </c>
      <c r="BM295" s="443" t="str">
        <f>IF(AW295&lt;1,"",IF(AW295=1,'TUITION SCHED'!$D$20,IF(AW295=2,'TUITION SCHED'!$E$20,IF(AW295=3,'TUITION SCHED'!$F$20,IF(AW295=4,'TUITION SCHED'!$G$20,IF(AW295=5,'TUITION SCHED'!$H$20,""))))))</f>
        <v/>
      </c>
      <c r="BN295" s="443" t="str">
        <f>IF(AX295&lt;1,"",IF(AX295=1,'TUITION SCHED'!$D$21,IF(AX295=2,'TUITION SCHED'!$E$21,IF(AX295=3,'TUITION SCHED'!$F$21,IF(AX295=4,'TUITION SCHED'!$G$21,IF(AX295=5,'TUITION SCHED'!$H$21,""))))))</f>
        <v/>
      </c>
      <c r="BO295" s="443" t="str">
        <f>IF(AY295&lt;1,"",IF(AY295=1,'TUITION SCHED'!$D$22,IF(AY295=2,'TUITION SCHED'!$E$22,IF(AY295=3,'TUITION SCHED'!$F$22,IF(AY295=4,'TUITION SCHED'!$G$22,IF(AY295=5,'TUITION SCHED'!$H$22,""))))))</f>
        <v/>
      </c>
      <c r="BP295" s="443" t="str">
        <f>IF(AZ295&lt;1,"",IF(AZ295=1,'TUITION SCHED'!$D$23,IF(AZ295=2,'TUITION SCHED'!$E$23,IF(AZ295=3,'TUITION SCHED'!$F$23,IF(AZ295=4,'TUITION SCHED'!$G$23,IF(AZ295=5,'TUITION SCHED'!$H$23,""))))))</f>
        <v/>
      </c>
      <c r="BQ295" s="443" t="str">
        <f>IF(BA295&lt;1,"",IF(BA295=1,'TUITION SCHED'!$D$24,IF(BA295=2,'TUITION SCHED'!$E$24,IF(BA295=3,'TUITION SCHED'!$F$24,IF(BA295=4,'TUITION SCHED'!$G$24,IF(BA295=5,'TUITION SCHED'!$H$24,""))))))</f>
        <v/>
      </c>
      <c r="BR295" s="443" t="str">
        <f>IF(BB295&lt;1,"",IF(BB295=1,'TUITION SCHED'!$D$25,IF(BB295=2,'TUITION SCHED'!$E$25,IF(BB295=3,'TUITION SCHED'!$F$25,IF(BB295=4,'TUITION SCHED'!$G$25,IF(BB295=5,'TUITION SCHED'!$H$25,""))))))</f>
        <v/>
      </c>
      <c r="BS295" s="443" t="str">
        <f>IF(BC295&lt;1,"",IF(BC295=1,'TUITION SCHED'!$D$26,IF(BC295=2,'TUITION SCHED'!$E$26,IF(BC295=3,'TUITION SCHED'!$F$26,IF(BC295=4,'TUITION SCHED'!$G$26,IF(BC295=5,'TUITION SCHED'!$H$26,""))))))</f>
        <v/>
      </c>
      <c r="BT295" s="443" t="str">
        <f>IF(BD295&lt;1,"",IF(BD295=1,'TUITION SCHED'!$D$27,IF(BD295=2,'TUITION SCHED'!$E$27,IF(BD295=3,'TUITION SCHED'!$F$27,IF(BD295=4,'TUITION SCHED'!$G$27,IF(BD295=5,'TUITION SCHED'!$H$27,""))))))</f>
        <v/>
      </c>
      <c r="BU295" s="443" t="str">
        <f>IF(BE295&lt;1,"",IF(BE295=1,'TUITION SCHED'!$D$28,IF(BE295=2,'TUITION SCHED'!$E$28,IF(BE295=3,'TUITION SCHED'!$F$28,IF(BE295=4,'TUITION SCHED'!$G$28,IF(BE295=5,'TUITION SCHED'!$H$28,""))))))</f>
        <v/>
      </c>
      <c r="BV295" s="440" t="str">
        <f>IF(BF295&lt;1,"",IF(BF295=1,'TUITION SCHED'!$D$29,IF(BF295=2,'TUITION SCHED'!$E$29,IF(BF295=3,'TUITION SCHED'!$F$29,IF(BF295=4,'TUITION SCHED'!$G$29,IF(BF295=5,'TUITION SCHED'!$H$29,""))))))</f>
        <v/>
      </c>
      <c r="BW295" s="124"/>
      <c r="BX295" s="507"/>
      <c r="BY295" s="145" t="str">
        <f>IF(AH295="y",IF(SUM(J295:O295)&gt;0,'TUITION SCHED'!$H$58+IF(SUM(J295:O295)&gt;1,((SUM(J295:O295)-1))*'TUITION SCHED'!$H$60)+SUM(B295:I295)*'TUITION SCHED'!$H$59,""),"")</f>
        <v/>
      </c>
      <c r="BZ295" s="443" t="str">
        <f>IF(AH295="y",IF(SUM(B295:I295)&gt;0,'TUITION SCHED'!$H$57+IF(SUM(B295:I295)&gt;1,((SUM(B295:I295)-1))*'TUITION SCHED'!$H$59),""),"")</f>
        <v/>
      </c>
      <c r="CA295" s="443" t="str">
        <f t="shared" si="75"/>
        <v/>
      </c>
    </row>
    <row r="296" spans="1:79">
      <c r="A296" s="480"/>
      <c r="B296" s="480"/>
      <c r="C296" s="480"/>
      <c r="D296" s="480"/>
      <c r="E296" s="480"/>
      <c r="F296" s="480"/>
      <c r="G296" s="480"/>
      <c r="H296" s="480"/>
      <c r="I296" s="480"/>
      <c r="J296" s="480"/>
      <c r="K296" s="480"/>
      <c r="L296" s="480"/>
      <c r="M296" s="480"/>
      <c r="N296" s="480"/>
      <c r="O296" s="480"/>
      <c r="P296" s="443">
        <f t="shared" si="63"/>
        <v>0</v>
      </c>
      <c r="Q296" s="480"/>
      <c r="R296" s="480"/>
      <c r="S296" s="456">
        <f>IF(U296&gt;0,U296,IF(Q296=1,'TUITION SCHED'!D$30,IF(Q296=2,'TUITION SCHED'!E$30,IF(Q296=3,'TUITION SCHED'!F$30,IF(Q296=4,'TUITION SCHED'!G$30,IF(Q296=5,'TUITION SCHED'!H$30,IF(R296&gt;0,R296*'TUITION SCHED'!$D$31,SUM(BI296:BV296))))))))</f>
        <v>0</v>
      </c>
      <c r="T296" s="457" t="str">
        <f t="shared" si="64"/>
        <v/>
      </c>
      <c r="U296" s="480"/>
      <c r="V296" s="480"/>
      <c r="W296" s="575" t="str">
        <f>IF(V296="y",S296*'DATA INPUT'!$B$20,"")</f>
        <v/>
      </c>
      <c r="X296" s="483"/>
      <c r="Y296" s="443" t="str">
        <f>IF(A296="","",IF(X296="y",'DATA INPUT'!$B$26,'DATA INPUT'!$B$27))</f>
        <v/>
      </c>
      <c r="Z296" s="458">
        <f>IF(Q296=0,(P296-B296*0.5)*'DATA INPUT'!$B$28,"")</f>
        <v>0</v>
      </c>
      <c r="AA296" s="480"/>
      <c r="AB296" s="480"/>
      <c r="AC296" s="480"/>
      <c r="AD296" s="480"/>
      <c r="AE296" s="443" t="str">
        <f>IF((AB296+AC296+AD296)=0,"",(AB296*'DATA INPUT'!$D$59)+(AC296*'DATA INPUT'!$D$61)+(AD296*'DATA INPUT'!$D$66))</f>
        <v/>
      </c>
      <c r="AF296" s="480"/>
      <c r="AG296" s="480"/>
      <c r="AH296" s="483"/>
      <c r="AI296" s="443" t="str">
        <f t="shared" si="65"/>
        <v/>
      </c>
      <c r="AJ296" s="443" t="str">
        <f t="shared" si="66"/>
        <v/>
      </c>
      <c r="AK296" s="443" t="str">
        <f t="shared" si="67"/>
        <v/>
      </c>
      <c r="AL296" s="443" t="str">
        <f t="shared" si="68"/>
        <v/>
      </c>
      <c r="AM296" s="443" t="str">
        <f t="shared" si="69"/>
        <v/>
      </c>
      <c r="AN296" s="443" t="str">
        <f t="shared" si="70"/>
        <v/>
      </c>
      <c r="AO296" s="443" t="str">
        <f t="shared" si="71"/>
        <v/>
      </c>
      <c r="AP296" s="443" t="str">
        <f t="shared" si="72"/>
        <v/>
      </c>
      <c r="AQ296" s="440" t="str">
        <f>IF(AH296="y",IF(MAX(BY296:BZ296)&lt;'TUITION SCHED'!$H$61,MAX(BY296:BZ296),'TUITION SCHED'!$H$61),"")</f>
        <v/>
      </c>
      <c r="AR296" s="459"/>
      <c r="AS296" s="443" t="str">
        <f>IF(SUM(AT296:$BF296)&gt;0,"",IF(B296&gt;0,$P296,""))</f>
        <v/>
      </c>
      <c r="AT296" s="443" t="str">
        <f>IF(SUM(AU296:$BF296)&gt;0,"",IF(C296&gt;0,$P296,""))</f>
        <v/>
      </c>
      <c r="AU296" s="443" t="str">
        <f>IF(SUM(AV296:$BF296)&gt;0,"",IF(D296&gt;0,$P296,""))</f>
        <v/>
      </c>
      <c r="AV296" s="443" t="str">
        <f>IF(SUM(AW296:$BF296)&gt;0,"",IF(E296&gt;0,$P296,""))</f>
        <v/>
      </c>
      <c r="AW296" s="443" t="str">
        <f>IF(SUM(AX296:$BF296)&gt;0,"",IF(F296&gt;0,$P296,""))</f>
        <v/>
      </c>
      <c r="AX296" s="443" t="str">
        <f>IF(SUM(AY296:$BF296)&gt;0,"",IF(G296&gt;0,$P296,""))</f>
        <v/>
      </c>
      <c r="AY296" s="443" t="str">
        <f>IF(SUM(AZ296:$BF296)&gt;0,"",IF(H296&gt;0,$P296,""))</f>
        <v/>
      </c>
      <c r="AZ296" s="443" t="str">
        <f>IF(SUM(BA296:$BF296)&gt;0,"",IF(I296&gt;0,$P296,""))</f>
        <v/>
      </c>
      <c r="BA296" s="443" t="str">
        <f>IF(SUM(BB296:$BF296)&gt;0,"",IF(J296&gt;0,$P296,""))</f>
        <v/>
      </c>
      <c r="BB296" s="443" t="str">
        <f>IF(SUM(BC296:$BF296)&gt;0,"",IF(K296&gt;0,$P296,""))</f>
        <v/>
      </c>
      <c r="BC296" s="443" t="str">
        <f>IF(SUM(BD296:$BF296)&gt;0,"",IF(L296&gt;0,$P296,""))</f>
        <v/>
      </c>
      <c r="BD296" s="443" t="str">
        <f>IF(SUM(BE296:$BF296)&gt;0,"",IF(M296&gt;0,$P296,""))</f>
        <v/>
      </c>
      <c r="BE296" s="443" t="str">
        <f t="shared" si="73"/>
        <v/>
      </c>
      <c r="BF296" s="440" t="str">
        <f t="shared" si="74"/>
        <v/>
      </c>
      <c r="BG296" s="124"/>
      <c r="BH296" s="507"/>
      <c r="BI296" s="145" t="str">
        <f>IF(AS296&lt;1,"",IF(AS296=1,'TUITION SCHED'!$D$16,IF(AS296=2,'TUITION SCHED'!$E$16,IF(AS296=3,'TUITION SCHED'!$F$16,IF(AS296=4,'TUITION SCHED'!$G$16,IF(AS296=5,'TUITION SCHED'!$H$16,""))))))</f>
        <v/>
      </c>
      <c r="BJ296" s="443" t="str">
        <f>IF(AT296&lt;1,"",IF(AT296=1,'TUITION SCHED'!$D$17,IF(AT296=2,'TUITION SCHED'!$E$17,IF(AT296=3,'TUITION SCHED'!$F$17,IF(AT296=4,'TUITION SCHED'!$G$17,IF(AT296=5,'TUITION SCHED'!$H$18,""))))))</f>
        <v/>
      </c>
      <c r="BK296" s="443" t="str">
        <f>IF(AU296&lt;1,"",IF(AU296=1,'TUITION SCHED'!$D$18,IF(AU296=2,'TUITION SCHED'!$E$18,IF(AU296=3,'TUITION SCHED'!$F$18,IF(AU296=4,'TUITION SCHED'!$G$18,IF(AU296=5,'TUITION SCHED'!$H$18,""))))))</f>
        <v/>
      </c>
      <c r="BL296" s="443" t="str">
        <f>IF(AV296&lt;1,"",IF(AV296=1,'TUITION SCHED'!$D$19,IF(AV296=2,'TUITION SCHED'!$E$19,IF(AV296=3,'TUITION SCHED'!$F$19,IF(AV296=4,'TUITION SCHED'!$G$19,IF(AV296=5,'TUITION SCHED'!$H$19,""))))))</f>
        <v/>
      </c>
      <c r="BM296" s="443" t="str">
        <f>IF(AW296&lt;1,"",IF(AW296=1,'TUITION SCHED'!$D$20,IF(AW296=2,'TUITION SCHED'!$E$20,IF(AW296=3,'TUITION SCHED'!$F$20,IF(AW296=4,'TUITION SCHED'!$G$20,IF(AW296=5,'TUITION SCHED'!$H$20,""))))))</f>
        <v/>
      </c>
      <c r="BN296" s="443" t="str">
        <f>IF(AX296&lt;1,"",IF(AX296=1,'TUITION SCHED'!$D$21,IF(AX296=2,'TUITION SCHED'!$E$21,IF(AX296=3,'TUITION SCHED'!$F$21,IF(AX296=4,'TUITION SCHED'!$G$21,IF(AX296=5,'TUITION SCHED'!$H$21,""))))))</f>
        <v/>
      </c>
      <c r="BO296" s="443" t="str">
        <f>IF(AY296&lt;1,"",IF(AY296=1,'TUITION SCHED'!$D$22,IF(AY296=2,'TUITION SCHED'!$E$22,IF(AY296=3,'TUITION SCHED'!$F$22,IF(AY296=4,'TUITION SCHED'!$G$22,IF(AY296=5,'TUITION SCHED'!$H$22,""))))))</f>
        <v/>
      </c>
      <c r="BP296" s="443" t="str">
        <f>IF(AZ296&lt;1,"",IF(AZ296=1,'TUITION SCHED'!$D$23,IF(AZ296=2,'TUITION SCHED'!$E$23,IF(AZ296=3,'TUITION SCHED'!$F$23,IF(AZ296=4,'TUITION SCHED'!$G$23,IF(AZ296=5,'TUITION SCHED'!$H$23,""))))))</f>
        <v/>
      </c>
      <c r="BQ296" s="443" t="str">
        <f>IF(BA296&lt;1,"",IF(BA296=1,'TUITION SCHED'!$D$24,IF(BA296=2,'TUITION SCHED'!$E$24,IF(BA296=3,'TUITION SCHED'!$F$24,IF(BA296=4,'TUITION SCHED'!$G$24,IF(BA296=5,'TUITION SCHED'!$H$24,""))))))</f>
        <v/>
      </c>
      <c r="BR296" s="443" t="str">
        <f>IF(BB296&lt;1,"",IF(BB296=1,'TUITION SCHED'!$D$25,IF(BB296=2,'TUITION SCHED'!$E$25,IF(BB296=3,'TUITION SCHED'!$F$25,IF(BB296=4,'TUITION SCHED'!$G$25,IF(BB296=5,'TUITION SCHED'!$H$25,""))))))</f>
        <v/>
      </c>
      <c r="BS296" s="443" t="str">
        <f>IF(BC296&lt;1,"",IF(BC296=1,'TUITION SCHED'!$D$26,IF(BC296=2,'TUITION SCHED'!$E$26,IF(BC296=3,'TUITION SCHED'!$F$26,IF(BC296=4,'TUITION SCHED'!$G$26,IF(BC296=5,'TUITION SCHED'!$H$26,""))))))</f>
        <v/>
      </c>
      <c r="BT296" s="443" t="str">
        <f>IF(BD296&lt;1,"",IF(BD296=1,'TUITION SCHED'!$D$27,IF(BD296=2,'TUITION SCHED'!$E$27,IF(BD296=3,'TUITION SCHED'!$F$27,IF(BD296=4,'TUITION SCHED'!$G$27,IF(BD296=5,'TUITION SCHED'!$H$27,""))))))</f>
        <v/>
      </c>
      <c r="BU296" s="443" t="str">
        <f>IF(BE296&lt;1,"",IF(BE296=1,'TUITION SCHED'!$D$28,IF(BE296=2,'TUITION SCHED'!$E$28,IF(BE296=3,'TUITION SCHED'!$F$28,IF(BE296=4,'TUITION SCHED'!$G$28,IF(BE296=5,'TUITION SCHED'!$H$28,""))))))</f>
        <v/>
      </c>
      <c r="BV296" s="440" t="str">
        <f>IF(BF296&lt;1,"",IF(BF296=1,'TUITION SCHED'!$D$29,IF(BF296=2,'TUITION SCHED'!$E$29,IF(BF296=3,'TUITION SCHED'!$F$29,IF(BF296=4,'TUITION SCHED'!$G$29,IF(BF296=5,'TUITION SCHED'!$H$29,""))))))</f>
        <v/>
      </c>
      <c r="BW296" s="124"/>
      <c r="BX296" s="507"/>
      <c r="BY296" s="145" t="str">
        <f>IF(AH296="y",IF(SUM(J296:O296)&gt;0,'TUITION SCHED'!$H$58+IF(SUM(J296:O296)&gt;1,((SUM(J296:O296)-1))*'TUITION SCHED'!$H$60)+SUM(B296:I296)*'TUITION SCHED'!$H$59,""),"")</f>
        <v/>
      </c>
      <c r="BZ296" s="443" t="str">
        <f>IF(AH296="y",IF(SUM(B296:I296)&gt;0,'TUITION SCHED'!$H$57+IF(SUM(B296:I296)&gt;1,((SUM(B296:I296)-1))*'TUITION SCHED'!$H$59),""),"")</f>
        <v/>
      </c>
      <c r="CA296" s="443" t="str">
        <f t="shared" si="75"/>
        <v/>
      </c>
    </row>
    <row r="297" spans="1:79">
      <c r="A297" s="480"/>
      <c r="B297" s="480"/>
      <c r="C297" s="480"/>
      <c r="D297" s="480"/>
      <c r="E297" s="480"/>
      <c r="F297" s="480"/>
      <c r="G297" s="480"/>
      <c r="H297" s="480"/>
      <c r="I297" s="480"/>
      <c r="J297" s="480"/>
      <c r="K297" s="480"/>
      <c r="L297" s="480"/>
      <c r="M297" s="480"/>
      <c r="N297" s="480"/>
      <c r="O297" s="480"/>
      <c r="P297" s="443">
        <f t="shared" si="63"/>
        <v>0</v>
      </c>
      <c r="Q297" s="480"/>
      <c r="R297" s="480"/>
      <c r="S297" s="456">
        <f>IF(U297&gt;0,U297,IF(Q297=1,'TUITION SCHED'!D$30,IF(Q297=2,'TUITION SCHED'!E$30,IF(Q297=3,'TUITION SCHED'!F$30,IF(Q297=4,'TUITION SCHED'!G$30,IF(Q297=5,'TUITION SCHED'!H$30,IF(R297&gt;0,R297*'TUITION SCHED'!$D$31,SUM(BI297:BV297))))))))</f>
        <v>0</v>
      </c>
      <c r="T297" s="457" t="str">
        <f t="shared" si="64"/>
        <v/>
      </c>
      <c r="U297" s="480"/>
      <c r="V297" s="480"/>
      <c r="W297" s="575" t="str">
        <f>IF(V297="y",S297*'DATA INPUT'!$B$20,"")</f>
        <v/>
      </c>
      <c r="X297" s="483"/>
      <c r="Y297" s="443" t="str">
        <f>IF(A297="","",IF(X297="y",'DATA INPUT'!$B$26,'DATA INPUT'!$B$27))</f>
        <v/>
      </c>
      <c r="Z297" s="458">
        <f>IF(Q297=0,(P297-B297*0.5)*'DATA INPUT'!$B$28,"")</f>
        <v>0</v>
      </c>
      <c r="AA297" s="480"/>
      <c r="AB297" s="480"/>
      <c r="AC297" s="480"/>
      <c r="AD297" s="480"/>
      <c r="AE297" s="443" t="str">
        <f>IF((AB297+AC297+AD297)=0,"",(AB297*'DATA INPUT'!$D$59)+(AC297*'DATA INPUT'!$D$61)+(AD297*'DATA INPUT'!$D$66))</f>
        <v/>
      </c>
      <c r="AF297" s="480"/>
      <c r="AG297" s="480"/>
      <c r="AH297" s="483"/>
      <c r="AI297" s="443" t="str">
        <f t="shared" si="65"/>
        <v/>
      </c>
      <c r="AJ297" s="443" t="str">
        <f t="shared" si="66"/>
        <v/>
      </c>
      <c r="AK297" s="443" t="str">
        <f t="shared" si="67"/>
        <v/>
      </c>
      <c r="AL297" s="443" t="str">
        <f t="shared" si="68"/>
        <v/>
      </c>
      <c r="AM297" s="443" t="str">
        <f t="shared" si="69"/>
        <v/>
      </c>
      <c r="AN297" s="443" t="str">
        <f t="shared" si="70"/>
        <v/>
      </c>
      <c r="AO297" s="443" t="str">
        <f t="shared" si="71"/>
        <v/>
      </c>
      <c r="AP297" s="443" t="str">
        <f t="shared" si="72"/>
        <v/>
      </c>
      <c r="AQ297" s="440" t="str">
        <f>IF(AH297="y",IF(MAX(BY297:BZ297)&lt;'TUITION SCHED'!$H$61,MAX(BY297:BZ297),'TUITION SCHED'!$H$61),"")</f>
        <v/>
      </c>
      <c r="AR297" s="459"/>
      <c r="AS297" s="443" t="str">
        <f>IF(SUM(AT297:$BF297)&gt;0,"",IF(B297&gt;0,$P297,""))</f>
        <v/>
      </c>
      <c r="AT297" s="443" t="str">
        <f>IF(SUM(AU297:$BF297)&gt;0,"",IF(C297&gt;0,$P297,""))</f>
        <v/>
      </c>
      <c r="AU297" s="443" t="str">
        <f>IF(SUM(AV297:$BF297)&gt;0,"",IF(D297&gt;0,$P297,""))</f>
        <v/>
      </c>
      <c r="AV297" s="443" t="str">
        <f>IF(SUM(AW297:$BF297)&gt;0,"",IF(E297&gt;0,$P297,""))</f>
        <v/>
      </c>
      <c r="AW297" s="443" t="str">
        <f>IF(SUM(AX297:$BF297)&gt;0,"",IF(F297&gt;0,$P297,""))</f>
        <v/>
      </c>
      <c r="AX297" s="443" t="str">
        <f>IF(SUM(AY297:$BF297)&gt;0,"",IF(G297&gt;0,$P297,""))</f>
        <v/>
      </c>
      <c r="AY297" s="443" t="str">
        <f>IF(SUM(AZ297:$BF297)&gt;0,"",IF(H297&gt;0,$P297,""))</f>
        <v/>
      </c>
      <c r="AZ297" s="443" t="str">
        <f>IF(SUM(BA297:$BF297)&gt;0,"",IF(I297&gt;0,$P297,""))</f>
        <v/>
      </c>
      <c r="BA297" s="443" t="str">
        <f>IF(SUM(BB297:$BF297)&gt;0,"",IF(J297&gt;0,$P297,""))</f>
        <v/>
      </c>
      <c r="BB297" s="443" t="str">
        <f>IF(SUM(BC297:$BF297)&gt;0,"",IF(K297&gt;0,$P297,""))</f>
        <v/>
      </c>
      <c r="BC297" s="443" t="str">
        <f>IF(SUM(BD297:$BF297)&gt;0,"",IF(L297&gt;0,$P297,""))</f>
        <v/>
      </c>
      <c r="BD297" s="443" t="str">
        <f>IF(SUM(BE297:$BF297)&gt;0,"",IF(M297&gt;0,$P297,""))</f>
        <v/>
      </c>
      <c r="BE297" s="443" t="str">
        <f t="shared" si="73"/>
        <v/>
      </c>
      <c r="BF297" s="440" t="str">
        <f t="shared" si="74"/>
        <v/>
      </c>
      <c r="BG297" s="124"/>
      <c r="BH297" s="507"/>
      <c r="BI297" s="145" t="str">
        <f>IF(AS297&lt;1,"",IF(AS297=1,'TUITION SCHED'!$D$16,IF(AS297=2,'TUITION SCHED'!$E$16,IF(AS297=3,'TUITION SCHED'!$F$16,IF(AS297=4,'TUITION SCHED'!$G$16,IF(AS297=5,'TUITION SCHED'!$H$16,""))))))</f>
        <v/>
      </c>
      <c r="BJ297" s="443" t="str">
        <f>IF(AT297&lt;1,"",IF(AT297=1,'TUITION SCHED'!$D$17,IF(AT297=2,'TUITION SCHED'!$E$17,IF(AT297=3,'TUITION SCHED'!$F$17,IF(AT297=4,'TUITION SCHED'!$G$17,IF(AT297=5,'TUITION SCHED'!$H$18,""))))))</f>
        <v/>
      </c>
      <c r="BK297" s="443" t="str">
        <f>IF(AU297&lt;1,"",IF(AU297=1,'TUITION SCHED'!$D$18,IF(AU297=2,'TUITION SCHED'!$E$18,IF(AU297=3,'TUITION SCHED'!$F$18,IF(AU297=4,'TUITION SCHED'!$G$18,IF(AU297=5,'TUITION SCHED'!$H$18,""))))))</f>
        <v/>
      </c>
      <c r="BL297" s="443" t="str">
        <f>IF(AV297&lt;1,"",IF(AV297=1,'TUITION SCHED'!$D$19,IF(AV297=2,'TUITION SCHED'!$E$19,IF(AV297=3,'TUITION SCHED'!$F$19,IF(AV297=4,'TUITION SCHED'!$G$19,IF(AV297=5,'TUITION SCHED'!$H$19,""))))))</f>
        <v/>
      </c>
      <c r="BM297" s="443" t="str">
        <f>IF(AW297&lt;1,"",IF(AW297=1,'TUITION SCHED'!$D$20,IF(AW297=2,'TUITION SCHED'!$E$20,IF(AW297=3,'TUITION SCHED'!$F$20,IF(AW297=4,'TUITION SCHED'!$G$20,IF(AW297=5,'TUITION SCHED'!$H$20,""))))))</f>
        <v/>
      </c>
      <c r="BN297" s="443" t="str">
        <f>IF(AX297&lt;1,"",IF(AX297=1,'TUITION SCHED'!$D$21,IF(AX297=2,'TUITION SCHED'!$E$21,IF(AX297=3,'TUITION SCHED'!$F$21,IF(AX297=4,'TUITION SCHED'!$G$21,IF(AX297=5,'TUITION SCHED'!$H$21,""))))))</f>
        <v/>
      </c>
      <c r="BO297" s="443" t="str">
        <f>IF(AY297&lt;1,"",IF(AY297=1,'TUITION SCHED'!$D$22,IF(AY297=2,'TUITION SCHED'!$E$22,IF(AY297=3,'TUITION SCHED'!$F$22,IF(AY297=4,'TUITION SCHED'!$G$22,IF(AY297=5,'TUITION SCHED'!$H$22,""))))))</f>
        <v/>
      </c>
      <c r="BP297" s="443" t="str">
        <f>IF(AZ297&lt;1,"",IF(AZ297=1,'TUITION SCHED'!$D$23,IF(AZ297=2,'TUITION SCHED'!$E$23,IF(AZ297=3,'TUITION SCHED'!$F$23,IF(AZ297=4,'TUITION SCHED'!$G$23,IF(AZ297=5,'TUITION SCHED'!$H$23,""))))))</f>
        <v/>
      </c>
      <c r="BQ297" s="443" t="str">
        <f>IF(BA297&lt;1,"",IF(BA297=1,'TUITION SCHED'!$D$24,IF(BA297=2,'TUITION SCHED'!$E$24,IF(BA297=3,'TUITION SCHED'!$F$24,IF(BA297=4,'TUITION SCHED'!$G$24,IF(BA297=5,'TUITION SCHED'!$H$24,""))))))</f>
        <v/>
      </c>
      <c r="BR297" s="443" t="str">
        <f>IF(BB297&lt;1,"",IF(BB297=1,'TUITION SCHED'!$D$25,IF(BB297=2,'TUITION SCHED'!$E$25,IF(BB297=3,'TUITION SCHED'!$F$25,IF(BB297=4,'TUITION SCHED'!$G$25,IF(BB297=5,'TUITION SCHED'!$H$25,""))))))</f>
        <v/>
      </c>
      <c r="BS297" s="443" t="str">
        <f>IF(BC297&lt;1,"",IF(BC297=1,'TUITION SCHED'!$D$26,IF(BC297=2,'TUITION SCHED'!$E$26,IF(BC297=3,'TUITION SCHED'!$F$26,IF(BC297=4,'TUITION SCHED'!$G$26,IF(BC297=5,'TUITION SCHED'!$H$26,""))))))</f>
        <v/>
      </c>
      <c r="BT297" s="443" t="str">
        <f>IF(BD297&lt;1,"",IF(BD297=1,'TUITION SCHED'!$D$27,IF(BD297=2,'TUITION SCHED'!$E$27,IF(BD297=3,'TUITION SCHED'!$F$27,IF(BD297=4,'TUITION SCHED'!$G$27,IF(BD297=5,'TUITION SCHED'!$H$27,""))))))</f>
        <v/>
      </c>
      <c r="BU297" s="443" t="str">
        <f>IF(BE297&lt;1,"",IF(BE297=1,'TUITION SCHED'!$D$28,IF(BE297=2,'TUITION SCHED'!$E$28,IF(BE297=3,'TUITION SCHED'!$F$28,IF(BE297=4,'TUITION SCHED'!$G$28,IF(BE297=5,'TUITION SCHED'!$H$28,""))))))</f>
        <v/>
      </c>
      <c r="BV297" s="440" t="str">
        <f>IF(BF297&lt;1,"",IF(BF297=1,'TUITION SCHED'!$D$29,IF(BF297=2,'TUITION SCHED'!$E$29,IF(BF297=3,'TUITION SCHED'!$F$29,IF(BF297=4,'TUITION SCHED'!$G$29,IF(BF297=5,'TUITION SCHED'!$H$29,""))))))</f>
        <v/>
      </c>
      <c r="BW297" s="124"/>
      <c r="BX297" s="507"/>
      <c r="BY297" s="145" t="str">
        <f>IF(AH297="y",IF(SUM(J297:O297)&gt;0,'TUITION SCHED'!$H$58+IF(SUM(J297:O297)&gt;1,((SUM(J297:O297)-1))*'TUITION SCHED'!$H$60)+SUM(B297:I297)*'TUITION SCHED'!$H$59,""),"")</f>
        <v/>
      </c>
      <c r="BZ297" s="443" t="str">
        <f>IF(AH297="y",IF(SUM(B297:I297)&gt;0,'TUITION SCHED'!$H$57+IF(SUM(B297:I297)&gt;1,((SUM(B297:I297)-1))*'TUITION SCHED'!$H$59),""),"")</f>
        <v/>
      </c>
      <c r="CA297" s="443" t="str">
        <f t="shared" si="75"/>
        <v/>
      </c>
    </row>
    <row r="298" spans="1:79">
      <c r="A298" s="480"/>
      <c r="B298" s="480"/>
      <c r="C298" s="480"/>
      <c r="D298" s="480"/>
      <c r="E298" s="480"/>
      <c r="F298" s="480"/>
      <c r="G298" s="480"/>
      <c r="H298" s="480"/>
      <c r="I298" s="480"/>
      <c r="J298" s="480"/>
      <c r="K298" s="480"/>
      <c r="L298" s="480"/>
      <c r="M298" s="480"/>
      <c r="N298" s="480"/>
      <c r="O298" s="480"/>
      <c r="P298" s="443">
        <f t="shared" si="63"/>
        <v>0</v>
      </c>
      <c r="Q298" s="480"/>
      <c r="R298" s="480"/>
      <c r="S298" s="456">
        <f>IF(U298&gt;0,U298,IF(Q298=1,'TUITION SCHED'!D$30,IF(Q298=2,'TUITION SCHED'!E$30,IF(Q298=3,'TUITION SCHED'!F$30,IF(Q298=4,'TUITION SCHED'!G$30,IF(Q298=5,'TUITION SCHED'!H$30,IF(R298&gt;0,R298*'TUITION SCHED'!$D$31,SUM(BI298:BV298))))))))</f>
        <v>0</v>
      </c>
      <c r="T298" s="457" t="str">
        <f t="shared" si="64"/>
        <v/>
      </c>
      <c r="U298" s="480"/>
      <c r="V298" s="480"/>
      <c r="W298" s="575" t="str">
        <f>IF(V298="y",S298*'DATA INPUT'!$B$20,"")</f>
        <v/>
      </c>
      <c r="X298" s="483"/>
      <c r="Y298" s="443" t="str">
        <f>IF(A298="","",IF(X298="y",'DATA INPUT'!$B$26,'DATA INPUT'!$B$27))</f>
        <v/>
      </c>
      <c r="Z298" s="458">
        <f>IF(Q298=0,(P298-B298*0.5)*'DATA INPUT'!$B$28,"")</f>
        <v>0</v>
      </c>
      <c r="AA298" s="480"/>
      <c r="AB298" s="480"/>
      <c r="AC298" s="480"/>
      <c r="AD298" s="480"/>
      <c r="AE298" s="443" t="str">
        <f>IF((AB298+AC298+AD298)=0,"",(AB298*'DATA INPUT'!$D$59)+(AC298*'DATA INPUT'!$D$61)+(AD298*'DATA INPUT'!$D$66))</f>
        <v/>
      </c>
      <c r="AF298" s="480"/>
      <c r="AG298" s="480"/>
      <c r="AH298" s="483"/>
      <c r="AI298" s="443" t="str">
        <f t="shared" si="65"/>
        <v/>
      </c>
      <c r="AJ298" s="443" t="str">
        <f t="shared" si="66"/>
        <v/>
      </c>
      <c r="AK298" s="443" t="str">
        <f t="shared" si="67"/>
        <v/>
      </c>
      <c r="AL298" s="443" t="str">
        <f t="shared" si="68"/>
        <v/>
      </c>
      <c r="AM298" s="443" t="str">
        <f t="shared" si="69"/>
        <v/>
      </c>
      <c r="AN298" s="443" t="str">
        <f t="shared" si="70"/>
        <v/>
      </c>
      <c r="AO298" s="443" t="str">
        <f t="shared" si="71"/>
        <v/>
      </c>
      <c r="AP298" s="443" t="str">
        <f t="shared" si="72"/>
        <v/>
      </c>
      <c r="AQ298" s="440" t="str">
        <f>IF(AH298="y",IF(MAX(BY298:BZ298)&lt;'TUITION SCHED'!$H$61,MAX(BY298:BZ298),'TUITION SCHED'!$H$61),"")</f>
        <v/>
      </c>
      <c r="AR298" s="459"/>
      <c r="AS298" s="443" t="str">
        <f>IF(SUM(AT298:$BF298)&gt;0,"",IF(B298&gt;0,$P298,""))</f>
        <v/>
      </c>
      <c r="AT298" s="443" t="str">
        <f>IF(SUM(AU298:$BF298)&gt;0,"",IF(C298&gt;0,$P298,""))</f>
        <v/>
      </c>
      <c r="AU298" s="443" t="str">
        <f>IF(SUM(AV298:$BF298)&gt;0,"",IF(D298&gt;0,$P298,""))</f>
        <v/>
      </c>
      <c r="AV298" s="443" t="str">
        <f>IF(SUM(AW298:$BF298)&gt;0,"",IF(E298&gt;0,$P298,""))</f>
        <v/>
      </c>
      <c r="AW298" s="443" t="str">
        <f>IF(SUM(AX298:$BF298)&gt;0,"",IF(F298&gt;0,$P298,""))</f>
        <v/>
      </c>
      <c r="AX298" s="443" t="str">
        <f>IF(SUM(AY298:$BF298)&gt;0,"",IF(G298&gt;0,$P298,""))</f>
        <v/>
      </c>
      <c r="AY298" s="443" t="str">
        <f>IF(SUM(AZ298:$BF298)&gt;0,"",IF(H298&gt;0,$P298,""))</f>
        <v/>
      </c>
      <c r="AZ298" s="443" t="str">
        <f>IF(SUM(BA298:$BF298)&gt;0,"",IF(I298&gt;0,$P298,""))</f>
        <v/>
      </c>
      <c r="BA298" s="443" t="str">
        <f>IF(SUM(BB298:$BF298)&gt;0,"",IF(J298&gt;0,$P298,""))</f>
        <v/>
      </c>
      <c r="BB298" s="443" t="str">
        <f>IF(SUM(BC298:$BF298)&gt;0,"",IF(K298&gt;0,$P298,""))</f>
        <v/>
      </c>
      <c r="BC298" s="443" t="str">
        <f>IF(SUM(BD298:$BF298)&gt;0,"",IF(L298&gt;0,$P298,""))</f>
        <v/>
      </c>
      <c r="BD298" s="443" t="str">
        <f>IF(SUM(BE298:$BF298)&gt;0,"",IF(M298&gt;0,$P298,""))</f>
        <v/>
      </c>
      <c r="BE298" s="443" t="str">
        <f t="shared" si="73"/>
        <v/>
      </c>
      <c r="BF298" s="440" t="str">
        <f t="shared" si="74"/>
        <v/>
      </c>
      <c r="BG298" s="124"/>
      <c r="BH298" s="507"/>
      <c r="BI298" s="145" t="str">
        <f>IF(AS298&lt;1,"",IF(AS298=1,'TUITION SCHED'!$D$16,IF(AS298=2,'TUITION SCHED'!$E$16,IF(AS298=3,'TUITION SCHED'!$F$16,IF(AS298=4,'TUITION SCHED'!$G$16,IF(AS298=5,'TUITION SCHED'!$H$16,""))))))</f>
        <v/>
      </c>
      <c r="BJ298" s="443" t="str">
        <f>IF(AT298&lt;1,"",IF(AT298=1,'TUITION SCHED'!$D$17,IF(AT298=2,'TUITION SCHED'!$E$17,IF(AT298=3,'TUITION SCHED'!$F$17,IF(AT298=4,'TUITION SCHED'!$G$17,IF(AT298=5,'TUITION SCHED'!$H$18,""))))))</f>
        <v/>
      </c>
      <c r="BK298" s="443" t="str">
        <f>IF(AU298&lt;1,"",IF(AU298=1,'TUITION SCHED'!$D$18,IF(AU298=2,'TUITION SCHED'!$E$18,IF(AU298=3,'TUITION SCHED'!$F$18,IF(AU298=4,'TUITION SCHED'!$G$18,IF(AU298=5,'TUITION SCHED'!$H$18,""))))))</f>
        <v/>
      </c>
      <c r="BL298" s="443" t="str">
        <f>IF(AV298&lt;1,"",IF(AV298=1,'TUITION SCHED'!$D$19,IF(AV298=2,'TUITION SCHED'!$E$19,IF(AV298=3,'TUITION SCHED'!$F$19,IF(AV298=4,'TUITION SCHED'!$G$19,IF(AV298=5,'TUITION SCHED'!$H$19,""))))))</f>
        <v/>
      </c>
      <c r="BM298" s="443" t="str">
        <f>IF(AW298&lt;1,"",IF(AW298=1,'TUITION SCHED'!$D$20,IF(AW298=2,'TUITION SCHED'!$E$20,IF(AW298=3,'TUITION SCHED'!$F$20,IF(AW298=4,'TUITION SCHED'!$G$20,IF(AW298=5,'TUITION SCHED'!$H$20,""))))))</f>
        <v/>
      </c>
      <c r="BN298" s="443" t="str">
        <f>IF(AX298&lt;1,"",IF(AX298=1,'TUITION SCHED'!$D$21,IF(AX298=2,'TUITION SCHED'!$E$21,IF(AX298=3,'TUITION SCHED'!$F$21,IF(AX298=4,'TUITION SCHED'!$G$21,IF(AX298=5,'TUITION SCHED'!$H$21,""))))))</f>
        <v/>
      </c>
      <c r="BO298" s="443" t="str">
        <f>IF(AY298&lt;1,"",IF(AY298=1,'TUITION SCHED'!$D$22,IF(AY298=2,'TUITION SCHED'!$E$22,IF(AY298=3,'TUITION SCHED'!$F$22,IF(AY298=4,'TUITION SCHED'!$G$22,IF(AY298=5,'TUITION SCHED'!$H$22,""))))))</f>
        <v/>
      </c>
      <c r="BP298" s="443" t="str">
        <f>IF(AZ298&lt;1,"",IF(AZ298=1,'TUITION SCHED'!$D$23,IF(AZ298=2,'TUITION SCHED'!$E$23,IF(AZ298=3,'TUITION SCHED'!$F$23,IF(AZ298=4,'TUITION SCHED'!$G$23,IF(AZ298=5,'TUITION SCHED'!$H$23,""))))))</f>
        <v/>
      </c>
      <c r="BQ298" s="443" t="str">
        <f>IF(BA298&lt;1,"",IF(BA298=1,'TUITION SCHED'!$D$24,IF(BA298=2,'TUITION SCHED'!$E$24,IF(BA298=3,'TUITION SCHED'!$F$24,IF(BA298=4,'TUITION SCHED'!$G$24,IF(BA298=5,'TUITION SCHED'!$H$24,""))))))</f>
        <v/>
      </c>
      <c r="BR298" s="443" t="str">
        <f>IF(BB298&lt;1,"",IF(BB298=1,'TUITION SCHED'!$D$25,IF(BB298=2,'TUITION SCHED'!$E$25,IF(BB298=3,'TUITION SCHED'!$F$25,IF(BB298=4,'TUITION SCHED'!$G$25,IF(BB298=5,'TUITION SCHED'!$H$25,""))))))</f>
        <v/>
      </c>
      <c r="BS298" s="443" t="str">
        <f>IF(BC298&lt;1,"",IF(BC298=1,'TUITION SCHED'!$D$26,IF(BC298=2,'TUITION SCHED'!$E$26,IF(BC298=3,'TUITION SCHED'!$F$26,IF(BC298=4,'TUITION SCHED'!$G$26,IF(BC298=5,'TUITION SCHED'!$H$26,""))))))</f>
        <v/>
      </c>
      <c r="BT298" s="443" t="str">
        <f>IF(BD298&lt;1,"",IF(BD298=1,'TUITION SCHED'!$D$27,IF(BD298=2,'TUITION SCHED'!$E$27,IF(BD298=3,'TUITION SCHED'!$F$27,IF(BD298=4,'TUITION SCHED'!$G$27,IF(BD298=5,'TUITION SCHED'!$H$27,""))))))</f>
        <v/>
      </c>
      <c r="BU298" s="443" t="str">
        <f>IF(BE298&lt;1,"",IF(BE298=1,'TUITION SCHED'!$D$28,IF(BE298=2,'TUITION SCHED'!$E$28,IF(BE298=3,'TUITION SCHED'!$F$28,IF(BE298=4,'TUITION SCHED'!$G$28,IF(BE298=5,'TUITION SCHED'!$H$28,""))))))</f>
        <v/>
      </c>
      <c r="BV298" s="440" t="str">
        <f>IF(BF298&lt;1,"",IF(BF298=1,'TUITION SCHED'!$D$29,IF(BF298=2,'TUITION SCHED'!$E$29,IF(BF298=3,'TUITION SCHED'!$F$29,IF(BF298=4,'TUITION SCHED'!$G$29,IF(BF298=5,'TUITION SCHED'!$H$29,""))))))</f>
        <v/>
      </c>
      <c r="BW298" s="124"/>
      <c r="BX298" s="507"/>
      <c r="BY298" s="145" t="str">
        <f>IF(AH298="y",IF(SUM(J298:O298)&gt;0,'TUITION SCHED'!$H$58+IF(SUM(J298:O298)&gt;1,((SUM(J298:O298)-1))*'TUITION SCHED'!$H$60)+SUM(B298:I298)*'TUITION SCHED'!$H$59,""),"")</f>
        <v/>
      </c>
      <c r="BZ298" s="443" t="str">
        <f>IF(AH298="y",IF(SUM(B298:I298)&gt;0,'TUITION SCHED'!$H$57+IF(SUM(B298:I298)&gt;1,((SUM(B298:I298)-1))*'TUITION SCHED'!$H$59),""),"")</f>
        <v/>
      </c>
      <c r="CA298" s="443" t="str">
        <f t="shared" si="75"/>
        <v/>
      </c>
    </row>
    <row r="299" spans="1:79">
      <c r="A299" s="480"/>
      <c r="B299" s="480"/>
      <c r="C299" s="480"/>
      <c r="D299" s="480"/>
      <c r="E299" s="480"/>
      <c r="F299" s="480"/>
      <c r="G299" s="480"/>
      <c r="H299" s="480"/>
      <c r="I299" s="480"/>
      <c r="J299" s="480"/>
      <c r="K299" s="480"/>
      <c r="L299" s="480"/>
      <c r="M299" s="480"/>
      <c r="N299" s="480"/>
      <c r="O299" s="480"/>
      <c r="P299" s="443">
        <f t="shared" si="63"/>
        <v>0</v>
      </c>
      <c r="Q299" s="480"/>
      <c r="R299" s="480"/>
      <c r="S299" s="456">
        <f>IF(U299&gt;0,U299,IF(Q299=1,'TUITION SCHED'!D$30,IF(Q299=2,'TUITION SCHED'!E$30,IF(Q299=3,'TUITION SCHED'!F$30,IF(Q299=4,'TUITION SCHED'!G$30,IF(Q299=5,'TUITION SCHED'!H$30,IF(R299&gt;0,R299*'TUITION SCHED'!$D$31,SUM(BI299:BV299))))))))</f>
        <v>0</v>
      </c>
      <c r="T299" s="457" t="str">
        <f t="shared" si="64"/>
        <v/>
      </c>
      <c r="U299" s="480"/>
      <c r="V299" s="480"/>
      <c r="W299" s="575" t="str">
        <f>IF(V299="y",S299*'DATA INPUT'!$B$20,"")</f>
        <v/>
      </c>
      <c r="X299" s="483"/>
      <c r="Y299" s="443" t="str">
        <f>IF(A299="","",IF(X299="y",'DATA INPUT'!$B$26,'DATA INPUT'!$B$27))</f>
        <v/>
      </c>
      <c r="Z299" s="458">
        <f>IF(Q299=0,(P299-B299*0.5)*'DATA INPUT'!$B$28,"")</f>
        <v>0</v>
      </c>
      <c r="AA299" s="480"/>
      <c r="AB299" s="480"/>
      <c r="AC299" s="480"/>
      <c r="AD299" s="480"/>
      <c r="AE299" s="443" t="str">
        <f>IF((AB299+AC299+AD299)=0,"",(AB299*'DATA INPUT'!$D$59)+(AC299*'DATA INPUT'!$D$61)+(AD299*'DATA INPUT'!$D$66))</f>
        <v/>
      </c>
      <c r="AF299" s="480"/>
      <c r="AG299" s="480"/>
      <c r="AH299" s="483"/>
      <c r="AI299" s="443" t="str">
        <f t="shared" si="65"/>
        <v/>
      </c>
      <c r="AJ299" s="443" t="str">
        <f t="shared" si="66"/>
        <v/>
      </c>
      <c r="AK299" s="443" t="str">
        <f t="shared" si="67"/>
        <v/>
      </c>
      <c r="AL299" s="443" t="str">
        <f t="shared" si="68"/>
        <v/>
      </c>
      <c r="AM299" s="443" t="str">
        <f t="shared" si="69"/>
        <v/>
      </c>
      <c r="AN299" s="443" t="str">
        <f t="shared" si="70"/>
        <v/>
      </c>
      <c r="AO299" s="443" t="str">
        <f t="shared" si="71"/>
        <v/>
      </c>
      <c r="AP299" s="443" t="str">
        <f t="shared" si="72"/>
        <v/>
      </c>
      <c r="AQ299" s="440" t="str">
        <f>IF(AH299="y",IF(MAX(BY299:BZ299)&lt;'TUITION SCHED'!$H$61,MAX(BY299:BZ299),'TUITION SCHED'!$H$61),"")</f>
        <v/>
      </c>
      <c r="AR299" s="459"/>
      <c r="AS299" s="443" t="str">
        <f>IF(SUM(AT299:$BF299)&gt;0,"",IF(B299&gt;0,$P299,""))</f>
        <v/>
      </c>
      <c r="AT299" s="443" t="str">
        <f>IF(SUM(AU299:$BF299)&gt;0,"",IF(C299&gt;0,$P299,""))</f>
        <v/>
      </c>
      <c r="AU299" s="443" t="str">
        <f>IF(SUM(AV299:$BF299)&gt;0,"",IF(D299&gt;0,$P299,""))</f>
        <v/>
      </c>
      <c r="AV299" s="443" t="str">
        <f>IF(SUM(AW299:$BF299)&gt;0,"",IF(E299&gt;0,$P299,""))</f>
        <v/>
      </c>
      <c r="AW299" s="443" t="str">
        <f>IF(SUM(AX299:$BF299)&gt;0,"",IF(F299&gt;0,$P299,""))</f>
        <v/>
      </c>
      <c r="AX299" s="443" t="str">
        <f>IF(SUM(AY299:$BF299)&gt;0,"",IF(G299&gt;0,$P299,""))</f>
        <v/>
      </c>
      <c r="AY299" s="443" t="str">
        <f>IF(SUM(AZ299:$BF299)&gt;0,"",IF(H299&gt;0,$P299,""))</f>
        <v/>
      </c>
      <c r="AZ299" s="443" t="str">
        <f>IF(SUM(BA299:$BF299)&gt;0,"",IF(I299&gt;0,$P299,""))</f>
        <v/>
      </c>
      <c r="BA299" s="443" t="str">
        <f>IF(SUM(BB299:$BF299)&gt;0,"",IF(J299&gt;0,$P299,""))</f>
        <v/>
      </c>
      <c r="BB299" s="443" t="str">
        <f>IF(SUM(BC299:$BF299)&gt;0,"",IF(K299&gt;0,$P299,""))</f>
        <v/>
      </c>
      <c r="BC299" s="443" t="str">
        <f>IF(SUM(BD299:$BF299)&gt;0,"",IF(L299&gt;0,$P299,""))</f>
        <v/>
      </c>
      <c r="BD299" s="443" t="str">
        <f>IF(SUM(BE299:$BF299)&gt;0,"",IF(M299&gt;0,$P299,""))</f>
        <v/>
      </c>
      <c r="BE299" s="443" t="str">
        <f t="shared" si="73"/>
        <v/>
      </c>
      <c r="BF299" s="440" t="str">
        <f t="shared" si="74"/>
        <v/>
      </c>
      <c r="BG299" s="124"/>
      <c r="BH299" s="507"/>
      <c r="BI299" s="145" t="str">
        <f>IF(AS299&lt;1,"",IF(AS299=1,'TUITION SCHED'!$D$16,IF(AS299=2,'TUITION SCHED'!$E$16,IF(AS299=3,'TUITION SCHED'!$F$16,IF(AS299=4,'TUITION SCHED'!$G$16,IF(AS299=5,'TUITION SCHED'!$H$16,""))))))</f>
        <v/>
      </c>
      <c r="BJ299" s="443" t="str">
        <f>IF(AT299&lt;1,"",IF(AT299=1,'TUITION SCHED'!$D$17,IF(AT299=2,'TUITION SCHED'!$E$17,IF(AT299=3,'TUITION SCHED'!$F$17,IF(AT299=4,'TUITION SCHED'!$G$17,IF(AT299=5,'TUITION SCHED'!$H$18,""))))))</f>
        <v/>
      </c>
      <c r="BK299" s="443" t="str">
        <f>IF(AU299&lt;1,"",IF(AU299=1,'TUITION SCHED'!$D$18,IF(AU299=2,'TUITION SCHED'!$E$18,IF(AU299=3,'TUITION SCHED'!$F$18,IF(AU299=4,'TUITION SCHED'!$G$18,IF(AU299=5,'TUITION SCHED'!$H$18,""))))))</f>
        <v/>
      </c>
      <c r="BL299" s="443" t="str">
        <f>IF(AV299&lt;1,"",IF(AV299=1,'TUITION SCHED'!$D$19,IF(AV299=2,'TUITION SCHED'!$E$19,IF(AV299=3,'TUITION SCHED'!$F$19,IF(AV299=4,'TUITION SCHED'!$G$19,IF(AV299=5,'TUITION SCHED'!$H$19,""))))))</f>
        <v/>
      </c>
      <c r="BM299" s="443" t="str">
        <f>IF(AW299&lt;1,"",IF(AW299=1,'TUITION SCHED'!$D$20,IF(AW299=2,'TUITION SCHED'!$E$20,IF(AW299=3,'TUITION SCHED'!$F$20,IF(AW299=4,'TUITION SCHED'!$G$20,IF(AW299=5,'TUITION SCHED'!$H$20,""))))))</f>
        <v/>
      </c>
      <c r="BN299" s="443" t="str">
        <f>IF(AX299&lt;1,"",IF(AX299=1,'TUITION SCHED'!$D$21,IF(AX299=2,'TUITION SCHED'!$E$21,IF(AX299=3,'TUITION SCHED'!$F$21,IF(AX299=4,'TUITION SCHED'!$G$21,IF(AX299=5,'TUITION SCHED'!$H$21,""))))))</f>
        <v/>
      </c>
      <c r="BO299" s="443" t="str">
        <f>IF(AY299&lt;1,"",IF(AY299=1,'TUITION SCHED'!$D$22,IF(AY299=2,'TUITION SCHED'!$E$22,IF(AY299=3,'TUITION SCHED'!$F$22,IF(AY299=4,'TUITION SCHED'!$G$22,IF(AY299=5,'TUITION SCHED'!$H$22,""))))))</f>
        <v/>
      </c>
      <c r="BP299" s="443" t="str">
        <f>IF(AZ299&lt;1,"",IF(AZ299=1,'TUITION SCHED'!$D$23,IF(AZ299=2,'TUITION SCHED'!$E$23,IF(AZ299=3,'TUITION SCHED'!$F$23,IF(AZ299=4,'TUITION SCHED'!$G$23,IF(AZ299=5,'TUITION SCHED'!$H$23,""))))))</f>
        <v/>
      </c>
      <c r="BQ299" s="443" t="str">
        <f>IF(BA299&lt;1,"",IF(BA299=1,'TUITION SCHED'!$D$24,IF(BA299=2,'TUITION SCHED'!$E$24,IF(BA299=3,'TUITION SCHED'!$F$24,IF(BA299=4,'TUITION SCHED'!$G$24,IF(BA299=5,'TUITION SCHED'!$H$24,""))))))</f>
        <v/>
      </c>
      <c r="BR299" s="443" t="str">
        <f>IF(BB299&lt;1,"",IF(BB299=1,'TUITION SCHED'!$D$25,IF(BB299=2,'TUITION SCHED'!$E$25,IF(BB299=3,'TUITION SCHED'!$F$25,IF(BB299=4,'TUITION SCHED'!$G$25,IF(BB299=5,'TUITION SCHED'!$H$25,""))))))</f>
        <v/>
      </c>
      <c r="BS299" s="443" t="str">
        <f>IF(BC299&lt;1,"",IF(BC299=1,'TUITION SCHED'!$D$26,IF(BC299=2,'TUITION SCHED'!$E$26,IF(BC299=3,'TUITION SCHED'!$F$26,IF(BC299=4,'TUITION SCHED'!$G$26,IF(BC299=5,'TUITION SCHED'!$H$26,""))))))</f>
        <v/>
      </c>
      <c r="BT299" s="443" t="str">
        <f>IF(BD299&lt;1,"",IF(BD299=1,'TUITION SCHED'!$D$27,IF(BD299=2,'TUITION SCHED'!$E$27,IF(BD299=3,'TUITION SCHED'!$F$27,IF(BD299=4,'TUITION SCHED'!$G$27,IF(BD299=5,'TUITION SCHED'!$H$27,""))))))</f>
        <v/>
      </c>
      <c r="BU299" s="443" t="str">
        <f>IF(BE299&lt;1,"",IF(BE299=1,'TUITION SCHED'!$D$28,IF(BE299=2,'TUITION SCHED'!$E$28,IF(BE299=3,'TUITION SCHED'!$F$28,IF(BE299=4,'TUITION SCHED'!$G$28,IF(BE299=5,'TUITION SCHED'!$H$28,""))))))</f>
        <v/>
      </c>
      <c r="BV299" s="440" t="str">
        <f>IF(BF299&lt;1,"",IF(BF299=1,'TUITION SCHED'!$D$29,IF(BF299=2,'TUITION SCHED'!$E$29,IF(BF299=3,'TUITION SCHED'!$F$29,IF(BF299=4,'TUITION SCHED'!$G$29,IF(BF299=5,'TUITION SCHED'!$H$29,""))))))</f>
        <v/>
      </c>
      <c r="BW299" s="124"/>
      <c r="BX299" s="507"/>
      <c r="BY299" s="145" t="str">
        <f>IF(AH299="y",IF(SUM(J299:O299)&gt;0,'TUITION SCHED'!$H$58+IF(SUM(J299:O299)&gt;1,((SUM(J299:O299)-1))*'TUITION SCHED'!$H$60)+SUM(B299:I299)*'TUITION SCHED'!$H$59,""),"")</f>
        <v/>
      </c>
      <c r="BZ299" s="443" t="str">
        <f>IF(AH299="y",IF(SUM(B299:I299)&gt;0,'TUITION SCHED'!$H$57+IF(SUM(B299:I299)&gt;1,((SUM(B299:I299)-1))*'TUITION SCHED'!$H$59),""),"")</f>
        <v/>
      </c>
      <c r="CA299" s="443" t="str">
        <f t="shared" si="75"/>
        <v/>
      </c>
    </row>
    <row r="300" spans="1:79">
      <c r="A300" s="480"/>
      <c r="B300" s="480"/>
      <c r="C300" s="480"/>
      <c r="D300" s="480"/>
      <c r="E300" s="480"/>
      <c r="F300" s="480"/>
      <c r="G300" s="480"/>
      <c r="H300" s="480"/>
      <c r="I300" s="480"/>
      <c r="J300" s="480"/>
      <c r="K300" s="480"/>
      <c r="L300" s="480"/>
      <c r="M300" s="480"/>
      <c r="N300" s="480"/>
      <c r="O300" s="480"/>
      <c r="P300" s="443">
        <f t="shared" si="63"/>
        <v>0</v>
      </c>
      <c r="Q300" s="480"/>
      <c r="R300" s="480"/>
      <c r="S300" s="456">
        <f>IF(U300&gt;0,U300,IF(Q300=1,'TUITION SCHED'!D$30,IF(Q300=2,'TUITION SCHED'!E$30,IF(Q300=3,'TUITION SCHED'!F$30,IF(Q300=4,'TUITION SCHED'!G$30,IF(Q300=5,'TUITION SCHED'!H$30,IF(R300&gt;0,R300*'TUITION SCHED'!$D$31,SUM(BI300:BV300))))))))</f>
        <v>0</v>
      </c>
      <c r="T300" s="457" t="str">
        <f t="shared" si="64"/>
        <v/>
      </c>
      <c r="U300" s="480"/>
      <c r="V300" s="480"/>
      <c r="W300" s="575" t="str">
        <f>IF(V300="y",S300*'DATA INPUT'!$B$20,"")</f>
        <v/>
      </c>
      <c r="X300" s="483"/>
      <c r="Y300" s="443" t="str">
        <f>IF(A300="","",IF(X300="y",'DATA INPUT'!$B$26,'DATA INPUT'!$B$27))</f>
        <v/>
      </c>
      <c r="Z300" s="458">
        <f>IF(Q300=0,(P300-B300*0.5)*'DATA INPUT'!$B$28,"")</f>
        <v>0</v>
      </c>
      <c r="AA300" s="480"/>
      <c r="AB300" s="480"/>
      <c r="AC300" s="480"/>
      <c r="AD300" s="480"/>
      <c r="AE300" s="443" t="str">
        <f>IF((AB300+AC300+AD300)=0,"",(AB300*'DATA INPUT'!$D$59)+(AC300*'DATA INPUT'!$D$61)+(AD300*'DATA INPUT'!$D$66))</f>
        <v/>
      </c>
      <c r="AF300" s="480"/>
      <c r="AG300" s="480"/>
      <c r="AH300" s="483"/>
      <c r="AI300" s="443" t="str">
        <f t="shared" si="65"/>
        <v/>
      </c>
      <c r="AJ300" s="443" t="str">
        <f t="shared" si="66"/>
        <v/>
      </c>
      <c r="AK300" s="443" t="str">
        <f t="shared" si="67"/>
        <v/>
      </c>
      <c r="AL300" s="443" t="str">
        <f t="shared" si="68"/>
        <v/>
      </c>
      <c r="AM300" s="443" t="str">
        <f t="shared" si="69"/>
        <v/>
      </c>
      <c r="AN300" s="443" t="str">
        <f t="shared" si="70"/>
        <v/>
      </c>
      <c r="AO300" s="443" t="str">
        <f t="shared" si="71"/>
        <v/>
      </c>
      <c r="AP300" s="443" t="str">
        <f t="shared" si="72"/>
        <v/>
      </c>
      <c r="AQ300" s="440" t="str">
        <f>IF(AH300="y",IF(MAX(BY300:BZ300)&lt;'TUITION SCHED'!$H$61,MAX(BY300:BZ300),'TUITION SCHED'!$H$61),"")</f>
        <v/>
      </c>
      <c r="AR300" s="459"/>
      <c r="AS300" s="443" t="str">
        <f>IF(SUM(AT300:$BF300)&gt;0,"",IF(B300&gt;0,$P300,""))</f>
        <v/>
      </c>
      <c r="AT300" s="443" t="str">
        <f>IF(SUM(AU300:$BF300)&gt;0,"",IF(C300&gt;0,$P300,""))</f>
        <v/>
      </c>
      <c r="AU300" s="443" t="str">
        <f>IF(SUM(AV300:$BF300)&gt;0,"",IF(D300&gt;0,$P300,""))</f>
        <v/>
      </c>
      <c r="AV300" s="443" t="str">
        <f>IF(SUM(AW300:$BF300)&gt;0,"",IF(E300&gt;0,$P300,""))</f>
        <v/>
      </c>
      <c r="AW300" s="443" t="str">
        <f>IF(SUM(AX300:$BF300)&gt;0,"",IF(F300&gt;0,$P300,""))</f>
        <v/>
      </c>
      <c r="AX300" s="443" t="str">
        <f>IF(SUM(AY300:$BF300)&gt;0,"",IF(G300&gt;0,$P300,""))</f>
        <v/>
      </c>
      <c r="AY300" s="443" t="str">
        <f>IF(SUM(AZ300:$BF300)&gt;0,"",IF(H300&gt;0,$P300,""))</f>
        <v/>
      </c>
      <c r="AZ300" s="443" t="str">
        <f>IF(SUM(BA300:$BF300)&gt;0,"",IF(I300&gt;0,$P300,""))</f>
        <v/>
      </c>
      <c r="BA300" s="443" t="str">
        <f>IF(SUM(BB300:$BF300)&gt;0,"",IF(J300&gt;0,$P300,""))</f>
        <v/>
      </c>
      <c r="BB300" s="443" t="str">
        <f>IF(SUM(BC300:$BF300)&gt;0,"",IF(K300&gt;0,$P300,""))</f>
        <v/>
      </c>
      <c r="BC300" s="443" t="str">
        <f>IF(SUM(BD300:$BF300)&gt;0,"",IF(L300&gt;0,$P300,""))</f>
        <v/>
      </c>
      <c r="BD300" s="443" t="str">
        <f>IF(SUM(BE300:$BF300)&gt;0,"",IF(M300&gt;0,$P300,""))</f>
        <v/>
      </c>
      <c r="BE300" s="443" t="str">
        <f t="shared" si="73"/>
        <v/>
      </c>
      <c r="BF300" s="440" t="str">
        <f t="shared" si="74"/>
        <v/>
      </c>
      <c r="BG300" s="124"/>
      <c r="BH300" s="507"/>
      <c r="BI300" s="145" t="str">
        <f>IF(AS300&lt;1,"",IF(AS300=1,'TUITION SCHED'!$D$16,IF(AS300=2,'TUITION SCHED'!$E$16,IF(AS300=3,'TUITION SCHED'!$F$16,IF(AS300=4,'TUITION SCHED'!$G$16,IF(AS300=5,'TUITION SCHED'!$H$16,""))))))</f>
        <v/>
      </c>
      <c r="BJ300" s="443" t="str">
        <f>IF(AT300&lt;1,"",IF(AT300=1,'TUITION SCHED'!$D$17,IF(AT300=2,'TUITION SCHED'!$E$17,IF(AT300=3,'TUITION SCHED'!$F$17,IF(AT300=4,'TUITION SCHED'!$G$17,IF(AT300=5,'TUITION SCHED'!$H$18,""))))))</f>
        <v/>
      </c>
      <c r="BK300" s="443" t="str">
        <f>IF(AU300&lt;1,"",IF(AU300=1,'TUITION SCHED'!$D$18,IF(AU300=2,'TUITION SCHED'!$E$18,IF(AU300=3,'TUITION SCHED'!$F$18,IF(AU300=4,'TUITION SCHED'!$G$18,IF(AU300=5,'TUITION SCHED'!$H$18,""))))))</f>
        <v/>
      </c>
      <c r="BL300" s="443" t="str">
        <f>IF(AV300&lt;1,"",IF(AV300=1,'TUITION SCHED'!$D$19,IF(AV300=2,'TUITION SCHED'!$E$19,IF(AV300=3,'TUITION SCHED'!$F$19,IF(AV300=4,'TUITION SCHED'!$G$19,IF(AV300=5,'TUITION SCHED'!$H$19,""))))))</f>
        <v/>
      </c>
      <c r="BM300" s="443" t="str">
        <f>IF(AW300&lt;1,"",IF(AW300=1,'TUITION SCHED'!$D$20,IF(AW300=2,'TUITION SCHED'!$E$20,IF(AW300=3,'TUITION SCHED'!$F$20,IF(AW300=4,'TUITION SCHED'!$G$20,IF(AW300=5,'TUITION SCHED'!$H$20,""))))))</f>
        <v/>
      </c>
      <c r="BN300" s="443" t="str">
        <f>IF(AX300&lt;1,"",IF(AX300=1,'TUITION SCHED'!$D$21,IF(AX300=2,'TUITION SCHED'!$E$21,IF(AX300=3,'TUITION SCHED'!$F$21,IF(AX300=4,'TUITION SCHED'!$G$21,IF(AX300=5,'TUITION SCHED'!$H$21,""))))))</f>
        <v/>
      </c>
      <c r="BO300" s="443" t="str">
        <f>IF(AY300&lt;1,"",IF(AY300=1,'TUITION SCHED'!$D$22,IF(AY300=2,'TUITION SCHED'!$E$22,IF(AY300=3,'TUITION SCHED'!$F$22,IF(AY300=4,'TUITION SCHED'!$G$22,IF(AY300=5,'TUITION SCHED'!$H$22,""))))))</f>
        <v/>
      </c>
      <c r="BP300" s="443" t="str">
        <f>IF(AZ300&lt;1,"",IF(AZ300=1,'TUITION SCHED'!$D$23,IF(AZ300=2,'TUITION SCHED'!$E$23,IF(AZ300=3,'TUITION SCHED'!$F$23,IF(AZ300=4,'TUITION SCHED'!$G$23,IF(AZ300=5,'TUITION SCHED'!$H$23,""))))))</f>
        <v/>
      </c>
      <c r="BQ300" s="443" t="str">
        <f>IF(BA300&lt;1,"",IF(BA300=1,'TUITION SCHED'!$D$24,IF(BA300=2,'TUITION SCHED'!$E$24,IF(BA300=3,'TUITION SCHED'!$F$24,IF(BA300=4,'TUITION SCHED'!$G$24,IF(BA300=5,'TUITION SCHED'!$H$24,""))))))</f>
        <v/>
      </c>
      <c r="BR300" s="443" t="str">
        <f>IF(BB300&lt;1,"",IF(BB300=1,'TUITION SCHED'!$D$25,IF(BB300=2,'TUITION SCHED'!$E$25,IF(BB300=3,'TUITION SCHED'!$F$25,IF(BB300=4,'TUITION SCHED'!$G$25,IF(BB300=5,'TUITION SCHED'!$H$25,""))))))</f>
        <v/>
      </c>
      <c r="BS300" s="443" t="str">
        <f>IF(BC300&lt;1,"",IF(BC300=1,'TUITION SCHED'!$D$26,IF(BC300=2,'TUITION SCHED'!$E$26,IF(BC300=3,'TUITION SCHED'!$F$26,IF(BC300=4,'TUITION SCHED'!$G$26,IF(BC300=5,'TUITION SCHED'!$H$26,""))))))</f>
        <v/>
      </c>
      <c r="BT300" s="443" t="str">
        <f>IF(BD300&lt;1,"",IF(BD300=1,'TUITION SCHED'!$D$27,IF(BD300=2,'TUITION SCHED'!$E$27,IF(BD300=3,'TUITION SCHED'!$F$27,IF(BD300=4,'TUITION SCHED'!$G$27,IF(BD300=5,'TUITION SCHED'!$H$27,""))))))</f>
        <v/>
      </c>
      <c r="BU300" s="443" t="str">
        <f>IF(BE300&lt;1,"",IF(BE300=1,'TUITION SCHED'!$D$28,IF(BE300=2,'TUITION SCHED'!$E$28,IF(BE300=3,'TUITION SCHED'!$F$28,IF(BE300=4,'TUITION SCHED'!$G$28,IF(BE300=5,'TUITION SCHED'!$H$28,""))))))</f>
        <v/>
      </c>
      <c r="BV300" s="440" t="str">
        <f>IF(BF300&lt;1,"",IF(BF300=1,'TUITION SCHED'!$D$29,IF(BF300=2,'TUITION SCHED'!$E$29,IF(BF300=3,'TUITION SCHED'!$F$29,IF(BF300=4,'TUITION SCHED'!$G$29,IF(BF300=5,'TUITION SCHED'!$H$29,""))))))</f>
        <v/>
      </c>
      <c r="BW300" s="124"/>
      <c r="BX300" s="507"/>
      <c r="BY300" s="145" t="str">
        <f>IF(AH300="y",IF(SUM(J300:O300)&gt;0,'TUITION SCHED'!$H$58+IF(SUM(J300:O300)&gt;1,((SUM(J300:O300)-1))*'TUITION SCHED'!$H$60)+SUM(B300:I300)*'TUITION SCHED'!$H$59,""),"")</f>
        <v/>
      </c>
      <c r="BZ300" s="443" t="str">
        <f>IF(AH300="y",IF(SUM(B300:I300)&gt;0,'TUITION SCHED'!$H$57+IF(SUM(B300:I300)&gt;1,((SUM(B300:I300)-1))*'TUITION SCHED'!$H$59),""),"")</f>
        <v/>
      </c>
      <c r="CA300" s="443" t="str">
        <f t="shared" si="75"/>
        <v/>
      </c>
    </row>
    <row r="301" spans="1:79">
      <c r="A301" s="480"/>
      <c r="B301" s="480"/>
      <c r="C301" s="480"/>
      <c r="D301" s="480"/>
      <c r="E301" s="480"/>
      <c r="F301" s="480"/>
      <c r="G301" s="480"/>
      <c r="H301" s="480"/>
      <c r="I301" s="480"/>
      <c r="J301" s="480"/>
      <c r="K301" s="480"/>
      <c r="L301" s="480"/>
      <c r="M301" s="480"/>
      <c r="N301" s="480"/>
      <c r="O301" s="480"/>
      <c r="P301" s="443">
        <f t="shared" si="63"/>
        <v>0</v>
      </c>
      <c r="Q301" s="480"/>
      <c r="R301" s="480"/>
      <c r="S301" s="456">
        <f>IF(U301&gt;0,U301,IF(Q301=1,'TUITION SCHED'!D$30,IF(Q301=2,'TUITION SCHED'!E$30,IF(Q301=3,'TUITION SCHED'!F$30,IF(Q301=4,'TUITION SCHED'!G$30,IF(Q301=5,'TUITION SCHED'!H$30,IF(R301&gt;0,R301*'TUITION SCHED'!$D$31,SUM(BI301:BV301))))))))</f>
        <v>0</v>
      </c>
      <c r="T301" s="457" t="str">
        <f t="shared" si="64"/>
        <v/>
      </c>
      <c r="U301" s="480"/>
      <c r="V301" s="480"/>
      <c r="W301" s="575" t="str">
        <f>IF(V301="y",S301*'DATA INPUT'!$B$20,"")</f>
        <v/>
      </c>
      <c r="X301" s="483"/>
      <c r="Y301" s="443" t="str">
        <f>IF(A301="","",IF(X301="y",'DATA INPUT'!$B$26,'DATA INPUT'!$B$27))</f>
        <v/>
      </c>
      <c r="Z301" s="458">
        <f>IF(Q301=0,(P301-B301*0.5)*'DATA INPUT'!$B$28,"")</f>
        <v>0</v>
      </c>
      <c r="AA301" s="480"/>
      <c r="AB301" s="480"/>
      <c r="AC301" s="480"/>
      <c r="AD301" s="480"/>
      <c r="AE301" s="443" t="str">
        <f>IF((AB301+AC301+AD301)=0,"",(AB301*'DATA INPUT'!$D$59)+(AC301*'DATA INPUT'!$D$61)+(AD301*'DATA INPUT'!$D$66))</f>
        <v/>
      </c>
      <c r="AF301" s="480"/>
      <c r="AG301" s="480"/>
      <c r="AH301" s="483"/>
      <c r="AI301" s="443" t="str">
        <f t="shared" si="65"/>
        <v/>
      </c>
      <c r="AJ301" s="443" t="str">
        <f t="shared" si="66"/>
        <v/>
      </c>
      <c r="AK301" s="443" t="str">
        <f t="shared" si="67"/>
        <v/>
      </c>
      <c r="AL301" s="443" t="str">
        <f t="shared" si="68"/>
        <v/>
      </c>
      <c r="AM301" s="443" t="str">
        <f t="shared" si="69"/>
        <v/>
      </c>
      <c r="AN301" s="443" t="str">
        <f t="shared" si="70"/>
        <v/>
      </c>
      <c r="AO301" s="443" t="str">
        <f t="shared" si="71"/>
        <v/>
      </c>
      <c r="AP301" s="443" t="str">
        <f t="shared" si="72"/>
        <v/>
      </c>
      <c r="AQ301" s="440" t="str">
        <f>IF(AH301="y",IF(MAX(BY301:BZ301)&lt;'TUITION SCHED'!$H$61,MAX(BY301:BZ301),'TUITION SCHED'!$H$61),"")</f>
        <v/>
      </c>
      <c r="AR301" s="459"/>
      <c r="AS301" s="443" t="str">
        <f>IF(SUM(AT301:$BF301)&gt;0,"",IF(B301&gt;0,$P301,""))</f>
        <v/>
      </c>
      <c r="AT301" s="443" t="str">
        <f>IF(SUM(AU301:$BF301)&gt;0,"",IF(C301&gt;0,$P301,""))</f>
        <v/>
      </c>
      <c r="AU301" s="443" t="str">
        <f>IF(SUM(AV301:$BF301)&gt;0,"",IF(D301&gt;0,$P301,""))</f>
        <v/>
      </c>
      <c r="AV301" s="443" t="str">
        <f>IF(SUM(AW301:$BF301)&gt;0,"",IF(E301&gt;0,$P301,""))</f>
        <v/>
      </c>
      <c r="AW301" s="443" t="str">
        <f>IF(SUM(AX301:$BF301)&gt;0,"",IF(F301&gt;0,$P301,""))</f>
        <v/>
      </c>
      <c r="AX301" s="443" t="str">
        <f>IF(SUM(AY301:$BF301)&gt;0,"",IF(G301&gt;0,$P301,""))</f>
        <v/>
      </c>
      <c r="AY301" s="443" t="str">
        <f>IF(SUM(AZ301:$BF301)&gt;0,"",IF(H301&gt;0,$P301,""))</f>
        <v/>
      </c>
      <c r="AZ301" s="443" t="str">
        <f>IF(SUM(BA301:$BF301)&gt;0,"",IF(I301&gt;0,$P301,""))</f>
        <v/>
      </c>
      <c r="BA301" s="443" t="str">
        <f>IF(SUM(BB301:$BF301)&gt;0,"",IF(J301&gt;0,$P301,""))</f>
        <v/>
      </c>
      <c r="BB301" s="443" t="str">
        <f>IF(SUM(BC301:$BF301)&gt;0,"",IF(K301&gt;0,$P301,""))</f>
        <v/>
      </c>
      <c r="BC301" s="443" t="str">
        <f>IF(SUM(BD301:$BF301)&gt;0,"",IF(L301&gt;0,$P301,""))</f>
        <v/>
      </c>
      <c r="BD301" s="443" t="str">
        <f>IF(SUM(BE301:$BF301)&gt;0,"",IF(M301&gt;0,$P301,""))</f>
        <v/>
      </c>
      <c r="BE301" s="443" t="str">
        <f t="shared" si="73"/>
        <v/>
      </c>
      <c r="BF301" s="440" t="str">
        <f t="shared" si="74"/>
        <v/>
      </c>
      <c r="BG301" s="124"/>
      <c r="BH301" s="507"/>
      <c r="BI301" s="145" t="str">
        <f>IF(AS301&lt;1,"",IF(AS301=1,'TUITION SCHED'!$D$16,IF(AS301=2,'TUITION SCHED'!$E$16,IF(AS301=3,'TUITION SCHED'!$F$16,IF(AS301=4,'TUITION SCHED'!$G$16,IF(AS301=5,'TUITION SCHED'!$H$16,""))))))</f>
        <v/>
      </c>
      <c r="BJ301" s="443" t="str">
        <f>IF(AT301&lt;1,"",IF(AT301=1,'TUITION SCHED'!$D$17,IF(AT301=2,'TUITION SCHED'!$E$17,IF(AT301=3,'TUITION SCHED'!$F$17,IF(AT301=4,'TUITION SCHED'!$G$17,IF(AT301=5,'TUITION SCHED'!$H$18,""))))))</f>
        <v/>
      </c>
      <c r="BK301" s="443" t="str">
        <f>IF(AU301&lt;1,"",IF(AU301=1,'TUITION SCHED'!$D$18,IF(AU301=2,'TUITION SCHED'!$E$18,IF(AU301=3,'TUITION SCHED'!$F$18,IF(AU301=4,'TUITION SCHED'!$G$18,IF(AU301=5,'TUITION SCHED'!$H$18,""))))))</f>
        <v/>
      </c>
      <c r="BL301" s="443" t="str">
        <f>IF(AV301&lt;1,"",IF(AV301=1,'TUITION SCHED'!$D$19,IF(AV301=2,'TUITION SCHED'!$E$19,IF(AV301=3,'TUITION SCHED'!$F$19,IF(AV301=4,'TUITION SCHED'!$G$19,IF(AV301=5,'TUITION SCHED'!$H$19,""))))))</f>
        <v/>
      </c>
      <c r="BM301" s="443" t="str">
        <f>IF(AW301&lt;1,"",IF(AW301=1,'TUITION SCHED'!$D$20,IF(AW301=2,'TUITION SCHED'!$E$20,IF(AW301=3,'TUITION SCHED'!$F$20,IF(AW301=4,'TUITION SCHED'!$G$20,IF(AW301=5,'TUITION SCHED'!$H$20,""))))))</f>
        <v/>
      </c>
      <c r="BN301" s="443" t="str">
        <f>IF(AX301&lt;1,"",IF(AX301=1,'TUITION SCHED'!$D$21,IF(AX301=2,'TUITION SCHED'!$E$21,IF(AX301=3,'TUITION SCHED'!$F$21,IF(AX301=4,'TUITION SCHED'!$G$21,IF(AX301=5,'TUITION SCHED'!$H$21,""))))))</f>
        <v/>
      </c>
      <c r="BO301" s="443" t="str">
        <f>IF(AY301&lt;1,"",IF(AY301=1,'TUITION SCHED'!$D$22,IF(AY301=2,'TUITION SCHED'!$E$22,IF(AY301=3,'TUITION SCHED'!$F$22,IF(AY301=4,'TUITION SCHED'!$G$22,IF(AY301=5,'TUITION SCHED'!$H$22,""))))))</f>
        <v/>
      </c>
      <c r="BP301" s="443" t="str">
        <f>IF(AZ301&lt;1,"",IF(AZ301=1,'TUITION SCHED'!$D$23,IF(AZ301=2,'TUITION SCHED'!$E$23,IF(AZ301=3,'TUITION SCHED'!$F$23,IF(AZ301=4,'TUITION SCHED'!$G$23,IF(AZ301=5,'TUITION SCHED'!$H$23,""))))))</f>
        <v/>
      </c>
      <c r="BQ301" s="443" t="str">
        <f>IF(BA301&lt;1,"",IF(BA301=1,'TUITION SCHED'!$D$24,IF(BA301=2,'TUITION SCHED'!$E$24,IF(BA301=3,'TUITION SCHED'!$F$24,IF(BA301=4,'TUITION SCHED'!$G$24,IF(BA301=5,'TUITION SCHED'!$H$24,""))))))</f>
        <v/>
      </c>
      <c r="BR301" s="443" t="str">
        <f>IF(BB301&lt;1,"",IF(BB301=1,'TUITION SCHED'!$D$25,IF(BB301=2,'TUITION SCHED'!$E$25,IF(BB301=3,'TUITION SCHED'!$F$25,IF(BB301=4,'TUITION SCHED'!$G$25,IF(BB301=5,'TUITION SCHED'!$H$25,""))))))</f>
        <v/>
      </c>
      <c r="BS301" s="443" t="str">
        <f>IF(BC301&lt;1,"",IF(BC301=1,'TUITION SCHED'!$D$26,IF(BC301=2,'TUITION SCHED'!$E$26,IF(BC301=3,'TUITION SCHED'!$F$26,IF(BC301=4,'TUITION SCHED'!$G$26,IF(BC301=5,'TUITION SCHED'!$H$26,""))))))</f>
        <v/>
      </c>
      <c r="BT301" s="443" t="str">
        <f>IF(BD301&lt;1,"",IF(BD301=1,'TUITION SCHED'!$D$27,IF(BD301=2,'TUITION SCHED'!$E$27,IF(BD301=3,'TUITION SCHED'!$F$27,IF(BD301=4,'TUITION SCHED'!$G$27,IF(BD301=5,'TUITION SCHED'!$H$27,""))))))</f>
        <v/>
      </c>
      <c r="BU301" s="443" t="str">
        <f>IF(BE301&lt;1,"",IF(BE301=1,'TUITION SCHED'!$D$28,IF(BE301=2,'TUITION SCHED'!$E$28,IF(BE301=3,'TUITION SCHED'!$F$28,IF(BE301=4,'TUITION SCHED'!$G$28,IF(BE301=5,'TUITION SCHED'!$H$28,""))))))</f>
        <v/>
      </c>
      <c r="BV301" s="440" t="str">
        <f>IF(BF301&lt;1,"",IF(BF301=1,'TUITION SCHED'!$D$29,IF(BF301=2,'TUITION SCHED'!$E$29,IF(BF301=3,'TUITION SCHED'!$F$29,IF(BF301=4,'TUITION SCHED'!$G$29,IF(BF301=5,'TUITION SCHED'!$H$29,""))))))</f>
        <v/>
      </c>
      <c r="BW301" s="124"/>
      <c r="BX301" s="507"/>
      <c r="BY301" s="145" t="str">
        <f>IF(AH301="y",IF(SUM(J301:O301)&gt;0,'TUITION SCHED'!$H$58+IF(SUM(J301:O301)&gt;1,((SUM(J301:O301)-1))*'TUITION SCHED'!$H$60)+SUM(B301:I301)*'TUITION SCHED'!$H$59,""),"")</f>
        <v/>
      </c>
      <c r="BZ301" s="443" t="str">
        <f>IF(AH301="y",IF(SUM(B301:I301)&gt;0,'TUITION SCHED'!$H$57+IF(SUM(B301:I301)&gt;1,((SUM(B301:I301)-1))*'TUITION SCHED'!$H$59),""),"")</f>
        <v/>
      </c>
      <c r="CA301" s="443" t="str">
        <f t="shared" si="75"/>
        <v/>
      </c>
    </row>
    <row r="302" spans="1:79">
      <c r="A302" s="480"/>
      <c r="B302" s="480"/>
      <c r="C302" s="480"/>
      <c r="D302" s="480"/>
      <c r="E302" s="480"/>
      <c r="F302" s="480"/>
      <c r="G302" s="480"/>
      <c r="H302" s="480"/>
      <c r="I302" s="480"/>
      <c r="J302" s="480"/>
      <c r="K302" s="480"/>
      <c r="L302" s="480"/>
      <c r="M302" s="480"/>
      <c r="N302" s="480"/>
      <c r="O302" s="480"/>
      <c r="P302" s="443">
        <f t="shared" si="63"/>
        <v>0</v>
      </c>
      <c r="Q302" s="480"/>
      <c r="R302" s="480"/>
      <c r="S302" s="456">
        <f>IF(U302&gt;0,U302,IF(Q302=1,'TUITION SCHED'!D$30,IF(Q302=2,'TUITION SCHED'!E$30,IF(Q302=3,'TUITION SCHED'!F$30,IF(Q302=4,'TUITION SCHED'!G$30,IF(Q302=5,'TUITION SCHED'!H$30,IF(R302&gt;0,R302*'TUITION SCHED'!$D$31,SUM(BI302:BV302))))))))</f>
        <v>0</v>
      </c>
      <c r="T302" s="457" t="str">
        <f t="shared" si="64"/>
        <v/>
      </c>
      <c r="U302" s="480"/>
      <c r="V302" s="480"/>
      <c r="W302" s="575" t="str">
        <f>IF(V302="y",S302*'DATA INPUT'!$B$20,"")</f>
        <v/>
      </c>
      <c r="X302" s="483"/>
      <c r="Y302" s="443" t="str">
        <f>IF(A302="","",IF(X302="y",'DATA INPUT'!$B$26,'DATA INPUT'!$B$27))</f>
        <v/>
      </c>
      <c r="Z302" s="458">
        <f>IF(Q302=0,(P302-B302*0.5)*'DATA INPUT'!$B$28,"")</f>
        <v>0</v>
      </c>
      <c r="AA302" s="480"/>
      <c r="AB302" s="480"/>
      <c r="AC302" s="480"/>
      <c r="AD302" s="480"/>
      <c r="AE302" s="443" t="str">
        <f>IF((AB302+AC302+AD302)=0,"",(AB302*'DATA INPUT'!$D$59)+(AC302*'DATA INPUT'!$D$61)+(AD302*'DATA INPUT'!$D$66))</f>
        <v/>
      </c>
      <c r="AF302" s="480"/>
      <c r="AG302" s="480"/>
      <c r="AH302" s="483"/>
      <c r="AI302" s="443" t="str">
        <f t="shared" si="65"/>
        <v/>
      </c>
      <c r="AJ302" s="443" t="str">
        <f t="shared" si="66"/>
        <v/>
      </c>
      <c r="AK302" s="443" t="str">
        <f t="shared" si="67"/>
        <v/>
      </c>
      <c r="AL302" s="443" t="str">
        <f t="shared" si="68"/>
        <v/>
      </c>
      <c r="AM302" s="443" t="str">
        <f t="shared" si="69"/>
        <v/>
      </c>
      <c r="AN302" s="443" t="str">
        <f t="shared" si="70"/>
        <v/>
      </c>
      <c r="AO302" s="443" t="str">
        <f t="shared" si="71"/>
        <v/>
      </c>
      <c r="AP302" s="443" t="str">
        <f t="shared" si="72"/>
        <v/>
      </c>
      <c r="AQ302" s="440" t="str">
        <f>IF(AH302="y",IF(MAX(BY302:BZ302)&lt;'TUITION SCHED'!$H$61,MAX(BY302:BZ302),'TUITION SCHED'!$H$61),"")</f>
        <v/>
      </c>
      <c r="AR302" s="459"/>
      <c r="AS302" s="443" t="str">
        <f>IF(SUM(AT302:$BF302)&gt;0,"",IF(B302&gt;0,$P302,""))</f>
        <v/>
      </c>
      <c r="AT302" s="443" t="str">
        <f>IF(SUM(AU302:$BF302)&gt;0,"",IF(C302&gt;0,$P302,""))</f>
        <v/>
      </c>
      <c r="AU302" s="443" t="str">
        <f>IF(SUM(AV302:$BF302)&gt;0,"",IF(D302&gt;0,$P302,""))</f>
        <v/>
      </c>
      <c r="AV302" s="443" t="str">
        <f>IF(SUM(AW302:$BF302)&gt;0,"",IF(E302&gt;0,$P302,""))</f>
        <v/>
      </c>
      <c r="AW302" s="443" t="str">
        <f>IF(SUM(AX302:$BF302)&gt;0,"",IF(F302&gt;0,$P302,""))</f>
        <v/>
      </c>
      <c r="AX302" s="443" t="str">
        <f>IF(SUM(AY302:$BF302)&gt;0,"",IF(G302&gt;0,$P302,""))</f>
        <v/>
      </c>
      <c r="AY302" s="443" t="str">
        <f>IF(SUM(AZ302:$BF302)&gt;0,"",IF(H302&gt;0,$P302,""))</f>
        <v/>
      </c>
      <c r="AZ302" s="443" t="str">
        <f>IF(SUM(BA302:$BF302)&gt;0,"",IF(I302&gt;0,$P302,""))</f>
        <v/>
      </c>
      <c r="BA302" s="443" t="str">
        <f>IF(SUM(BB302:$BF302)&gt;0,"",IF(J302&gt;0,$P302,""))</f>
        <v/>
      </c>
      <c r="BB302" s="443" t="str">
        <f>IF(SUM(BC302:$BF302)&gt;0,"",IF(K302&gt;0,$P302,""))</f>
        <v/>
      </c>
      <c r="BC302" s="443" t="str">
        <f>IF(SUM(BD302:$BF302)&gt;0,"",IF(L302&gt;0,$P302,""))</f>
        <v/>
      </c>
      <c r="BD302" s="443" t="str">
        <f>IF(SUM(BE302:$BF302)&gt;0,"",IF(M302&gt;0,$P302,""))</f>
        <v/>
      </c>
      <c r="BE302" s="443" t="str">
        <f t="shared" si="73"/>
        <v/>
      </c>
      <c r="BF302" s="440" t="str">
        <f t="shared" si="74"/>
        <v/>
      </c>
      <c r="BG302" s="124"/>
      <c r="BH302" s="507"/>
      <c r="BI302" s="145" t="str">
        <f>IF(AS302&lt;1,"",IF(AS302=1,'TUITION SCHED'!$D$16,IF(AS302=2,'TUITION SCHED'!$E$16,IF(AS302=3,'TUITION SCHED'!$F$16,IF(AS302=4,'TUITION SCHED'!$G$16,IF(AS302=5,'TUITION SCHED'!$H$16,""))))))</f>
        <v/>
      </c>
      <c r="BJ302" s="443" t="str">
        <f>IF(AT302&lt;1,"",IF(AT302=1,'TUITION SCHED'!$D$17,IF(AT302=2,'TUITION SCHED'!$E$17,IF(AT302=3,'TUITION SCHED'!$F$17,IF(AT302=4,'TUITION SCHED'!$G$17,IF(AT302=5,'TUITION SCHED'!$H$18,""))))))</f>
        <v/>
      </c>
      <c r="BK302" s="443" t="str">
        <f>IF(AU302&lt;1,"",IF(AU302=1,'TUITION SCHED'!$D$18,IF(AU302=2,'TUITION SCHED'!$E$18,IF(AU302=3,'TUITION SCHED'!$F$18,IF(AU302=4,'TUITION SCHED'!$G$18,IF(AU302=5,'TUITION SCHED'!$H$18,""))))))</f>
        <v/>
      </c>
      <c r="BL302" s="443" t="str">
        <f>IF(AV302&lt;1,"",IF(AV302=1,'TUITION SCHED'!$D$19,IF(AV302=2,'TUITION SCHED'!$E$19,IF(AV302=3,'TUITION SCHED'!$F$19,IF(AV302=4,'TUITION SCHED'!$G$19,IF(AV302=5,'TUITION SCHED'!$H$19,""))))))</f>
        <v/>
      </c>
      <c r="BM302" s="443" t="str">
        <f>IF(AW302&lt;1,"",IF(AW302=1,'TUITION SCHED'!$D$20,IF(AW302=2,'TUITION SCHED'!$E$20,IF(AW302=3,'TUITION SCHED'!$F$20,IF(AW302=4,'TUITION SCHED'!$G$20,IF(AW302=5,'TUITION SCHED'!$H$20,""))))))</f>
        <v/>
      </c>
      <c r="BN302" s="443" t="str">
        <f>IF(AX302&lt;1,"",IF(AX302=1,'TUITION SCHED'!$D$21,IF(AX302=2,'TUITION SCHED'!$E$21,IF(AX302=3,'TUITION SCHED'!$F$21,IF(AX302=4,'TUITION SCHED'!$G$21,IF(AX302=5,'TUITION SCHED'!$H$21,""))))))</f>
        <v/>
      </c>
      <c r="BO302" s="443" t="str">
        <f>IF(AY302&lt;1,"",IF(AY302=1,'TUITION SCHED'!$D$22,IF(AY302=2,'TUITION SCHED'!$E$22,IF(AY302=3,'TUITION SCHED'!$F$22,IF(AY302=4,'TUITION SCHED'!$G$22,IF(AY302=5,'TUITION SCHED'!$H$22,""))))))</f>
        <v/>
      </c>
      <c r="BP302" s="443" t="str">
        <f>IF(AZ302&lt;1,"",IF(AZ302=1,'TUITION SCHED'!$D$23,IF(AZ302=2,'TUITION SCHED'!$E$23,IF(AZ302=3,'TUITION SCHED'!$F$23,IF(AZ302=4,'TUITION SCHED'!$G$23,IF(AZ302=5,'TUITION SCHED'!$H$23,""))))))</f>
        <v/>
      </c>
      <c r="BQ302" s="443" t="str">
        <f>IF(BA302&lt;1,"",IF(BA302=1,'TUITION SCHED'!$D$24,IF(BA302=2,'TUITION SCHED'!$E$24,IF(BA302=3,'TUITION SCHED'!$F$24,IF(BA302=4,'TUITION SCHED'!$G$24,IF(BA302=5,'TUITION SCHED'!$H$24,""))))))</f>
        <v/>
      </c>
      <c r="BR302" s="443" t="str">
        <f>IF(BB302&lt;1,"",IF(BB302=1,'TUITION SCHED'!$D$25,IF(BB302=2,'TUITION SCHED'!$E$25,IF(BB302=3,'TUITION SCHED'!$F$25,IF(BB302=4,'TUITION SCHED'!$G$25,IF(BB302=5,'TUITION SCHED'!$H$25,""))))))</f>
        <v/>
      </c>
      <c r="BS302" s="443" t="str">
        <f>IF(BC302&lt;1,"",IF(BC302=1,'TUITION SCHED'!$D$26,IF(BC302=2,'TUITION SCHED'!$E$26,IF(BC302=3,'TUITION SCHED'!$F$26,IF(BC302=4,'TUITION SCHED'!$G$26,IF(BC302=5,'TUITION SCHED'!$H$26,""))))))</f>
        <v/>
      </c>
      <c r="BT302" s="443" t="str">
        <f>IF(BD302&lt;1,"",IF(BD302=1,'TUITION SCHED'!$D$27,IF(BD302=2,'TUITION SCHED'!$E$27,IF(BD302=3,'TUITION SCHED'!$F$27,IF(BD302=4,'TUITION SCHED'!$G$27,IF(BD302=5,'TUITION SCHED'!$H$27,""))))))</f>
        <v/>
      </c>
      <c r="BU302" s="443" t="str">
        <f>IF(BE302&lt;1,"",IF(BE302=1,'TUITION SCHED'!$D$28,IF(BE302=2,'TUITION SCHED'!$E$28,IF(BE302=3,'TUITION SCHED'!$F$28,IF(BE302=4,'TUITION SCHED'!$G$28,IF(BE302=5,'TUITION SCHED'!$H$28,""))))))</f>
        <v/>
      </c>
      <c r="BV302" s="440" t="str">
        <f>IF(BF302&lt;1,"",IF(BF302=1,'TUITION SCHED'!$D$29,IF(BF302=2,'TUITION SCHED'!$E$29,IF(BF302=3,'TUITION SCHED'!$F$29,IF(BF302=4,'TUITION SCHED'!$G$29,IF(BF302=5,'TUITION SCHED'!$H$29,""))))))</f>
        <v/>
      </c>
      <c r="BW302" s="124"/>
      <c r="BX302" s="507"/>
      <c r="BY302" s="145" t="str">
        <f>IF(AH302="y",IF(SUM(J302:O302)&gt;0,'TUITION SCHED'!$H$58+IF(SUM(J302:O302)&gt;1,((SUM(J302:O302)-1))*'TUITION SCHED'!$H$60)+SUM(B302:I302)*'TUITION SCHED'!$H$59,""),"")</f>
        <v/>
      </c>
      <c r="BZ302" s="443" t="str">
        <f>IF(AH302="y",IF(SUM(B302:I302)&gt;0,'TUITION SCHED'!$H$57+IF(SUM(B302:I302)&gt;1,((SUM(B302:I302)-1))*'TUITION SCHED'!$H$59),""),"")</f>
        <v/>
      </c>
      <c r="CA302" s="443" t="str">
        <f t="shared" si="75"/>
        <v/>
      </c>
    </row>
    <row r="303" spans="1:79">
      <c r="A303" s="480"/>
      <c r="B303" s="480"/>
      <c r="C303" s="480"/>
      <c r="D303" s="480"/>
      <c r="E303" s="480"/>
      <c r="F303" s="480"/>
      <c r="G303" s="480"/>
      <c r="H303" s="480"/>
      <c r="I303" s="480"/>
      <c r="J303" s="480"/>
      <c r="K303" s="480"/>
      <c r="L303" s="480"/>
      <c r="M303" s="480"/>
      <c r="N303" s="480"/>
      <c r="O303" s="480"/>
      <c r="P303" s="443">
        <f t="shared" si="63"/>
        <v>0</v>
      </c>
      <c r="Q303" s="480"/>
      <c r="R303" s="480"/>
      <c r="S303" s="456">
        <f>IF(U303&gt;0,U303,IF(Q303=1,'TUITION SCHED'!D$30,IF(Q303=2,'TUITION SCHED'!E$30,IF(Q303=3,'TUITION SCHED'!F$30,IF(Q303=4,'TUITION SCHED'!G$30,IF(Q303=5,'TUITION SCHED'!H$30,IF(R303&gt;0,R303*'TUITION SCHED'!$D$31,SUM(BI303:BV303))))))))</f>
        <v>0</v>
      </c>
      <c r="T303" s="457" t="str">
        <f t="shared" si="64"/>
        <v/>
      </c>
      <c r="U303" s="480"/>
      <c r="V303" s="480"/>
      <c r="W303" s="575" t="str">
        <f>IF(V303="y",S303*'DATA INPUT'!$B$20,"")</f>
        <v/>
      </c>
      <c r="X303" s="483"/>
      <c r="Y303" s="443" t="str">
        <f>IF(A303="","",IF(X303="y",'DATA INPUT'!$B$26,'DATA INPUT'!$B$27))</f>
        <v/>
      </c>
      <c r="Z303" s="458">
        <f>IF(Q303=0,(P303-B303*0.5)*'DATA INPUT'!$B$28,"")</f>
        <v>0</v>
      </c>
      <c r="AA303" s="480"/>
      <c r="AB303" s="480"/>
      <c r="AC303" s="480"/>
      <c r="AD303" s="480"/>
      <c r="AE303" s="443" t="str">
        <f>IF((AB303+AC303+AD303)=0,"",(AB303*'DATA INPUT'!$D$59)+(AC303*'DATA INPUT'!$D$61)+(AD303*'DATA INPUT'!$D$66))</f>
        <v/>
      </c>
      <c r="AF303" s="480"/>
      <c r="AG303" s="480"/>
      <c r="AH303" s="483"/>
      <c r="AI303" s="443" t="str">
        <f t="shared" si="65"/>
        <v/>
      </c>
      <c r="AJ303" s="443" t="str">
        <f t="shared" si="66"/>
        <v/>
      </c>
      <c r="AK303" s="443" t="str">
        <f t="shared" si="67"/>
        <v/>
      </c>
      <c r="AL303" s="443" t="str">
        <f t="shared" si="68"/>
        <v/>
      </c>
      <c r="AM303" s="443" t="str">
        <f t="shared" si="69"/>
        <v/>
      </c>
      <c r="AN303" s="443" t="str">
        <f t="shared" si="70"/>
        <v/>
      </c>
      <c r="AO303" s="443" t="str">
        <f t="shared" si="71"/>
        <v/>
      </c>
      <c r="AP303" s="443" t="str">
        <f t="shared" si="72"/>
        <v/>
      </c>
      <c r="AQ303" s="440" t="str">
        <f>IF(AH303="y",IF(MAX(BY303:BZ303)&lt;'TUITION SCHED'!$H$61,MAX(BY303:BZ303),'TUITION SCHED'!$H$61),"")</f>
        <v/>
      </c>
      <c r="AR303" s="459"/>
      <c r="AS303" s="443" t="str">
        <f>IF(SUM(AT303:$BF303)&gt;0,"",IF(B303&gt;0,$P303,""))</f>
        <v/>
      </c>
      <c r="AT303" s="443" t="str">
        <f>IF(SUM(AU303:$BF303)&gt;0,"",IF(C303&gt;0,$P303,""))</f>
        <v/>
      </c>
      <c r="AU303" s="443" t="str">
        <f>IF(SUM(AV303:$BF303)&gt;0,"",IF(D303&gt;0,$P303,""))</f>
        <v/>
      </c>
      <c r="AV303" s="443" t="str">
        <f>IF(SUM(AW303:$BF303)&gt;0,"",IF(E303&gt;0,$P303,""))</f>
        <v/>
      </c>
      <c r="AW303" s="443" t="str">
        <f>IF(SUM(AX303:$BF303)&gt;0,"",IF(F303&gt;0,$P303,""))</f>
        <v/>
      </c>
      <c r="AX303" s="443" t="str">
        <f>IF(SUM(AY303:$BF303)&gt;0,"",IF(G303&gt;0,$P303,""))</f>
        <v/>
      </c>
      <c r="AY303" s="443" t="str">
        <f>IF(SUM(AZ303:$BF303)&gt;0,"",IF(H303&gt;0,$P303,""))</f>
        <v/>
      </c>
      <c r="AZ303" s="443" t="str">
        <f>IF(SUM(BA303:$BF303)&gt;0,"",IF(I303&gt;0,$P303,""))</f>
        <v/>
      </c>
      <c r="BA303" s="443" t="str">
        <f>IF(SUM(BB303:$BF303)&gt;0,"",IF(J303&gt;0,$P303,""))</f>
        <v/>
      </c>
      <c r="BB303" s="443" t="str">
        <f>IF(SUM(BC303:$BF303)&gt;0,"",IF(K303&gt;0,$P303,""))</f>
        <v/>
      </c>
      <c r="BC303" s="443" t="str">
        <f>IF(SUM(BD303:$BF303)&gt;0,"",IF(L303&gt;0,$P303,""))</f>
        <v/>
      </c>
      <c r="BD303" s="443" t="str">
        <f>IF(SUM(BE303:$BF303)&gt;0,"",IF(M303&gt;0,$P303,""))</f>
        <v/>
      </c>
      <c r="BE303" s="443" t="str">
        <f t="shared" si="73"/>
        <v/>
      </c>
      <c r="BF303" s="440" t="str">
        <f t="shared" si="74"/>
        <v/>
      </c>
      <c r="BG303" s="124"/>
      <c r="BH303" s="507"/>
      <c r="BI303" s="145" t="str">
        <f>IF(AS303&lt;1,"",IF(AS303=1,'TUITION SCHED'!$D$16,IF(AS303=2,'TUITION SCHED'!$E$16,IF(AS303=3,'TUITION SCHED'!$F$16,IF(AS303=4,'TUITION SCHED'!$G$16,IF(AS303=5,'TUITION SCHED'!$H$16,""))))))</f>
        <v/>
      </c>
      <c r="BJ303" s="443" t="str">
        <f>IF(AT303&lt;1,"",IF(AT303=1,'TUITION SCHED'!$D$17,IF(AT303=2,'TUITION SCHED'!$E$17,IF(AT303=3,'TUITION SCHED'!$F$17,IF(AT303=4,'TUITION SCHED'!$G$17,IF(AT303=5,'TUITION SCHED'!$H$18,""))))))</f>
        <v/>
      </c>
      <c r="BK303" s="443" t="str">
        <f>IF(AU303&lt;1,"",IF(AU303=1,'TUITION SCHED'!$D$18,IF(AU303=2,'TUITION SCHED'!$E$18,IF(AU303=3,'TUITION SCHED'!$F$18,IF(AU303=4,'TUITION SCHED'!$G$18,IF(AU303=5,'TUITION SCHED'!$H$18,""))))))</f>
        <v/>
      </c>
      <c r="BL303" s="443" t="str">
        <f>IF(AV303&lt;1,"",IF(AV303=1,'TUITION SCHED'!$D$19,IF(AV303=2,'TUITION SCHED'!$E$19,IF(AV303=3,'TUITION SCHED'!$F$19,IF(AV303=4,'TUITION SCHED'!$G$19,IF(AV303=5,'TUITION SCHED'!$H$19,""))))))</f>
        <v/>
      </c>
      <c r="BM303" s="443" t="str">
        <f>IF(AW303&lt;1,"",IF(AW303=1,'TUITION SCHED'!$D$20,IF(AW303=2,'TUITION SCHED'!$E$20,IF(AW303=3,'TUITION SCHED'!$F$20,IF(AW303=4,'TUITION SCHED'!$G$20,IF(AW303=5,'TUITION SCHED'!$H$20,""))))))</f>
        <v/>
      </c>
      <c r="BN303" s="443" t="str">
        <f>IF(AX303&lt;1,"",IF(AX303=1,'TUITION SCHED'!$D$21,IF(AX303=2,'TUITION SCHED'!$E$21,IF(AX303=3,'TUITION SCHED'!$F$21,IF(AX303=4,'TUITION SCHED'!$G$21,IF(AX303=5,'TUITION SCHED'!$H$21,""))))))</f>
        <v/>
      </c>
      <c r="BO303" s="443" t="str">
        <f>IF(AY303&lt;1,"",IF(AY303=1,'TUITION SCHED'!$D$22,IF(AY303=2,'TUITION SCHED'!$E$22,IF(AY303=3,'TUITION SCHED'!$F$22,IF(AY303=4,'TUITION SCHED'!$G$22,IF(AY303=5,'TUITION SCHED'!$H$22,""))))))</f>
        <v/>
      </c>
      <c r="BP303" s="443" t="str">
        <f>IF(AZ303&lt;1,"",IF(AZ303=1,'TUITION SCHED'!$D$23,IF(AZ303=2,'TUITION SCHED'!$E$23,IF(AZ303=3,'TUITION SCHED'!$F$23,IF(AZ303=4,'TUITION SCHED'!$G$23,IF(AZ303=5,'TUITION SCHED'!$H$23,""))))))</f>
        <v/>
      </c>
      <c r="BQ303" s="443" t="str">
        <f>IF(BA303&lt;1,"",IF(BA303=1,'TUITION SCHED'!$D$24,IF(BA303=2,'TUITION SCHED'!$E$24,IF(BA303=3,'TUITION SCHED'!$F$24,IF(BA303=4,'TUITION SCHED'!$G$24,IF(BA303=5,'TUITION SCHED'!$H$24,""))))))</f>
        <v/>
      </c>
      <c r="BR303" s="443" t="str">
        <f>IF(BB303&lt;1,"",IF(BB303=1,'TUITION SCHED'!$D$25,IF(BB303=2,'TUITION SCHED'!$E$25,IF(BB303=3,'TUITION SCHED'!$F$25,IF(BB303=4,'TUITION SCHED'!$G$25,IF(BB303=5,'TUITION SCHED'!$H$25,""))))))</f>
        <v/>
      </c>
      <c r="BS303" s="443" t="str">
        <f>IF(BC303&lt;1,"",IF(BC303=1,'TUITION SCHED'!$D$26,IF(BC303=2,'TUITION SCHED'!$E$26,IF(BC303=3,'TUITION SCHED'!$F$26,IF(BC303=4,'TUITION SCHED'!$G$26,IF(BC303=5,'TUITION SCHED'!$H$26,""))))))</f>
        <v/>
      </c>
      <c r="BT303" s="443" t="str">
        <f>IF(BD303&lt;1,"",IF(BD303=1,'TUITION SCHED'!$D$27,IF(BD303=2,'TUITION SCHED'!$E$27,IF(BD303=3,'TUITION SCHED'!$F$27,IF(BD303=4,'TUITION SCHED'!$G$27,IF(BD303=5,'TUITION SCHED'!$H$27,""))))))</f>
        <v/>
      </c>
      <c r="BU303" s="443" t="str">
        <f>IF(BE303&lt;1,"",IF(BE303=1,'TUITION SCHED'!$D$28,IF(BE303=2,'TUITION SCHED'!$E$28,IF(BE303=3,'TUITION SCHED'!$F$28,IF(BE303=4,'TUITION SCHED'!$G$28,IF(BE303=5,'TUITION SCHED'!$H$28,""))))))</f>
        <v/>
      </c>
      <c r="BV303" s="440" t="str">
        <f>IF(BF303&lt;1,"",IF(BF303=1,'TUITION SCHED'!$D$29,IF(BF303=2,'TUITION SCHED'!$E$29,IF(BF303=3,'TUITION SCHED'!$F$29,IF(BF303=4,'TUITION SCHED'!$G$29,IF(BF303=5,'TUITION SCHED'!$H$29,""))))))</f>
        <v/>
      </c>
      <c r="BW303" s="124"/>
      <c r="BX303" s="507"/>
      <c r="BY303" s="145" t="str">
        <f>IF(AH303="y",IF(SUM(J303:O303)&gt;0,'TUITION SCHED'!$H$58+IF(SUM(J303:O303)&gt;1,((SUM(J303:O303)-1))*'TUITION SCHED'!$H$60)+SUM(B303:I303)*'TUITION SCHED'!$H$59,""),"")</f>
        <v/>
      </c>
      <c r="BZ303" s="443" t="str">
        <f>IF(AH303="y",IF(SUM(B303:I303)&gt;0,'TUITION SCHED'!$H$57+IF(SUM(B303:I303)&gt;1,((SUM(B303:I303)-1))*'TUITION SCHED'!$H$59),""),"")</f>
        <v/>
      </c>
      <c r="CA303" s="443" t="str">
        <f t="shared" si="75"/>
        <v/>
      </c>
    </row>
    <row r="304" spans="1:79">
      <c r="A304" s="480"/>
      <c r="B304" s="480"/>
      <c r="C304" s="480"/>
      <c r="D304" s="480"/>
      <c r="E304" s="480"/>
      <c r="F304" s="480"/>
      <c r="G304" s="480"/>
      <c r="H304" s="480"/>
      <c r="I304" s="480"/>
      <c r="J304" s="480"/>
      <c r="K304" s="480"/>
      <c r="L304" s="480"/>
      <c r="M304" s="480"/>
      <c r="N304" s="480"/>
      <c r="O304" s="480"/>
      <c r="P304" s="443">
        <f t="shared" si="63"/>
        <v>0</v>
      </c>
      <c r="Q304" s="480"/>
      <c r="R304" s="480"/>
      <c r="S304" s="456">
        <f>IF(U304&gt;0,U304,IF(Q304=1,'TUITION SCHED'!D$30,IF(Q304=2,'TUITION SCHED'!E$30,IF(Q304=3,'TUITION SCHED'!F$30,IF(Q304=4,'TUITION SCHED'!G$30,IF(Q304=5,'TUITION SCHED'!H$30,IF(R304&gt;0,R304*'TUITION SCHED'!$D$31,SUM(BI304:BV304))))))))</f>
        <v>0</v>
      </c>
      <c r="T304" s="457" t="str">
        <f t="shared" si="64"/>
        <v/>
      </c>
      <c r="U304" s="480"/>
      <c r="V304" s="480"/>
      <c r="W304" s="575" t="str">
        <f>IF(V304="y",S304*'DATA INPUT'!$B$20,"")</f>
        <v/>
      </c>
      <c r="X304" s="483"/>
      <c r="Y304" s="443" t="str">
        <f>IF(A304="","",IF(X304="y",'DATA INPUT'!$B$26,'DATA INPUT'!$B$27))</f>
        <v/>
      </c>
      <c r="Z304" s="458">
        <f>IF(Q304=0,(P304-B304*0.5)*'DATA INPUT'!$B$28,"")</f>
        <v>0</v>
      </c>
      <c r="AA304" s="480"/>
      <c r="AB304" s="480"/>
      <c r="AC304" s="480"/>
      <c r="AD304" s="480"/>
      <c r="AE304" s="443" t="str">
        <f>IF((AB304+AC304+AD304)=0,"",(AB304*'DATA INPUT'!$D$59)+(AC304*'DATA INPUT'!$D$61)+(AD304*'DATA INPUT'!$D$66))</f>
        <v/>
      </c>
      <c r="AF304" s="480"/>
      <c r="AG304" s="480"/>
      <c r="AH304" s="483"/>
      <c r="AI304" s="443" t="str">
        <f t="shared" si="65"/>
        <v/>
      </c>
      <c r="AJ304" s="443" t="str">
        <f t="shared" si="66"/>
        <v/>
      </c>
      <c r="AK304" s="443" t="str">
        <f t="shared" si="67"/>
        <v/>
      </c>
      <c r="AL304" s="443" t="str">
        <f t="shared" si="68"/>
        <v/>
      </c>
      <c r="AM304" s="443" t="str">
        <f t="shared" si="69"/>
        <v/>
      </c>
      <c r="AN304" s="443" t="str">
        <f t="shared" si="70"/>
        <v/>
      </c>
      <c r="AO304" s="443" t="str">
        <f t="shared" si="71"/>
        <v/>
      </c>
      <c r="AP304" s="443" t="str">
        <f t="shared" si="72"/>
        <v/>
      </c>
      <c r="AQ304" s="440" t="str">
        <f>IF(AH304="y",IF(MAX(BY304:BZ304)&lt;'TUITION SCHED'!$H$61,MAX(BY304:BZ304),'TUITION SCHED'!$H$61),"")</f>
        <v/>
      </c>
      <c r="AR304" s="459"/>
      <c r="AS304" s="443" t="str">
        <f>IF(SUM(AT304:$BF304)&gt;0,"",IF(B304&gt;0,$P304,""))</f>
        <v/>
      </c>
      <c r="AT304" s="443" t="str">
        <f>IF(SUM(AU304:$BF304)&gt;0,"",IF(C304&gt;0,$P304,""))</f>
        <v/>
      </c>
      <c r="AU304" s="443" t="str">
        <f>IF(SUM(AV304:$BF304)&gt;0,"",IF(D304&gt;0,$P304,""))</f>
        <v/>
      </c>
      <c r="AV304" s="443" t="str">
        <f>IF(SUM(AW304:$BF304)&gt;0,"",IF(E304&gt;0,$P304,""))</f>
        <v/>
      </c>
      <c r="AW304" s="443" t="str">
        <f>IF(SUM(AX304:$BF304)&gt;0,"",IF(F304&gt;0,$P304,""))</f>
        <v/>
      </c>
      <c r="AX304" s="443" t="str">
        <f>IF(SUM(AY304:$BF304)&gt;0,"",IF(G304&gt;0,$P304,""))</f>
        <v/>
      </c>
      <c r="AY304" s="443" t="str">
        <f>IF(SUM(AZ304:$BF304)&gt;0,"",IF(H304&gt;0,$P304,""))</f>
        <v/>
      </c>
      <c r="AZ304" s="443" t="str">
        <f>IF(SUM(BA304:$BF304)&gt;0,"",IF(I304&gt;0,$P304,""))</f>
        <v/>
      </c>
      <c r="BA304" s="443" t="str">
        <f>IF(SUM(BB304:$BF304)&gt;0,"",IF(J304&gt;0,$P304,""))</f>
        <v/>
      </c>
      <c r="BB304" s="443" t="str">
        <f>IF(SUM(BC304:$BF304)&gt;0,"",IF(K304&gt;0,$P304,""))</f>
        <v/>
      </c>
      <c r="BC304" s="443" t="str">
        <f>IF(SUM(BD304:$BF304)&gt;0,"",IF(L304&gt;0,$P304,""))</f>
        <v/>
      </c>
      <c r="BD304" s="443" t="str">
        <f>IF(SUM(BE304:$BF304)&gt;0,"",IF(M304&gt;0,$P304,""))</f>
        <v/>
      </c>
      <c r="BE304" s="443" t="str">
        <f t="shared" si="73"/>
        <v/>
      </c>
      <c r="BF304" s="440" t="str">
        <f t="shared" si="74"/>
        <v/>
      </c>
      <c r="BG304" s="124"/>
      <c r="BH304" s="507"/>
      <c r="BI304" s="145" t="str">
        <f>IF(AS304&lt;1,"",IF(AS304=1,'TUITION SCHED'!$D$16,IF(AS304=2,'TUITION SCHED'!$E$16,IF(AS304=3,'TUITION SCHED'!$F$16,IF(AS304=4,'TUITION SCHED'!$G$16,IF(AS304=5,'TUITION SCHED'!$H$16,""))))))</f>
        <v/>
      </c>
      <c r="BJ304" s="443" t="str">
        <f>IF(AT304&lt;1,"",IF(AT304=1,'TUITION SCHED'!$D$17,IF(AT304=2,'TUITION SCHED'!$E$17,IF(AT304=3,'TUITION SCHED'!$F$17,IF(AT304=4,'TUITION SCHED'!$G$17,IF(AT304=5,'TUITION SCHED'!$H$18,""))))))</f>
        <v/>
      </c>
      <c r="BK304" s="443" t="str">
        <f>IF(AU304&lt;1,"",IF(AU304=1,'TUITION SCHED'!$D$18,IF(AU304=2,'TUITION SCHED'!$E$18,IF(AU304=3,'TUITION SCHED'!$F$18,IF(AU304=4,'TUITION SCHED'!$G$18,IF(AU304=5,'TUITION SCHED'!$H$18,""))))))</f>
        <v/>
      </c>
      <c r="BL304" s="443" t="str">
        <f>IF(AV304&lt;1,"",IF(AV304=1,'TUITION SCHED'!$D$19,IF(AV304=2,'TUITION SCHED'!$E$19,IF(AV304=3,'TUITION SCHED'!$F$19,IF(AV304=4,'TUITION SCHED'!$G$19,IF(AV304=5,'TUITION SCHED'!$H$19,""))))))</f>
        <v/>
      </c>
      <c r="BM304" s="443" t="str">
        <f>IF(AW304&lt;1,"",IF(AW304=1,'TUITION SCHED'!$D$20,IF(AW304=2,'TUITION SCHED'!$E$20,IF(AW304=3,'TUITION SCHED'!$F$20,IF(AW304=4,'TUITION SCHED'!$G$20,IF(AW304=5,'TUITION SCHED'!$H$20,""))))))</f>
        <v/>
      </c>
      <c r="BN304" s="443" t="str">
        <f>IF(AX304&lt;1,"",IF(AX304=1,'TUITION SCHED'!$D$21,IF(AX304=2,'TUITION SCHED'!$E$21,IF(AX304=3,'TUITION SCHED'!$F$21,IF(AX304=4,'TUITION SCHED'!$G$21,IF(AX304=5,'TUITION SCHED'!$H$21,""))))))</f>
        <v/>
      </c>
      <c r="BO304" s="443" t="str">
        <f>IF(AY304&lt;1,"",IF(AY304=1,'TUITION SCHED'!$D$22,IF(AY304=2,'TUITION SCHED'!$E$22,IF(AY304=3,'TUITION SCHED'!$F$22,IF(AY304=4,'TUITION SCHED'!$G$22,IF(AY304=5,'TUITION SCHED'!$H$22,""))))))</f>
        <v/>
      </c>
      <c r="BP304" s="443" t="str">
        <f>IF(AZ304&lt;1,"",IF(AZ304=1,'TUITION SCHED'!$D$23,IF(AZ304=2,'TUITION SCHED'!$E$23,IF(AZ304=3,'TUITION SCHED'!$F$23,IF(AZ304=4,'TUITION SCHED'!$G$23,IF(AZ304=5,'TUITION SCHED'!$H$23,""))))))</f>
        <v/>
      </c>
      <c r="BQ304" s="443" t="str">
        <f>IF(BA304&lt;1,"",IF(BA304=1,'TUITION SCHED'!$D$24,IF(BA304=2,'TUITION SCHED'!$E$24,IF(BA304=3,'TUITION SCHED'!$F$24,IF(BA304=4,'TUITION SCHED'!$G$24,IF(BA304=5,'TUITION SCHED'!$H$24,""))))))</f>
        <v/>
      </c>
      <c r="BR304" s="443" t="str">
        <f>IF(BB304&lt;1,"",IF(BB304=1,'TUITION SCHED'!$D$25,IF(BB304=2,'TUITION SCHED'!$E$25,IF(BB304=3,'TUITION SCHED'!$F$25,IF(BB304=4,'TUITION SCHED'!$G$25,IF(BB304=5,'TUITION SCHED'!$H$25,""))))))</f>
        <v/>
      </c>
      <c r="BS304" s="443" t="str">
        <f>IF(BC304&lt;1,"",IF(BC304=1,'TUITION SCHED'!$D$26,IF(BC304=2,'TUITION SCHED'!$E$26,IF(BC304=3,'TUITION SCHED'!$F$26,IF(BC304=4,'TUITION SCHED'!$G$26,IF(BC304=5,'TUITION SCHED'!$H$26,""))))))</f>
        <v/>
      </c>
      <c r="BT304" s="443" t="str">
        <f>IF(BD304&lt;1,"",IF(BD304=1,'TUITION SCHED'!$D$27,IF(BD304=2,'TUITION SCHED'!$E$27,IF(BD304=3,'TUITION SCHED'!$F$27,IF(BD304=4,'TUITION SCHED'!$G$27,IF(BD304=5,'TUITION SCHED'!$H$27,""))))))</f>
        <v/>
      </c>
      <c r="BU304" s="443" t="str">
        <f>IF(BE304&lt;1,"",IF(BE304=1,'TUITION SCHED'!$D$28,IF(BE304=2,'TUITION SCHED'!$E$28,IF(BE304=3,'TUITION SCHED'!$F$28,IF(BE304=4,'TUITION SCHED'!$G$28,IF(BE304=5,'TUITION SCHED'!$H$28,""))))))</f>
        <v/>
      </c>
      <c r="BV304" s="440" t="str">
        <f>IF(BF304&lt;1,"",IF(BF304=1,'TUITION SCHED'!$D$29,IF(BF304=2,'TUITION SCHED'!$E$29,IF(BF304=3,'TUITION SCHED'!$F$29,IF(BF304=4,'TUITION SCHED'!$G$29,IF(BF304=5,'TUITION SCHED'!$H$29,""))))))</f>
        <v/>
      </c>
      <c r="BW304" s="124"/>
      <c r="BX304" s="507"/>
      <c r="BY304" s="145" t="str">
        <f>IF(AH304="y",IF(SUM(J304:O304)&gt;0,'TUITION SCHED'!$H$58+IF(SUM(J304:O304)&gt;1,((SUM(J304:O304)-1))*'TUITION SCHED'!$H$60)+SUM(B304:I304)*'TUITION SCHED'!$H$59,""),"")</f>
        <v/>
      </c>
      <c r="BZ304" s="443" t="str">
        <f>IF(AH304="y",IF(SUM(B304:I304)&gt;0,'TUITION SCHED'!$H$57+IF(SUM(B304:I304)&gt;1,((SUM(B304:I304)-1))*'TUITION SCHED'!$H$59),""),"")</f>
        <v/>
      </c>
      <c r="CA304" s="443" t="str">
        <f t="shared" si="75"/>
        <v/>
      </c>
    </row>
    <row r="305" spans="1:79">
      <c r="A305" s="480"/>
      <c r="B305" s="480"/>
      <c r="C305" s="480"/>
      <c r="D305" s="480"/>
      <c r="E305" s="480"/>
      <c r="F305" s="480"/>
      <c r="G305" s="480"/>
      <c r="H305" s="480"/>
      <c r="I305" s="480"/>
      <c r="J305" s="480"/>
      <c r="K305" s="480"/>
      <c r="L305" s="480"/>
      <c r="M305" s="480"/>
      <c r="N305" s="480"/>
      <c r="O305" s="480"/>
      <c r="P305" s="443">
        <f t="shared" si="63"/>
        <v>0</v>
      </c>
      <c r="Q305" s="480"/>
      <c r="R305" s="480"/>
      <c r="S305" s="456">
        <f>IF(U305&gt;0,U305,IF(Q305=1,'TUITION SCHED'!D$30,IF(Q305=2,'TUITION SCHED'!E$30,IF(Q305=3,'TUITION SCHED'!F$30,IF(Q305=4,'TUITION SCHED'!G$30,IF(Q305=5,'TUITION SCHED'!H$30,IF(R305&gt;0,R305*'TUITION SCHED'!$D$31,SUM(BI305:BV305))))))))</f>
        <v>0</v>
      </c>
      <c r="T305" s="457" t="str">
        <f t="shared" si="64"/>
        <v/>
      </c>
      <c r="U305" s="480"/>
      <c r="V305" s="480"/>
      <c r="W305" s="575" t="str">
        <f>IF(V305="y",S305*'DATA INPUT'!$B$20,"")</f>
        <v/>
      </c>
      <c r="X305" s="483"/>
      <c r="Y305" s="443" t="str">
        <f>IF(A305="","",IF(X305="y",'DATA INPUT'!$B$26,'DATA INPUT'!$B$27))</f>
        <v/>
      </c>
      <c r="Z305" s="458">
        <f>IF(Q305=0,(P305-B305*0.5)*'DATA INPUT'!$B$28,"")</f>
        <v>0</v>
      </c>
      <c r="AA305" s="480"/>
      <c r="AB305" s="480"/>
      <c r="AC305" s="480"/>
      <c r="AD305" s="480"/>
      <c r="AE305" s="443" t="str">
        <f>IF((AB305+AC305+AD305)=0,"",(AB305*'DATA INPUT'!$D$59)+(AC305*'DATA INPUT'!$D$61)+(AD305*'DATA INPUT'!$D$66))</f>
        <v/>
      </c>
      <c r="AF305" s="480"/>
      <c r="AG305" s="480"/>
      <c r="AH305" s="483"/>
      <c r="AI305" s="443" t="str">
        <f t="shared" si="65"/>
        <v/>
      </c>
      <c r="AJ305" s="443" t="str">
        <f t="shared" si="66"/>
        <v/>
      </c>
      <c r="AK305" s="443" t="str">
        <f t="shared" si="67"/>
        <v/>
      </c>
      <c r="AL305" s="443" t="str">
        <f t="shared" si="68"/>
        <v/>
      </c>
      <c r="AM305" s="443" t="str">
        <f t="shared" si="69"/>
        <v/>
      </c>
      <c r="AN305" s="443" t="str">
        <f t="shared" si="70"/>
        <v/>
      </c>
      <c r="AO305" s="443" t="str">
        <f t="shared" si="71"/>
        <v/>
      </c>
      <c r="AP305" s="443" t="str">
        <f t="shared" si="72"/>
        <v/>
      </c>
      <c r="AQ305" s="440" t="str">
        <f>IF(AH305="y",IF(MAX(BY305:BZ305)&lt;'TUITION SCHED'!$H$61,MAX(BY305:BZ305),'TUITION SCHED'!$H$61),"")</f>
        <v/>
      </c>
      <c r="AR305" s="459"/>
      <c r="AS305" s="443" t="str">
        <f>IF(SUM(AT305:$BF305)&gt;0,"",IF(B305&gt;0,$P305,""))</f>
        <v/>
      </c>
      <c r="AT305" s="443" t="str">
        <f>IF(SUM(AU305:$BF305)&gt;0,"",IF(C305&gt;0,$P305,""))</f>
        <v/>
      </c>
      <c r="AU305" s="443" t="str">
        <f>IF(SUM(AV305:$BF305)&gt;0,"",IF(D305&gt;0,$P305,""))</f>
        <v/>
      </c>
      <c r="AV305" s="443" t="str">
        <f>IF(SUM(AW305:$BF305)&gt;0,"",IF(E305&gt;0,$P305,""))</f>
        <v/>
      </c>
      <c r="AW305" s="443" t="str">
        <f>IF(SUM(AX305:$BF305)&gt;0,"",IF(F305&gt;0,$P305,""))</f>
        <v/>
      </c>
      <c r="AX305" s="443" t="str">
        <f>IF(SUM(AY305:$BF305)&gt;0,"",IF(G305&gt;0,$P305,""))</f>
        <v/>
      </c>
      <c r="AY305" s="443" t="str">
        <f>IF(SUM(AZ305:$BF305)&gt;0,"",IF(H305&gt;0,$P305,""))</f>
        <v/>
      </c>
      <c r="AZ305" s="443" t="str">
        <f>IF(SUM(BA305:$BF305)&gt;0,"",IF(I305&gt;0,$P305,""))</f>
        <v/>
      </c>
      <c r="BA305" s="443" t="str">
        <f>IF(SUM(BB305:$BF305)&gt;0,"",IF(J305&gt;0,$P305,""))</f>
        <v/>
      </c>
      <c r="BB305" s="443" t="str">
        <f>IF(SUM(BC305:$BF305)&gt;0,"",IF(K305&gt;0,$P305,""))</f>
        <v/>
      </c>
      <c r="BC305" s="443" t="str">
        <f>IF(SUM(BD305:$BF305)&gt;0,"",IF(L305&gt;0,$P305,""))</f>
        <v/>
      </c>
      <c r="BD305" s="443" t="str">
        <f>IF(SUM(BE305:$BF305)&gt;0,"",IF(M305&gt;0,$P305,""))</f>
        <v/>
      </c>
      <c r="BE305" s="443" t="str">
        <f t="shared" si="73"/>
        <v/>
      </c>
      <c r="BF305" s="440" t="str">
        <f t="shared" si="74"/>
        <v/>
      </c>
      <c r="BG305" s="124"/>
      <c r="BH305" s="507"/>
      <c r="BI305" s="145" t="str">
        <f>IF(AS305&lt;1,"",IF(AS305=1,'TUITION SCHED'!$D$16,IF(AS305=2,'TUITION SCHED'!$E$16,IF(AS305=3,'TUITION SCHED'!$F$16,IF(AS305=4,'TUITION SCHED'!$G$16,IF(AS305=5,'TUITION SCHED'!$H$16,""))))))</f>
        <v/>
      </c>
      <c r="BJ305" s="443" t="str">
        <f>IF(AT305&lt;1,"",IF(AT305=1,'TUITION SCHED'!$D$17,IF(AT305=2,'TUITION SCHED'!$E$17,IF(AT305=3,'TUITION SCHED'!$F$17,IF(AT305=4,'TUITION SCHED'!$G$17,IF(AT305=5,'TUITION SCHED'!$H$18,""))))))</f>
        <v/>
      </c>
      <c r="BK305" s="443" t="str">
        <f>IF(AU305&lt;1,"",IF(AU305=1,'TUITION SCHED'!$D$18,IF(AU305=2,'TUITION SCHED'!$E$18,IF(AU305=3,'TUITION SCHED'!$F$18,IF(AU305=4,'TUITION SCHED'!$G$18,IF(AU305=5,'TUITION SCHED'!$H$18,""))))))</f>
        <v/>
      </c>
      <c r="BL305" s="443" t="str">
        <f>IF(AV305&lt;1,"",IF(AV305=1,'TUITION SCHED'!$D$19,IF(AV305=2,'TUITION SCHED'!$E$19,IF(AV305=3,'TUITION SCHED'!$F$19,IF(AV305=4,'TUITION SCHED'!$G$19,IF(AV305=5,'TUITION SCHED'!$H$19,""))))))</f>
        <v/>
      </c>
      <c r="BM305" s="443" t="str">
        <f>IF(AW305&lt;1,"",IF(AW305=1,'TUITION SCHED'!$D$20,IF(AW305=2,'TUITION SCHED'!$E$20,IF(AW305=3,'TUITION SCHED'!$F$20,IF(AW305=4,'TUITION SCHED'!$G$20,IF(AW305=5,'TUITION SCHED'!$H$20,""))))))</f>
        <v/>
      </c>
      <c r="BN305" s="443" t="str">
        <f>IF(AX305&lt;1,"",IF(AX305=1,'TUITION SCHED'!$D$21,IF(AX305=2,'TUITION SCHED'!$E$21,IF(AX305=3,'TUITION SCHED'!$F$21,IF(AX305=4,'TUITION SCHED'!$G$21,IF(AX305=5,'TUITION SCHED'!$H$21,""))))))</f>
        <v/>
      </c>
      <c r="BO305" s="443" t="str">
        <f>IF(AY305&lt;1,"",IF(AY305=1,'TUITION SCHED'!$D$22,IF(AY305=2,'TUITION SCHED'!$E$22,IF(AY305=3,'TUITION SCHED'!$F$22,IF(AY305=4,'TUITION SCHED'!$G$22,IF(AY305=5,'TUITION SCHED'!$H$22,""))))))</f>
        <v/>
      </c>
      <c r="BP305" s="443" t="str">
        <f>IF(AZ305&lt;1,"",IF(AZ305=1,'TUITION SCHED'!$D$23,IF(AZ305=2,'TUITION SCHED'!$E$23,IF(AZ305=3,'TUITION SCHED'!$F$23,IF(AZ305=4,'TUITION SCHED'!$G$23,IF(AZ305=5,'TUITION SCHED'!$H$23,""))))))</f>
        <v/>
      </c>
      <c r="BQ305" s="443" t="str">
        <f>IF(BA305&lt;1,"",IF(BA305=1,'TUITION SCHED'!$D$24,IF(BA305=2,'TUITION SCHED'!$E$24,IF(BA305=3,'TUITION SCHED'!$F$24,IF(BA305=4,'TUITION SCHED'!$G$24,IF(BA305=5,'TUITION SCHED'!$H$24,""))))))</f>
        <v/>
      </c>
      <c r="BR305" s="443" t="str">
        <f>IF(BB305&lt;1,"",IF(BB305=1,'TUITION SCHED'!$D$25,IF(BB305=2,'TUITION SCHED'!$E$25,IF(BB305=3,'TUITION SCHED'!$F$25,IF(BB305=4,'TUITION SCHED'!$G$25,IF(BB305=5,'TUITION SCHED'!$H$25,""))))))</f>
        <v/>
      </c>
      <c r="BS305" s="443" t="str">
        <f>IF(BC305&lt;1,"",IF(BC305=1,'TUITION SCHED'!$D$26,IF(BC305=2,'TUITION SCHED'!$E$26,IF(BC305=3,'TUITION SCHED'!$F$26,IF(BC305=4,'TUITION SCHED'!$G$26,IF(BC305=5,'TUITION SCHED'!$H$26,""))))))</f>
        <v/>
      </c>
      <c r="BT305" s="443" t="str">
        <f>IF(BD305&lt;1,"",IF(BD305=1,'TUITION SCHED'!$D$27,IF(BD305=2,'TUITION SCHED'!$E$27,IF(BD305=3,'TUITION SCHED'!$F$27,IF(BD305=4,'TUITION SCHED'!$G$27,IF(BD305=5,'TUITION SCHED'!$H$27,""))))))</f>
        <v/>
      </c>
      <c r="BU305" s="443" t="str">
        <f>IF(BE305&lt;1,"",IF(BE305=1,'TUITION SCHED'!$D$28,IF(BE305=2,'TUITION SCHED'!$E$28,IF(BE305=3,'TUITION SCHED'!$F$28,IF(BE305=4,'TUITION SCHED'!$G$28,IF(BE305=5,'TUITION SCHED'!$H$28,""))))))</f>
        <v/>
      </c>
      <c r="BV305" s="440" t="str">
        <f>IF(BF305&lt;1,"",IF(BF305=1,'TUITION SCHED'!$D$29,IF(BF305=2,'TUITION SCHED'!$E$29,IF(BF305=3,'TUITION SCHED'!$F$29,IF(BF305=4,'TUITION SCHED'!$G$29,IF(BF305=5,'TUITION SCHED'!$H$29,""))))))</f>
        <v/>
      </c>
      <c r="BW305" s="124"/>
      <c r="BX305" s="507"/>
      <c r="BY305" s="145" t="str">
        <f>IF(AH305="y",IF(SUM(J305:O305)&gt;0,'TUITION SCHED'!$H$58+IF(SUM(J305:O305)&gt;1,((SUM(J305:O305)-1))*'TUITION SCHED'!$H$60)+SUM(B305:I305)*'TUITION SCHED'!$H$59,""),"")</f>
        <v/>
      </c>
      <c r="BZ305" s="443" t="str">
        <f>IF(AH305="y",IF(SUM(B305:I305)&gt;0,'TUITION SCHED'!$H$57+IF(SUM(B305:I305)&gt;1,((SUM(B305:I305)-1))*'TUITION SCHED'!$H$59),""),"")</f>
        <v/>
      </c>
      <c r="CA305" s="443" t="str">
        <f t="shared" si="75"/>
        <v/>
      </c>
    </row>
    <row r="306" spans="1:79">
      <c r="A306" s="480"/>
      <c r="B306" s="480"/>
      <c r="C306" s="480"/>
      <c r="D306" s="480"/>
      <c r="E306" s="480"/>
      <c r="F306" s="480"/>
      <c r="G306" s="480"/>
      <c r="H306" s="480"/>
      <c r="I306" s="480"/>
      <c r="J306" s="480"/>
      <c r="K306" s="480"/>
      <c r="L306" s="480"/>
      <c r="M306" s="480"/>
      <c r="N306" s="480"/>
      <c r="O306" s="480"/>
      <c r="P306" s="443">
        <f t="shared" si="63"/>
        <v>0</v>
      </c>
      <c r="Q306" s="480"/>
      <c r="R306" s="480"/>
      <c r="S306" s="456">
        <f>IF(U306&gt;0,U306,IF(Q306=1,'TUITION SCHED'!D$30,IF(Q306=2,'TUITION SCHED'!E$30,IF(Q306=3,'TUITION SCHED'!F$30,IF(Q306=4,'TUITION SCHED'!G$30,IF(Q306=5,'TUITION SCHED'!H$30,IF(R306&gt;0,R306*'TUITION SCHED'!$D$31,SUM(BI306:BV306))))))))</f>
        <v>0</v>
      </c>
      <c r="T306" s="457" t="str">
        <f t="shared" si="64"/>
        <v/>
      </c>
      <c r="U306" s="480"/>
      <c r="V306" s="480"/>
      <c r="W306" s="575" t="str">
        <f>IF(V306="y",S306*'DATA INPUT'!$B$20,"")</f>
        <v/>
      </c>
      <c r="X306" s="483"/>
      <c r="Y306" s="443" t="str">
        <f>IF(A306="","",IF(X306="y",'DATA INPUT'!$B$26,'DATA INPUT'!$B$27))</f>
        <v/>
      </c>
      <c r="Z306" s="458">
        <f>IF(Q306=0,(P306-B306*0.5)*'DATA INPUT'!$B$28,"")</f>
        <v>0</v>
      </c>
      <c r="AA306" s="480"/>
      <c r="AB306" s="480"/>
      <c r="AC306" s="480"/>
      <c r="AD306" s="480"/>
      <c r="AE306" s="443" t="str">
        <f>IF((AB306+AC306+AD306)=0,"",(AB306*'DATA INPUT'!$D$59)+(AC306*'DATA INPUT'!$D$61)+(AD306*'DATA INPUT'!$D$66))</f>
        <v/>
      </c>
      <c r="AF306" s="480"/>
      <c r="AG306" s="480"/>
      <c r="AH306" s="483"/>
      <c r="AI306" s="443" t="str">
        <f t="shared" si="65"/>
        <v/>
      </c>
      <c r="AJ306" s="443" t="str">
        <f t="shared" si="66"/>
        <v/>
      </c>
      <c r="AK306" s="443" t="str">
        <f t="shared" si="67"/>
        <v/>
      </c>
      <c r="AL306" s="443" t="str">
        <f t="shared" si="68"/>
        <v/>
      </c>
      <c r="AM306" s="443" t="str">
        <f t="shared" si="69"/>
        <v/>
      </c>
      <c r="AN306" s="443" t="str">
        <f t="shared" si="70"/>
        <v/>
      </c>
      <c r="AO306" s="443" t="str">
        <f t="shared" si="71"/>
        <v/>
      </c>
      <c r="AP306" s="443" t="str">
        <f t="shared" si="72"/>
        <v/>
      </c>
      <c r="AQ306" s="440" t="str">
        <f>IF(AH306="y",IF(MAX(BY306:BZ306)&lt;'TUITION SCHED'!$H$61,MAX(BY306:BZ306),'TUITION SCHED'!$H$61),"")</f>
        <v/>
      </c>
      <c r="AR306" s="459"/>
      <c r="AS306" s="443" t="str">
        <f>IF(SUM(AT306:$BF306)&gt;0,"",IF(B306&gt;0,$P306,""))</f>
        <v/>
      </c>
      <c r="AT306" s="443" t="str">
        <f>IF(SUM(AU306:$BF306)&gt;0,"",IF(C306&gt;0,$P306,""))</f>
        <v/>
      </c>
      <c r="AU306" s="443" t="str">
        <f>IF(SUM(AV306:$BF306)&gt;0,"",IF(D306&gt;0,$P306,""))</f>
        <v/>
      </c>
      <c r="AV306" s="443" t="str">
        <f>IF(SUM(AW306:$BF306)&gt;0,"",IF(E306&gt;0,$P306,""))</f>
        <v/>
      </c>
      <c r="AW306" s="443" t="str">
        <f>IF(SUM(AX306:$BF306)&gt;0,"",IF(F306&gt;0,$P306,""))</f>
        <v/>
      </c>
      <c r="AX306" s="443" t="str">
        <f>IF(SUM(AY306:$BF306)&gt;0,"",IF(G306&gt;0,$P306,""))</f>
        <v/>
      </c>
      <c r="AY306" s="443" t="str">
        <f>IF(SUM(AZ306:$BF306)&gt;0,"",IF(H306&gt;0,$P306,""))</f>
        <v/>
      </c>
      <c r="AZ306" s="443" t="str">
        <f>IF(SUM(BA306:$BF306)&gt;0,"",IF(I306&gt;0,$P306,""))</f>
        <v/>
      </c>
      <c r="BA306" s="443" t="str">
        <f>IF(SUM(BB306:$BF306)&gt;0,"",IF(J306&gt;0,$P306,""))</f>
        <v/>
      </c>
      <c r="BB306" s="443" t="str">
        <f>IF(SUM(BC306:$BF306)&gt;0,"",IF(K306&gt;0,$P306,""))</f>
        <v/>
      </c>
      <c r="BC306" s="443" t="str">
        <f>IF(SUM(BD306:$BF306)&gt;0,"",IF(L306&gt;0,$P306,""))</f>
        <v/>
      </c>
      <c r="BD306" s="443" t="str">
        <f>IF(SUM(BE306:$BF306)&gt;0,"",IF(M306&gt;0,$P306,""))</f>
        <v/>
      </c>
      <c r="BE306" s="443" t="str">
        <f t="shared" si="73"/>
        <v/>
      </c>
      <c r="BF306" s="440" t="str">
        <f t="shared" si="74"/>
        <v/>
      </c>
      <c r="BG306" s="124"/>
      <c r="BH306" s="507"/>
      <c r="BI306" s="145" t="str">
        <f>IF(AS306&lt;1,"",IF(AS306=1,'TUITION SCHED'!$D$16,IF(AS306=2,'TUITION SCHED'!$E$16,IF(AS306=3,'TUITION SCHED'!$F$16,IF(AS306=4,'TUITION SCHED'!$G$16,IF(AS306=5,'TUITION SCHED'!$H$16,""))))))</f>
        <v/>
      </c>
      <c r="BJ306" s="443" t="str">
        <f>IF(AT306&lt;1,"",IF(AT306=1,'TUITION SCHED'!$D$17,IF(AT306=2,'TUITION SCHED'!$E$17,IF(AT306=3,'TUITION SCHED'!$F$17,IF(AT306=4,'TUITION SCHED'!$G$17,IF(AT306=5,'TUITION SCHED'!$H$18,""))))))</f>
        <v/>
      </c>
      <c r="BK306" s="443" t="str">
        <f>IF(AU306&lt;1,"",IF(AU306=1,'TUITION SCHED'!$D$18,IF(AU306=2,'TUITION SCHED'!$E$18,IF(AU306=3,'TUITION SCHED'!$F$18,IF(AU306=4,'TUITION SCHED'!$G$18,IF(AU306=5,'TUITION SCHED'!$H$18,""))))))</f>
        <v/>
      </c>
      <c r="BL306" s="443" t="str">
        <f>IF(AV306&lt;1,"",IF(AV306=1,'TUITION SCHED'!$D$19,IF(AV306=2,'TUITION SCHED'!$E$19,IF(AV306=3,'TUITION SCHED'!$F$19,IF(AV306=4,'TUITION SCHED'!$G$19,IF(AV306=5,'TUITION SCHED'!$H$19,""))))))</f>
        <v/>
      </c>
      <c r="BM306" s="443" t="str">
        <f>IF(AW306&lt;1,"",IF(AW306=1,'TUITION SCHED'!$D$20,IF(AW306=2,'TUITION SCHED'!$E$20,IF(AW306=3,'TUITION SCHED'!$F$20,IF(AW306=4,'TUITION SCHED'!$G$20,IF(AW306=5,'TUITION SCHED'!$H$20,""))))))</f>
        <v/>
      </c>
      <c r="BN306" s="443" t="str">
        <f>IF(AX306&lt;1,"",IF(AX306=1,'TUITION SCHED'!$D$21,IF(AX306=2,'TUITION SCHED'!$E$21,IF(AX306=3,'TUITION SCHED'!$F$21,IF(AX306=4,'TUITION SCHED'!$G$21,IF(AX306=5,'TUITION SCHED'!$H$21,""))))))</f>
        <v/>
      </c>
      <c r="BO306" s="443" t="str">
        <f>IF(AY306&lt;1,"",IF(AY306=1,'TUITION SCHED'!$D$22,IF(AY306=2,'TUITION SCHED'!$E$22,IF(AY306=3,'TUITION SCHED'!$F$22,IF(AY306=4,'TUITION SCHED'!$G$22,IF(AY306=5,'TUITION SCHED'!$H$22,""))))))</f>
        <v/>
      </c>
      <c r="BP306" s="443" t="str">
        <f>IF(AZ306&lt;1,"",IF(AZ306=1,'TUITION SCHED'!$D$23,IF(AZ306=2,'TUITION SCHED'!$E$23,IF(AZ306=3,'TUITION SCHED'!$F$23,IF(AZ306=4,'TUITION SCHED'!$G$23,IF(AZ306=5,'TUITION SCHED'!$H$23,""))))))</f>
        <v/>
      </c>
      <c r="BQ306" s="443" t="str">
        <f>IF(BA306&lt;1,"",IF(BA306=1,'TUITION SCHED'!$D$24,IF(BA306=2,'TUITION SCHED'!$E$24,IF(BA306=3,'TUITION SCHED'!$F$24,IF(BA306=4,'TUITION SCHED'!$G$24,IF(BA306=5,'TUITION SCHED'!$H$24,""))))))</f>
        <v/>
      </c>
      <c r="BR306" s="443" t="str">
        <f>IF(BB306&lt;1,"",IF(BB306=1,'TUITION SCHED'!$D$25,IF(BB306=2,'TUITION SCHED'!$E$25,IF(BB306=3,'TUITION SCHED'!$F$25,IF(BB306=4,'TUITION SCHED'!$G$25,IF(BB306=5,'TUITION SCHED'!$H$25,""))))))</f>
        <v/>
      </c>
      <c r="BS306" s="443" t="str">
        <f>IF(BC306&lt;1,"",IF(BC306=1,'TUITION SCHED'!$D$26,IF(BC306=2,'TUITION SCHED'!$E$26,IF(BC306=3,'TUITION SCHED'!$F$26,IF(BC306=4,'TUITION SCHED'!$G$26,IF(BC306=5,'TUITION SCHED'!$H$26,""))))))</f>
        <v/>
      </c>
      <c r="BT306" s="443" t="str">
        <f>IF(BD306&lt;1,"",IF(BD306=1,'TUITION SCHED'!$D$27,IF(BD306=2,'TUITION SCHED'!$E$27,IF(BD306=3,'TUITION SCHED'!$F$27,IF(BD306=4,'TUITION SCHED'!$G$27,IF(BD306=5,'TUITION SCHED'!$H$27,""))))))</f>
        <v/>
      </c>
      <c r="BU306" s="443" t="str">
        <f>IF(BE306&lt;1,"",IF(BE306=1,'TUITION SCHED'!$D$28,IF(BE306=2,'TUITION SCHED'!$E$28,IF(BE306=3,'TUITION SCHED'!$F$28,IF(BE306=4,'TUITION SCHED'!$G$28,IF(BE306=5,'TUITION SCHED'!$H$28,""))))))</f>
        <v/>
      </c>
      <c r="BV306" s="440" t="str">
        <f>IF(BF306&lt;1,"",IF(BF306=1,'TUITION SCHED'!$D$29,IF(BF306=2,'TUITION SCHED'!$E$29,IF(BF306=3,'TUITION SCHED'!$F$29,IF(BF306=4,'TUITION SCHED'!$G$29,IF(BF306=5,'TUITION SCHED'!$H$29,""))))))</f>
        <v/>
      </c>
      <c r="BW306" s="124"/>
      <c r="BX306" s="507"/>
      <c r="BY306" s="145" t="str">
        <f>IF(AH306="y",IF(SUM(J306:O306)&gt;0,'TUITION SCHED'!$H$58+IF(SUM(J306:O306)&gt;1,((SUM(J306:O306)-1))*'TUITION SCHED'!$H$60)+SUM(B306:I306)*'TUITION SCHED'!$H$59,""),"")</f>
        <v/>
      </c>
      <c r="BZ306" s="443" t="str">
        <f>IF(AH306="y",IF(SUM(B306:I306)&gt;0,'TUITION SCHED'!$H$57+IF(SUM(B306:I306)&gt;1,((SUM(B306:I306)-1))*'TUITION SCHED'!$H$59),""),"")</f>
        <v/>
      </c>
      <c r="CA306" s="443" t="str">
        <f t="shared" si="75"/>
        <v/>
      </c>
    </row>
    <row r="307" spans="1:79">
      <c r="A307" s="480"/>
      <c r="B307" s="480"/>
      <c r="C307" s="480"/>
      <c r="D307" s="480"/>
      <c r="E307" s="480"/>
      <c r="F307" s="480"/>
      <c r="G307" s="480"/>
      <c r="H307" s="480"/>
      <c r="I307" s="480"/>
      <c r="J307" s="480"/>
      <c r="K307" s="480"/>
      <c r="L307" s="480"/>
      <c r="M307" s="480"/>
      <c r="N307" s="480"/>
      <c r="O307" s="480"/>
      <c r="P307" s="443">
        <f t="shared" si="63"/>
        <v>0</v>
      </c>
      <c r="Q307" s="480"/>
      <c r="R307" s="480"/>
      <c r="S307" s="456">
        <f>IF(U307&gt;0,U307,IF(Q307=1,'TUITION SCHED'!D$30,IF(Q307=2,'TUITION SCHED'!E$30,IF(Q307=3,'TUITION SCHED'!F$30,IF(Q307=4,'TUITION SCHED'!G$30,IF(Q307=5,'TUITION SCHED'!H$30,IF(R307&gt;0,R307*'TUITION SCHED'!$D$31,SUM(BI307:BV307))))))))</f>
        <v>0</v>
      </c>
      <c r="T307" s="457" t="str">
        <f t="shared" si="64"/>
        <v/>
      </c>
      <c r="U307" s="480"/>
      <c r="V307" s="480"/>
      <c r="W307" s="575" t="str">
        <f>IF(V307="y",S307*'DATA INPUT'!$B$20,"")</f>
        <v/>
      </c>
      <c r="X307" s="483"/>
      <c r="Y307" s="443" t="str">
        <f>IF(A307="","",IF(X307="y",'DATA INPUT'!$B$26,'DATA INPUT'!$B$27))</f>
        <v/>
      </c>
      <c r="Z307" s="458">
        <f>IF(Q307=0,(P307-B307*0.5)*'DATA INPUT'!$B$28,"")</f>
        <v>0</v>
      </c>
      <c r="AA307" s="480"/>
      <c r="AB307" s="480"/>
      <c r="AC307" s="480"/>
      <c r="AD307" s="480"/>
      <c r="AE307" s="443" t="str">
        <f>IF((AB307+AC307+AD307)=0,"",(AB307*'DATA INPUT'!$D$59)+(AC307*'DATA INPUT'!$D$61)+(AD307*'DATA INPUT'!$D$66))</f>
        <v/>
      </c>
      <c r="AF307" s="480"/>
      <c r="AG307" s="480"/>
      <c r="AH307" s="483"/>
      <c r="AI307" s="443" t="str">
        <f t="shared" si="65"/>
        <v/>
      </c>
      <c r="AJ307" s="443" t="str">
        <f t="shared" si="66"/>
        <v/>
      </c>
      <c r="AK307" s="443" t="str">
        <f t="shared" si="67"/>
        <v/>
      </c>
      <c r="AL307" s="443" t="str">
        <f t="shared" si="68"/>
        <v/>
      </c>
      <c r="AM307" s="443" t="str">
        <f t="shared" si="69"/>
        <v/>
      </c>
      <c r="AN307" s="443" t="str">
        <f t="shared" si="70"/>
        <v/>
      </c>
      <c r="AO307" s="443" t="str">
        <f t="shared" si="71"/>
        <v/>
      </c>
      <c r="AP307" s="443" t="str">
        <f t="shared" si="72"/>
        <v/>
      </c>
      <c r="AQ307" s="440" t="str">
        <f>IF(AH307="y",IF(MAX(BY307:BZ307)&lt;'TUITION SCHED'!$H$61,MAX(BY307:BZ307),'TUITION SCHED'!$H$61),"")</f>
        <v/>
      </c>
      <c r="AR307" s="459"/>
      <c r="AS307" s="443" t="str">
        <f>IF(SUM(AT307:$BF307)&gt;0,"",IF(B307&gt;0,$P307,""))</f>
        <v/>
      </c>
      <c r="AT307" s="443" t="str">
        <f>IF(SUM(AU307:$BF307)&gt;0,"",IF(C307&gt;0,$P307,""))</f>
        <v/>
      </c>
      <c r="AU307" s="443" t="str">
        <f>IF(SUM(AV307:$BF307)&gt;0,"",IF(D307&gt;0,$P307,""))</f>
        <v/>
      </c>
      <c r="AV307" s="443" t="str">
        <f>IF(SUM(AW307:$BF307)&gt;0,"",IF(E307&gt;0,$P307,""))</f>
        <v/>
      </c>
      <c r="AW307" s="443" t="str">
        <f>IF(SUM(AX307:$BF307)&gt;0,"",IF(F307&gt;0,$P307,""))</f>
        <v/>
      </c>
      <c r="AX307" s="443" t="str">
        <f>IF(SUM(AY307:$BF307)&gt;0,"",IF(G307&gt;0,$P307,""))</f>
        <v/>
      </c>
      <c r="AY307" s="443" t="str">
        <f>IF(SUM(AZ307:$BF307)&gt;0,"",IF(H307&gt;0,$P307,""))</f>
        <v/>
      </c>
      <c r="AZ307" s="443" t="str">
        <f>IF(SUM(BA307:$BF307)&gt;0,"",IF(I307&gt;0,$P307,""))</f>
        <v/>
      </c>
      <c r="BA307" s="443" t="str">
        <f>IF(SUM(BB307:$BF307)&gt;0,"",IF(J307&gt;0,$P307,""))</f>
        <v/>
      </c>
      <c r="BB307" s="443" t="str">
        <f>IF(SUM(BC307:$BF307)&gt;0,"",IF(K307&gt;0,$P307,""))</f>
        <v/>
      </c>
      <c r="BC307" s="443" t="str">
        <f>IF(SUM(BD307:$BF307)&gt;0,"",IF(L307&gt;0,$P307,""))</f>
        <v/>
      </c>
      <c r="BD307" s="443" t="str">
        <f>IF(SUM(BE307:$BF307)&gt;0,"",IF(M307&gt;0,$P307,""))</f>
        <v/>
      </c>
      <c r="BE307" s="443" t="str">
        <f t="shared" si="73"/>
        <v/>
      </c>
      <c r="BF307" s="440" t="str">
        <f t="shared" si="74"/>
        <v/>
      </c>
      <c r="BG307" s="124"/>
      <c r="BH307" s="507"/>
      <c r="BI307" s="145" t="str">
        <f>IF(AS307&lt;1,"",IF(AS307=1,'TUITION SCHED'!$D$16,IF(AS307=2,'TUITION SCHED'!$E$16,IF(AS307=3,'TUITION SCHED'!$F$16,IF(AS307=4,'TUITION SCHED'!$G$16,IF(AS307=5,'TUITION SCHED'!$H$16,""))))))</f>
        <v/>
      </c>
      <c r="BJ307" s="443" t="str">
        <f>IF(AT307&lt;1,"",IF(AT307=1,'TUITION SCHED'!$D$17,IF(AT307=2,'TUITION SCHED'!$E$17,IF(AT307=3,'TUITION SCHED'!$F$17,IF(AT307=4,'TUITION SCHED'!$G$17,IF(AT307=5,'TUITION SCHED'!$H$18,""))))))</f>
        <v/>
      </c>
      <c r="BK307" s="443" t="str">
        <f>IF(AU307&lt;1,"",IF(AU307=1,'TUITION SCHED'!$D$18,IF(AU307=2,'TUITION SCHED'!$E$18,IF(AU307=3,'TUITION SCHED'!$F$18,IF(AU307=4,'TUITION SCHED'!$G$18,IF(AU307=5,'TUITION SCHED'!$H$18,""))))))</f>
        <v/>
      </c>
      <c r="BL307" s="443" t="str">
        <f>IF(AV307&lt;1,"",IF(AV307=1,'TUITION SCHED'!$D$19,IF(AV307=2,'TUITION SCHED'!$E$19,IF(AV307=3,'TUITION SCHED'!$F$19,IF(AV307=4,'TUITION SCHED'!$G$19,IF(AV307=5,'TUITION SCHED'!$H$19,""))))))</f>
        <v/>
      </c>
      <c r="BM307" s="443" t="str">
        <f>IF(AW307&lt;1,"",IF(AW307=1,'TUITION SCHED'!$D$20,IF(AW307=2,'TUITION SCHED'!$E$20,IF(AW307=3,'TUITION SCHED'!$F$20,IF(AW307=4,'TUITION SCHED'!$G$20,IF(AW307=5,'TUITION SCHED'!$H$20,""))))))</f>
        <v/>
      </c>
      <c r="BN307" s="443" t="str">
        <f>IF(AX307&lt;1,"",IF(AX307=1,'TUITION SCHED'!$D$21,IF(AX307=2,'TUITION SCHED'!$E$21,IF(AX307=3,'TUITION SCHED'!$F$21,IF(AX307=4,'TUITION SCHED'!$G$21,IF(AX307=5,'TUITION SCHED'!$H$21,""))))))</f>
        <v/>
      </c>
      <c r="BO307" s="443" t="str">
        <f>IF(AY307&lt;1,"",IF(AY307=1,'TUITION SCHED'!$D$22,IF(AY307=2,'TUITION SCHED'!$E$22,IF(AY307=3,'TUITION SCHED'!$F$22,IF(AY307=4,'TUITION SCHED'!$G$22,IF(AY307=5,'TUITION SCHED'!$H$22,""))))))</f>
        <v/>
      </c>
      <c r="BP307" s="443" t="str">
        <f>IF(AZ307&lt;1,"",IF(AZ307=1,'TUITION SCHED'!$D$23,IF(AZ307=2,'TUITION SCHED'!$E$23,IF(AZ307=3,'TUITION SCHED'!$F$23,IF(AZ307=4,'TUITION SCHED'!$G$23,IF(AZ307=5,'TUITION SCHED'!$H$23,""))))))</f>
        <v/>
      </c>
      <c r="BQ307" s="443" t="str">
        <f>IF(BA307&lt;1,"",IF(BA307=1,'TUITION SCHED'!$D$24,IF(BA307=2,'TUITION SCHED'!$E$24,IF(BA307=3,'TUITION SCHED'!$F$24,IF(BA307=4,'TUITION SCHED'!$G$24,IF(BA307=5,'TUITION SCHED'!$H$24,""))))))</f>
        <v/>
      </c>
      <c r="BR307" s="443" t="str">
        <f>IF(BB307&lt;1,"",IF(BB307=1,'TUITION SCHED'!$D$25,IF(BB307=2,'TUITION SCHED'!$E$25,IF(BB307=3,'TUITION SCHED'!$F$25,IF(BB307=4,'TUITION SCHED'!$G$25,IF(BB307=5,'TUITION SCHED'!$H$25,""))))))</f>
        <v/>
      </c>
      <c r="BS307" s="443" t="str">
        <f>IF(BC307&lt;1,"",IF(BC307=1,'TUITION SCHED'!$D$26,IF(BC307=2,'TUITION SCHED'!$E$26,IF(BC307=3,'TUITION SCHED'!$F$26,IF(BC307=4,'TUITION SCHED'!$G$26,IF(BC307=5,'TUITION SCHED'!$H$26,""))))))</f>
        <v/>
      </c>
      <c r="BT307" s="443" t="str">
        <f>IF(BD307&lt;1,"",IF(BD307=1,'TUITION SCHED'!$D$27,IF(BD307=2,'TUITION SCHED'!$E$27,IF(BD307=3,'TUITION SCHED'!$F$27,IF(BD307=4,'TUITION SCHED'!$G$27,IF(BD307=5,'TUITION SCHED'!$H$27,""))))))</f>
        <v/>
      </c>
      <c r="BU307" s="443" t="str">
        <f>IF(BE307&lt;1,"",IF(BE307=1,'TUITION SCHED'!$D$28,IF(BE307=2,'TUITION SCHED'!$E$28,IF(BE307=3,'TUITION SCHED'!$F$28,IF(BE307=4,'TUITION SCHED'!$G$28,IF(BE307=5,'TUITION SCHED'!$H$28,""))))))</f>
        <v/>
      </c>
      <c r="BV307" s="440" t="str">
        <f>IF(BF307&lt;1,"",IF(BF307=1,'TUITION SCHED'!$D$29,IF(BF307=2,'TUITION SCHED'!$E$29,IF(BF307=3,'TUITION SCHED'!$F$29,IF(BF307=4,'TUITION SCHED'!$G$29,IF(BF307=5,'TUITION SCHED'!$H$29,""))))))</f>
        <v/>
      </c>
      <c r="BW307" s="124"/>
      <c r="BX307" s="507"/>
      <c r="BY307" s="145" t="str">
        <f>IF(AH307="y",IF(SUM(J307:O307)&gt;0,'TUITION SCHED'!$H$58+IF(SUM(J307:O307)&gt;1,((SUM(J307:O307)-1))*'TUITION SCHED'!$H$60)+SUM(B307:I307)*'TUITION SCHED'!$H$59,""),"")</f>
        <v/>
      </c>
      <c r="BZ307" s="443" t="str">
        <f>IF(AH307="y",IF(SUM(B307:I307)&gt;0,'TUITION SCHED'!$H$57+IF(SUM(B307:I307)&gt;1,((SUM(B307:I307)-1))*'TUITION SCHED'!$H$59),""),"")</f>
        <v/>
      </c>
      <c r="CA307" s="443" t="str">
        <f t="shared" si="75"/>
        <v/>
      </c>
    </row>
    <row r="308" spans="1:79">
      <c r="A308" s="480"/>
      <c r="B308" s="480"/>
      <c r="C308" s="480"/>
      <c r="D308" s="480"/>
      <c r="E308" s="480"/>
      <c r="F308" s="480"/>
      <c r="G308" s="480"/>
      <c r="H308" s="480"/>
      <c r="I308" s="480"/>
      <c r="J308" s="480"/>
      <c r="K308" s="480"/>
      <c r="L308" s="480"/>
      <c r="M308" s="480"/>
      <c r="N308" s="480"/>
      <c r="O308" s="480"/>
      <c r="P308" s="443">
        <f t="shared" si="63"/>
        <v>0</v>
      </c>
      <c r="Q308" s="480"/>
      <c r="R308" s="480"/>
      <c r="S308" s="456">
        <f>IF(U308&gt;0,U308,IF(Q308=1,'TUITION SCHED'!D$30,IF(Q308=2,'TUITION SCHED'!E$30,IF(Q308=3,'TUITION SCHED'!F$30,IF(Q308=4,'TUITION SCHED'!G$30,IF(Q308=5,'TUITION SCHED'!H$30,IF(R308&gt;0,R308*'TUITION SCHED'!$D$31,SUM(BI308:BV308))))))))</f>
        <v>0</v>
      </c>
      <c r="T308" s="457" t="str">
        <f t="shared" si="64"/>
        <v/>
      </c>
      <c r="U308" s="480"/>
      <c r="V308" s="480"/>
      <c r="W308" s="575" t="str">
        <f>IF(V308="y",S308*'DATA INPUT'!$B$20,"")</f>
        <v/>
      </c>
      <c r="X308" s="483"/>
      <c r="Y308" s="443" t="str">
        <f>IF(A308="","",IF(X308="y",'DATA INPUT'!$B$26,'DATA INPUT'!$B$27))</f>
        <v/>
      </c>
      <c r="Z308" s="458">
        <f>IF(Q308=0,(P308-B308*0.5)*'DATA INPUT'!$B$28,"")</f>
        <v>0</v>
      </c>
      <c r="AA308" s="480"/>
      <c r="AB308" s="480"/>
      <c r="AC308" s="480"/>
      <c r="AD308" s="480"/>
      <c r="AE308" s="443" t="str">
        <f>IF((AB308+AC308+AD308)=0,"",(AB308*'DATA INPUT'!$D$59)+(AC308*'DATA INPUT'!$D$61)+(AD308*'DATA INPUT'!$D$66))</f>
        <v/>
      </c>
      <c r="AF308" s="480"/>
      <c r="AG308" s="480"/>
      <c r="AH308" s="483"/>
      <c r="AI308" s="443" t="str">
        <f t="shared" si="65"/>
        <v/>
      </c>
      <c r="AJ308" s="443" t="str">
        <f t="shared" si="66"/>
        <v/>
      </c>
      <c r="AK308" s="443" t="str">
        <f t="shared" si="67"/>
        <v/>
      </c>
      <c r="AL308" s="443" t="str">
        <f t="shared" si="68"/>
        <v/>
      </c>
      <c r="AM308" s="443" t="str">
        <f t="shared" si="69"/>
        <v/>
      </c>
      <c r="AN308" s="443" t="str">
        <f t="shared" si="70"/>
        <v/>
      </c>
      <c r="AO308" s="443" t="str">
        <f t="shared" si="71"/>
        <v/>
      </c>
      <c r="AP308" s="443" t="str">
        <f t="shared" si="72"/>
        <v/>
      </c>
      <c r="AQ308" s="440" t="str">
        <f>IF(AH308="y",IF(MAX(BY308:BZ308)&lt;'TUITION SCHED'!$H$61,MAX(BY308:BZ308),'TUITION SCHED'!$H$61),"")</f>
        <v/>
      </c>
      <c r="AR308" s="459"/>
      <c r="AS308" s="443" t="str">
        <f>IF(SUM(AT308:$BF308)&gt;0,"",IF(B308&gt;0,$P308,""))</f>
        <v/>
      </c>
      <c r="AT308" s="443" t="str">
        <f>IF(SUM(AU308:$BF308)&gt;0,"",IF(C308&gt;0,$P308,""))</f>
        <v/>
      </c>
      <c r="AU308" s="443" t="str">
        <f>IF(SUM(AV308:$BF308)&gt;0,"",IF(D308&gt;0,$P308,""))</f>
        <v/>
      </c>
      <c r="AV308" s="443" t="str">
        <f>IF(SUM(AW308:$BF308)&gt;0,"",IF(E308&gt;0,$P308,""))</f>
        <v/>
      </c>
      <c r="AW308" s="443" t="str">
        <f>IF(SUM(AX308:$BF308)&gt;0,"",IF(F308&gt;0,$P308,""))</f>
        <v/>
      </c>
      <c r="AX308" s="443" t="str">
        <f>IF(SUM(AY308:$BF308)&gt;0,"",IF(G308&gt;0,$P308,""))</f>
        <v/>
      </c>
      <c r="AY308" s="443" t="str">
        <f>IF(SUM(AZ308:$BF308)&gt;0,"",IF(H308&gt;0,$P308,""))</f>
        <v/>
      </c>
      <c r="AZ308" s="443" t="str">
        <f>IF(SUM(BA308:$BF308)&gt;0,"",IF(I308&gt;0,$P308,""))</f>
        <v/>
      </c>
      <c r="BA308" s="443" t="str">
        <f>IF(SUM(BB308:$BF308)&gt;0,"",IF(J308&gt;0,$P308,""))</f>
        <v/>
      </c>
      <c r="BB308" s="443" t="str">
        <f>IF(SUM(BC308:$BF308)&gt;0,"",IF(K308&gt;0,$P308,""))</f>
        <v/>
      </c>
      <c r="BC308" s="443" t="str">
        <f>IF(SUM(BD308:$BF308)&gt;0,"",IF(L308&gt;0,$P308,""))</f>
        <v/>
      </c>
      <c r="BD308" s="443" t="str">
        <f>IF(SUM(BE308:$BF308)&gt;0,"",IF(M308&gt;0,$P308,""))</f>
        <v/>
      </c>
      <c r="BE308" s="443" t="str">
        <f t="shared" si="73"/>
        <v/>
      </c>
      <c r="BF308" s="440" t="str">
        <f t="shared" si="74"/>
        <v/>
      </c>
      <c r="BG308" s="124"/>
      <c r="BH308" s="507"/>
      <c r="BI308" s="145" t="str">
        <f>IF(AS308&lt;1,"",IF(AS308=1,'TUITION SCHED'!$D$16,IF(AS308=2,'TUITION SCHED'!$E$16,IF(AS308=3,'TUITION SCHED'!$F$16,IF(AS308=4,'TUITION SCHED'!$G$16,IF(AS308=5,'TUITION SCHED'!$H$16,""))))))</f>
        <v/>
      </c>
      <c r="BJ308" s="443" t="str">
        <f>IF(AT308&lt;1,"",IF(AT308=1,'TUITION SCHED'!$D$17,IF(AT308=2,'TUITION SCHED'!$E$17,IF(AT308=3,'TUITION SCHED'!$F$17,IF(AT308=4,'TUITION SCHED'!$G$17,IF(AT308=5,'TUITION SCHED'!$H$18,""))))))</f>
        <v/>
      </c>
      <c r="BK308" s="443" t="str">
        <f>IF(AU308&lt;1,"",IF(AU308=1,'TUITION SCHED'!$D$18,IF(AU308=2,'TUITION SCHED'!$E$18,IF(AU308=3,'TUITION SCHED'!$F$18,IF(AU308=4,'TUITION SCHED'!$G$18,IF(AU308=5,'TUITION SCHED'!$H$18,""))))))</f>
        <v/>
      </c>
      <c r="BL308" s="443" t="str">
        <f>IF(AV308&lt;1,"",IF(AV308=1,'TUITION SCHED'!$D$19,IF(AV308=2,'TUITION SCHED'!$E$19,IF(AV308=3,'TUITION SCHED'!$F$19,IF(AV308=4,'TUITION SCHED'!$G$19,IF(AV308=5,'TUITION SCHED'!$H$19,""))))))</f>
        <v/>
      </c>
      <c r="BM308" s="443" t="str">
        <f>IF(AW308&lt;1,"",IF(AW308=1,'TUITION SCHED'!$D$20,IF(AW308=2,'TUITION SCHED'!$E$20,IF(AW308=3,'TUITION SCHED'!$F$20,IF(AW308=4,'TUITION SCHED'!$G$20,IF(AW308=5,'TUITION SCHED'!$H$20,""))))))</f>
        <v/>
      </c>
      <c r="BN308" s="443" t="str">
        <f>IF(AX308&lt;1,"",IF(AX308=1,'TUITION SCHED'!$D$21,IF(AX308=2,'TUITION SCHED'!$E$21,IF(AX308=3,'TUITION SCHED'!$F$21,IF(AX308=4,'TUITION SCHED'!$G$21,IF(AX308=5,'TUITION SCHED'!$H$21,""))))))</f>
        <v/>
      </c>
      <c r="BO308" s="443" t="str">
        <f>IF(AY308&lt;1,"",IF(AY308=1,'TUITION SCHED'!$D$22,IF(AY308=2,'TUITION SCHED'!$E$22,IF(AY308=3,'TUITION SCHED'!$F$22,IF(AY308=4,'TUITION SCHED'!$G$22,IF(AY308=5,'TUITION SCHED'!$H$22,""))))))</f>
        <v/>
      </c>
      <c r="BP308" s="443" t="str">
        <f>IF(AZ308&lt;1,"",IF(AZ308=1,'TUITION SCHED'!$D$23,IF(AZ308=2,'TUITION SCHED'!$E$23,IF(AZ308=3,'TUITION SCHED'!$F$23,IF(AZ308=4,'TUITION SCHED'!$G$23,IF(AZ308=5,'TUITION SCHED'!$H$23,""))))))</f>
        <v/>
      </c>
      <c r="BQ308" s="443" t="str">
        <f>IF(BA308&lt;1,"",IF(BA308=1,'TUITION SCHED'!$D$24,IF(BA308=2,'TUITION SCHED'!$E$24,IF(BA308=3,'TUITION SCHED'!$F$24,IF(BA308=4,'TUITION SCHED'!$G$24,IF(BA308=5,'TUITION SCHED'!$H$24,""))))))</f>
        <v/>
      </c>
      <c r="BR308" s="443" t="str">
        <f>IF(BB308&lt;1,"",IF(BB308=1,'TUITION SCHED'!$D$25,IF(BB308=2,'TUITION SCHED'!$E$25,IF(BB308=3,'TUITION SCHED'!$F$25,IF(BB308=4,'TUITION SCHED'!$G$25,IF(BB308=5,'TUITION SCHED'!$H$25,""))))))</f>
        <v/>
      </c>
      <c r="BS308" s="443" t="str">
        <f>IF(BC308&lt;1,"",IF(BC308=1,'TUITION SCHED'!$D$26,IF(BC308=2,'TUITION SCHED'!$E$26,IF(BC308=3,'TUITION SCHED'!$F$26,IF(BC308=4,'TUITION SCHED'!$G$26,IF(BC308=5,'TUITION SCHED'!$H$26,""))))))</f>
        <v/>
      </c>
      <c r="BT308" s="443" t="str">
        <f>IF(BD308&lt;1,"",IF(BD308=1,'TUITION SCHED'!$D$27,IF(BD308=2,'TUITION SCHED'!$E$27,IF(BD308=3,'TUITION SCHED'!$F$27,IF(BD308=4,'TUITION SCHED'!$G$27,IF(BD308=5,'TUITION SCHED'!$H$27,""))))))</f>
        <v/>
      </c>
      <c r="BU308" s="443" t="str">
        <f>IF(BE308&lt;1,"",IF(BE308=1,'TUITION SCHED'!$D$28,IF(BE308=2,'TUITION SCHED'!$E$28,IF(BE308=3,'TUITION SCHED'!$F$28,IF(BE308=4,'TUITION SCHED'!$G$28,IF(BE308=5,'TUITION SCHED'!$H$28,""))))))</f>
        <v/>
      </c>
      <c r="BV308" s="440" t="str">
        <f>IF(BF308&lt;1,"",IF(BF308=1,'TUITION SCHED'!$D$29,IF(BF308=2,'TUITION SCHED'!$E$29,IF(BF308=3,'TUITION SCHED'!$F$29,IF(BF308=4,'TUITION SCHED'!$G$29,IF(BF308=5,'TUITION SCHED'!$H$29,""))))))</f>
        <v/>
      </c>
      <c r="BW308" s="124"/>
      <c r="BX308" s="507"/>
      <c r="BY308" s="145" t="str">
        <f>IF(AH308="y",IF(SUM(J308:O308)&gt;0,'TUITION SCHED'!$H$58+IF(SUM(J308:O308)&gt;1,((SUM(J308:O308)-1))*'TUITION SCHED'!$H$60)+SUM(B308:I308)*'TUITION SCHED'!$H$59,""),"")</f>
        <v/>
      </c>
      <c r="BZ308" s="443" t="str">
        <f>IF(AH308="y",IF(SUM(B308:I308)&gt;0,'TUITION SCHED'!$H$57+IF(SUM(B308:I308)&gt;1,((SUM(B308:I308)-1))*'TUITION SCHED'!$H$59),""),"")</f>
        <v/>
      </c>
      <c r="CA308" s="443" t="str">
        <f t="shared" si="75"/>
        <v/>
      </c>
    </row>
    <row r="309" spans="1:79">
      <c r="A309" s="480"/>
      <c r="B309" s="480"/>
      <c r="C309" s="480"/>
      <c r="D309" s="480"/>
      <c r="E309" s="480"/>
      <c r="F309" s="480"/>
      <c r="G309" s="480"/>
      <c r="H309" s="480"/>
      <c r="I309" s="480"/>
      <c r="J309" s="480"/>
      <c r="K309" s="480"/>
      <c r="L309" s="480"/>
      <c r="M309" s="480"/>
      <c r="N309" s="480"/>
      <c r="O309" s="480"/>
      <c r="P309" s="443">
        <f t="shared" si="63"/>
        <v>0</v>
      </c>
      <c r="Q309" s="480"/>
      <c r="R309" s="480"/>
      <c r="S309" s="456">
        <f>IF(U309&gt;0,U309,IF(Q309=1,'TUITION SCHED'!D$30,IF(Q309=2,'TUITION SCHED'!E$30,IF(Q309=3,'TUITION SCHED'!F$30,IF(Q309=4,'TUITION SCHED'!G$30,IF(Q309=5,'TUITION SCHED'!H$30,IF(R309&gt;0,R309*'TUITION SCHED'!$D$31,SUM(BI309:BV309))))))))</f>
        <v>0</v>
      </c>
      <c r="T309" s="457" t="str">
        <f t="shared" si="64"/>
        <v/>
      </c>
      <c r="U309" s="480"/>
      <c r="V309" s="480"/>
      <c r="W309" s="575" t="str">
        <f>IF(V309="y",S309*'DATA INPUT'!$B$20,"")</f>
        <v/>
      </c>
      <c r="X309" s="483"/>
      <c r="Y309" s="443" t="str">
        <f>IF(A309="","",IF(X309="y",'DATA INPUT'!$B$26,'DATA INPUT'!$B$27))</f>
        <v/>
      </c>
      <c r="Z309" s="458">
        <f>IF(Q309=0,(P309-B309*0.5)*'DATA INPUT'!$B$28,"")</f>
        <v>0</v>
      </c>
      <c r="AA309" s="480"/>
      <c r="AB309" s="480"/>
      <c r="AC309" s="480"/>
      <c r="AD309" s="480"/>
      <c r="AE309" s="443" t="str">
        <f>IF((AB309+AC309+AD309)=0,"",(AB309*'DATA INPUT'!$D$59)+(AC309*'DATA INPUT'!$D$61)+(AD309*'DATA INPUT'!$D$66))</f>
        <v/>
      </c>
      <c r="AF309" s="480"/>
      <c r="AG309" s="480"/>
      <c r="AH309" s="483"/>
      <c r="AI309" s="443" t="str">
        <f t="shared" si="65"/>
        <v/>
      </c>
      <c r="AJ309" s="443" t="str">
        <f t="shared" si="66"/>
        <v/>
      </c>
      <c r="AK309" s="443" t="str">
        <f t="shared" si="67"/>
        <v/>
      </c>
      <c r="AL309" s="443" t="str">
        <f t="shared" si="68"/>
        <v/>
      </c>
      <c r="AM309" s="443" t="str">
        <f t="shared" si="69"/>
        <v/>
      </c>
      <c r="AN309" s="443" t="str">
        <f t="shared" si="70"/>
        <v/>
      </c>
      <c r="AO309" s="443" t="str">
        <f t="shared" si="71"/>
        <v/>
      </c>
      <c r="AP309" s="443" t="str">
        <f t="shared" si="72"/>
        <v/>
      </c>
      <c r="AQ309" s="440" t="str">
        <f>IF(AH309="y",IF(MAX(BY309:BZ309)&lt;'TUITION SCHED'!$H$61,MAX(BY309:BZ309),'TUITION SCHED'!$H$61),"")</f>
        <v/>
      </c>
      <c r="AR309" s="459"/>
      <c r="AS309" s="443" t="str">
        <f>IF(SUM(AT309:$BF309)&gt;0,"",IF(B309&gt;0,$P309,""))</f>
        <v/>
      </c>
      <c r="AT309" s="443" t="str">
        <f>IF(SUM(AU309:$BF309)&gt;0,"",IF(C309&gt;0,$P309,""))</f>
        <v/>
      </c>
      <c r="AU309" s="443" t="str">
        <f>IF(SUM(AV309:$BF309)&gt;0,"",IF(D309&gt;0,$P309,""))</f>
        <v/>
      </c>
      <c r="AV309" s="443" t="str">
        <f>IF(SUM(AW309:$BF309)&gt;0,"",IF(E309&gt;0,$P309,""))</f>
        <v/>
      </c>
      <c r="AW309" s="443" t="str">
        <f>IF(SUM(AX309:$BF309)&gt;0,"",IF(F309&gt;0,$P309,""))</f>
        <v/>
      </c>
      <c r="AX309" s="443" t="str">
        <f>IF(SUM(AY309:$BF309)&gt;0,"",IF(G309&gt;0,$P309,""))</f>
        <v/>
      </c>
      <c r="AY309" s="443" t="str">
        <f>IF(SUM(AZ309:$BF309)&gt;0,"",IF(H309&gt;0,$P309,""))</f>
        <v/>
      </c>
      <c r="AZ309" s="443" t="str">
        <f>IF(SUM(BA309:$BF309)&gt;0,"",IF(I309&gt;0,$P309,""))</f>
        <v/>
      </c>
      <c r="BA309" s="443" t="str">
        <f>IF(SUM(BB309:$BF309)&gt;0,"",IF(J309&gt;0,$P309,""))</f>
        <v/>
      </c>
      <c r="BB309" s="443" t="str">
        <f>IF(SUM(BC309:$BF309)&gt;0,"",IF(K309&gt;0,$P309,""))</f>
        <v/>
      </c>
      <c r="BC309" s="443" t="str">
        <f>IF(SUM(BD309:$BF309)&gt;0,"",IF(L309&gt;0,$P309,""))</f>
        <v/>
      </c>
      <c r="BD309" s="443" t="str">
        <f>IF(SUM(BE309:$BF309)&gt;0,"",IF(M309&gt;0,$P309,""))</f>
        <v/>
      </c>
      <c r="BE309" s="443" t="str">
        <f t="shared" si="73"/>
        <v/>
      </c>
      <c r="BF309" s="440" t="str">
        <f t="shared" si="74"/>
        <v/>
      </c>
      <c r="BG309" s="124"/>
      <c r="BH309" s="507"/>
      <c r="BI309" s="145" t="str">
        <f>IF(AS309&lt;1,"",IF(AS309=1,'TUITION SCHED'!$D$16,IF(AS309=2,'TUITION SCHED'!$E$16,IF(AS309=3,'TUITION SCHED'!$F$16,IF(AS309=4,'TUITION SCHED'!$G$16,IF(AS309=5,'TUITION SCHED'!$H$16,""))))))</f>
        <v/>
      </c>
      <c r="BJ309" s="443" t="str">
        <f>IF(AT309&lt;1,"",IF(AT309=1,'TUITION SCHED'!$D$17,IF(AT309=2,'TUITION SCHED'!$E$17,IF(AT309=3,'TUITION SCHED'!$F$17,IF(AT309=4,'TUITION SCHED'!$G$17,IF(AT309=5,'TUITION SCHED'!$H$18,""))))))</f>
        <v/>
      </c>
      <c r="BK309" s="443" t="str">
        <f>IF(AU309&lt;1,"",IF(AU309=1,'TUITION SCHED'!$D$18,IF(AU309=2,'TUITION SCHED'!$E$18,IF(AU309=3,'TUITION SCHED'!$F$18,IF(AU309=4,'TUITION SCHED'!$G$18,IF(AU309=5,'TUITION SCHED'!$H$18,""))))))</f>
        <v/>
      </c>
      <c r="BL309" s="443" t="str">
        <f>IF(AV309&lt;1,"",IF(AV309=1,'TUITION SCHED'!$D$19,IF(AV309=2,'TUITION SCHED'!$E$19,IF(AV309=3,'TUITION SCHED'!$F$19,IF(AV309=4,'TUITION SCHED'!$G$19,IF(AV309=5,'TUITION SCHED'!$H$19,""))))))</f>
        <v/>
      </c>
      <c r="BM309" s="443" t="str">
        <f>IF(AW309&lt;1,"",IF(AW309=1,'TUITION SCHED'!$D$20,IF(AW309=2,'TUITION SCHED'!$E$20,IF(AW309=3,'TUITION SCHED'!$F$20,IF(AW309=4,'TUITION SCHED'!$G$20,IF(AW309=5,'TUITION SCHED'!$H$20,""))))))</f>
        <v/>
      </c>
      <c r="BN309" s="443" t="str">
        <f>IF(AX309&lt;1,"",IF(AX309=1,'TUITION SCHED'!$D$21,IF(AX309=2,'TUITION SCHED'!$E$21,IF(AX309=3,'TUITION SCHED'!$F$21,IF(AX309=4,'TUITION SCHED'!$G$21,IF(AX309=5,'TUITION SCHED'!$H$21,""))))))</f>
        <v/>
      </c>
      <c r="BO309" s="443" t="str">
        <f>IF(AY309&lt;1,"",IF(AY309=1,'TUITION SCHED'!$D$22,IF(AY309=2,'TUITION SCHED'!$E$22,IF(AY309=3,'TUITION SCHED'!$F$22,IF(AY309=4,'TUITION SCHED'!$G$22,IF(AY309=5,'TUITION SCHED'!$H$22,""))))))</f>
        <v/>
      </c>
      <c r="BP309" s="443" t="str">
        <f>IF(AZ309&lt;1,"",IF(AZ309=1,'TUITION SCHED'!$D$23,IF(AZ309=2,'TUITION SCHED'!$E$23,IF(AZ309=3,'TUITION SCHED'!$F$23,IF(AZ309=4,'TUITION SCHED'!$G$23,IF(AZ309=5,'TUITION SCHED'!$H$23,""))))))</f>
        <v/>
      </c>
      <c r="BQ309" s="443" t="str">
        <f>IF(BA309&lt;1,"",IF(BA309=1,'TUITION SCHED'!$D$24,IF(BA309=2,'TUITION SCHED'!$E$24,IF(BA309=3,'TUITION SCHED'!$F$24,IF(BA309=4,'TUITION SCHED'!$G$24,IF(BA309=5,'TUITION SCHED'!$H$24,""))))))</f>
        <v/>
      </c>
      <c r="BR309" s="443" t="str">
        <f>IF(BB309&lt;1,"",IF(BB309=1,'TUITION SCHED'!$D$25,IF(BB309=2,'TUITION SCHED'!$E$25,IF(BB309=3,'TUITION SCHED'!$F$25,IF(BB309=4,'TUITION SCHED'!$G$25,IF(BB309=5,'TUITION SCHED'!$H$25,""))))))</f>
        <v/>
      </c>
      <c r="BS309" s="443" t="str">
        <f>IF(BC309&lt;1,"",IF(BC309=1,'TUITION SCHED'!$D$26,IF(BC309=2,'TUITION SCHED'!$E$26,IF(BC309=3,'TUITION SCHED'!$F$26,IF(BC309=4,'TUITION SCHED'!$G$26,IF(BC309=5,'TUITION SCHED'!$H$26,""))))))</f>
        <v/>
      </c>
      <c r="BT309" s="443" t="str">
        <f>IF(BD309&lt;1,"",IF(BD309=1,'TUITION SCHED'!$D$27,IF(BD309=2,'TUITION SCHED'!$E$27,IF(BD309=3,'TUITION SCHED'!$F$27,IF(BD309=4,'TUITION SCHED'!$G$27,IF(BD309=5,'TUITION SCHED'!$H$27,""))))))</f>
        <v/>
      </c>
      <c r="BU309" s="443" t="str">
        <f>IF(BE309&lt;1,"",IF(BE309=1,'TUITION SCHED'!$D$28,IF(BE309=2,'TUITION SCHED'!$E$28,IF(BE309=3,'TUITION SCHED'!$F$28,IF(BE309=4,'TUITION SCHED'!$G$28,IF(BE309=5,'TUITION SCHED'!$H$28,""))))))</f>
        <v/>
      </c>
      <c r="BV309" s="440" t="str">
        <f>IF(BF309&lt;1,"",IF(BF309=1,'TUITION SCHED'!$D$29,IF(BF309=2,'TUITION SCHED'!$E$29,IF(BF309=3,'TUITION SCHED'!$F$29,IF(BF309=4,'TUITION SCHED'!$G$29,IF(BF309=5,'TUITION SCHED'!$H$29,""))))))</f>
        <v/>
      </c>
      <c r="BW309" s="124"/>
      <c r="BX309" s="507"/>
      <c r="BY309" s="145" t="str">
        <f>IF(AH309="y",IF(SUM(J309:O309)&gt;0,'TUITION SCHED'!$H$58+IF(SUM(J309:O309)&gt;1,((SUM(J309:O309)-1))*'TUITION SCHED'!$H$60)+SUM(B309:I309)*'TUITION SCHED'!$H$59,""),"")</f>
        <v/>
      </c>
      <c r="BZ309" s="443" t="str">
        <f>IF(AH309="y",IF(SUM(B309:I309)&gt;0,'TUITION SCHED'!$H$57+IF(SUM(B309:I309)&gt;1,((SUM(B309:I309)-1))*'TUITION SCHED'!$H$59),""),"")</f>
        <v/>
      </c>
      <c r="CA309" s="443" t="str">
        <f t="shared" si="75"/>
        <v/>
      </c>
    </row>
    <row r="310" spans="1:79">
      <c r="A310" s="480"/>
      <c r="B310" s="480"/>
      <c r="C310" s="480"/>
      <c r="D310" s="480"/>
      <c r="E310" s="480"/>
      <c r="F310" s="480"/>
      <c r="G310" s="480"/>
      <c r="H310" s="480"/>
      <c r="I310" s="480"/>
      <c r="J310" s="480"/>
      <c r="K310" s="480"/>
      <c r="L310" s="480"/>
      <c r="M310" s="480"/>
      <c r="N310" s="480"/>
      <c r="O310" s="480"/>
      <c r="P310" s="443">
        <f t="shared" si="63"/>
        <v>0</v>
      </c>
      <c r="Q310" s="480"/>
      <c r="R310" s="480"/>
      <c r="S310" s="456">
        <f>IF(U310&gt;0,U310,IF(Q310=1,'TUITION SCHED'!D$30,IF(Q310=2,'TUITION SCHED'!E$30,IF(Q310=3,'TUITION SCHED'!F$30,IF(Q310=4,'TUITION SCHED'!G$30,IF(Q310=5,'TUITION SCHED'!H$30,IF(R310&gt;0,R310*'TUITION SCHED'!$D$31,SUM(BI310:BV310))))))))</f>
        <v>0</v>
      </c>
      <c r="T310" s="457" t="str">
        <f t="shared" si="64"/>
        <v/>
      </c>
      <c r="U310" s="480"/>
      <c r="V310" s="480"/>
      <c r="W310" s="575" t="str">
        <f>IF(V310="y",S310*'DATA INPUT'!$B$20,"")</f>
        <v/>
      </c>
      <c r="X310" s="483"/>
      <c r="Y310" s="443" t="str">
        <f>IF(A310="","",IF(X310="y",'DATA INPUT'!$B$26,'DATA INPUT'!$B$27))</f>
        <v/>
      </c>
      <c r="Z310" s="458">
        <f>IF(Q310=0,(P310-B310*0.5)*'DATA INPUT'!$B$28,"")</f>
        <v>0</v>
      </c>
      <c r="AA310" s="480"/>
      <c r="AB310" s="480"/>
      <c r="AC310" s="480"/>
      <c r="AD310" s="480"/>
      <c r="AE310" s="443" t="str">
        <f>IF((AB310+AC310+AD310)=0,"",(AB310*'DATA INPUT'!$D$59)+(AC310*'DATA INPUT'!$D$61)+(AD310*'DATA INPUT'!$D$66))</f>
        <v/>
      </c>
      <c r="AF310" s="480"/>
      <c r="AG310" s="480"/>
      <c r="AH310" s="483"/>
      <c r="AI310" s="443" t="str">
        <f t="shared" si="65"/>
        <v/>
      </c>
      <c r="AJ310" s="443" t="str">
        <f t="shared" si="66"/>
        <v/>
      </c>
      <c r="AK310" s="443" t="str">
        <f t="shared" si="67"/>
        <v/>
      </c>
      <c r="AL310" s="443" t="str">
        <f t="shared" si="68"/>
        <v/>
      </c>
      <c r="AM310" s="443" t="str">
        <f t="shared" si="69"/>
        <v/>
      </c>
      <c r="AN310" s="443" t="str">
        <f t="shared" si="70"/>
        <v/>
      </c>
      <c r="AO310" s="443" t="str">
        <f t="shared" si="71"/>
        <v/>
      </c>
      <c r="AP310" s="443" t="str">
        <f t="shared" si="72"/>
        <v/>
      </c>
      <c r="AQ310" s="440" t="str">
        <f>IF(AH310="y",IF(MAX(BY310:BZ310)&lt;'TUITION SCHED'!$H$61,MAX(BY310:BZ310),'TUITION SCHED'!$H$61),"")</f>
        <v/>
      </c>
      <c r="AR310" s="459"/>
      <c r="AS310" s="443" t="str">
        <f>IF(SUM(AT310:$BF310)&gt;0,"",IF(B310&gt;0,$P310,""))</f>
        <v/>
      </c>
      <c r="AT310" s="443" t="str">
        <f>IF(SUM(AU310:$BF310)&gt;0,"",IF(C310&gt;0,$P310,""))</f>
        <v/>
      </c>
      <c r="AU310" s="443" t="str">
        <f>IF(SUM(AV310:$BF310)&gt;0,"",IF(D310&gt;0,$P310,""))</f>
        <v/>
      </c>
      <c r="AV310" s="443" t="str">
        <f>IF(SUM(AW310:$BF310)&gt;0,"",IF(E310&gt;0,$P310,""))</f>
        <v/>
      </c>
      <c r="AW310" s="443" t="str">
        <f>IF(SUM(AX310:$BF310)&gt;0,"",IF(F310&gt;0,$P310,""))</f>
        <v/>
      </c>
      <c r="AX310" s="443" t="str">
        <f>IF(SUM(AY310:$BF310)&gt;0,"",IF(G310&gt;0,$P310,""))</f>
        <v/>
      </c>
      <c r="AY310" s="443" t="str">
        <f>IF(SUM(AZ310:$BF310)&gt;0,"",IF(H310&gt;0,$P310,""))</f>
        <v/>
      </c>
      <c r="AZ310" s="443" t="str">
        <f>IF(SUM(BA310:$BF310)&gt;0,"",IF(I310&gt;0,$P310,""))</f>
        <v/>
      </c>
      <c r="BA310" s="443" t="str">
        <f>IF(SUM(BB310:$BF310)&gt;0,"",IF(J310&gt;0,$P310,""))</f>
        <v/>
      </c>
      <c r="BB310" s="443" t="str">
        <f>IF(SUM(BC310:$BF310)&gt;0,"",IF(K310&gt;0,$P310,""))</f>
        <v/>
      </c>
      <c r="BC310" s="443" t="str">
        <f>IF(SUM(BD310:$BF310)&gt;0,"",IF(L310&gt;0,$P310,""))</f>
        <v/>
      </c>
      <c r="BD310" s="443" t="str">
        <f>IF(SUM(BE310:$BF310)&gt;0,"",IF(M310&gt;0,$P310,""))</f>
        <v/>
      </c>
      <c r="BE310" s="443" t="str">
        <f t="shared" si="73"/>
        <v/>
      </c>
      <c r="BF310" s="440" t="str">
        <f t="shared" si="74"/>
        <v/>
      </c>
      <c r="BG310" s="124"/>
      <c r="BH310" s="507"/>
      <c r="BI310" s="145" t="str">
        <f>IF(AS310&lt;1,"",IF(AS310=1,'TUITION SCHED'!$D$16,IF(AS310=2,'TUITION SCHED'!$E$16,IF(AS310=3,'TUITION SCHED'!$F$16,IF(AS310=4,'TUITION SCHED'!$G$16,IF(AS310=5,'TUITION SCHED'!$H$16,""))))))</f>
        <v/>
      </c>
      <c r="BJ310" s="443" t="str">
        <f>IF(AT310&lt;1,"",IF(AT310=1,'TUITION SCHED'!$D$17,IF(AT310=2,'TUITION SCHED'!$E$17,IF(AT310=3,'TUITION SCHED'!$F$17,IF(AT310=4,'TUITION SCHED'!$G$17,IF(AT310=5,'TUITION SCHED'!$H$18,""))))))</f>
        <v/>
      </c>
      <c r="BK310" s="443" t="str">
        <f>IF(AU310&lt;1,"",IF(AU310=1,'TUITION SCHED'!$D$18,IF(AU310=2,'TUITION SCHED'!$E$18,IF(AU310=3,'TUITION SCHED'!$F$18,IF(AU310=4,'TUITION SCHED'!$G$18,IF(AU310=5,'TUITION SCHED'!$H$18,""))))))</f>
        <v/>
      </c>
      <c r="BL310" s="443" t="str">
        <f>IF(AV310&lt;1,"",IF(AV310=1,'TUITION SCHED'!$D$19,IF(AV310=2,'TUITION SCHED'!$E$19,IF(AV310=3,'TUITION SCHED'!$F$19,IF(AV310=4,'TUITION SCHED'!$G$19,IF(AV310=5,'TUITION SCHED'!$H$19,""))))))</f>
        <v/>
      </c>
      <c r="BM310" s="443" t="str">
        <f>IF(AW310&lt;1,"",IF(AW310=1,'TUITION SCHED'!$D$20,IF(AW310=2,'TUITION SCHED'!$E$20,IF(AW310=3,'TUITION SCHED'!$F$20,IF(AW310=4,'TUITION SCHED'!$G$20,IF(AW310=5,'TUITION SCHED'!$H$20,""))))))</f>
        <v/>
      </c>
      <c r="BN310" s="443" t="str">
        <f>IF(AX310&lt;1,"",IF(AX310=1,'TUITION SCHED'!$D$21,IF(AX310=2,'TUITION SCHED'!$E$21,IF(AX310=3,'TUITION SCHED'!$F$21,IF(AX310=4,'TUITION SCHED'!$G$21,IF(AX310=5,'TUITION SCHED'!$H$21,""))))))</f>
        <v/>
      </c>
      <c r="BO310" s="443" t="str">
        <f>IF(AY310&lt;1,"",IF(AY310=1,'TUITION SCHED'!$D$22,IF(AY310=2,'TUITION SCHED'!$E$22,IF(AY310=3,'TUITION SCHED'!$F$22,IF(AY310=4,'TUITION SCHED'!$G$22,IF(AY310=5,'TUITION SCHED'!$H$22,""))))))</f>
        <v/>
      </c>
      <c r="BP310" s="443" t="str">
        <f>IF(AZ310&lt;1,"",IF(AZ310=1,'TUITION SCHED'!$D$23,IF(AZ310=2,'TUITION SCHED'!$E$23,IF(AZ310=3,'TUITION SCHED'!$F$23,IF(AZ310=4,'TUITION SCHED'!$G$23,IF(AZ310=5,'TUITION SCHED'!$H$23,""))))))</f>
        <v/>
      </c>
      <c r="BQ310" s="443" t="str">
        <f>IF(BA310&lt;1,"",IF(BA310=1,'TUITION SCHED'!$D$24,IF(BA310=2,'TUITION SCHED'!$E$24,IF(BA310=3,'TUITION SCHED'!$F$24,IF(BA310=4,'TUITION SCHED'!$G$24,IF(BA310=5,'TUITION SCHED'!$H$24,""))))))</f>
        <v/>
      </c>
      <c r="BR310" s="443" t="str">
        <f>IF(BB310&lt;1,"",IF(BB310=1,'TUITION SCHED'!$D$25,IF(BB310=2,'TUITION SCHED'!$E$25,IF(BB310=3,'TUITION SCHED'!$F$25,IF(BB310=4,'TUITION SCHED'!$G$25,IF(BB310=5,'TUITION SCHED'!$H$25,""))))))</f>
        <v/>
      </c>
      <c r="BS310" s="443" t="str">
        <f>IF(BC310&lt;1,"",IF(BC310=1,'TUITION SCHED'!$D$26,IF(BC310=2,'TUITION SCHED'!$E$26,IF(BC310=3,'TUITION SCHED'!$F$26,IF(BC310=4,'TUITION SCHED'!$G$26,IF(BC310=5,'TUITION SCHED'!$H$26,""))))))</f>
        <v/>
      </c>
      <c r="BT310" s="443" t="str">
        <f>IF(BD310&lt;1,"",IF(BD310=1,'TUITION SCHED'!$D$27,IF(BD310=2,'TUITION SCHED'!$E$27,IF(BD310=3,'TUITION SCHED'!$F$27,IF(BD310=4,'TUITION SCHED'!$G$27,IF(BD310=5,'TUITION SCHED'!$H$27,""))))))</f>
        <v/>
      </c>
      <c r="BU310" s="443" t="str">
        <f>IF(BE310&lt;1,"",IF(BE310=1,'TUITION SCHED'!$D$28,IF(BE310=2,'TUITION SCHED'!$E$28,IF(BE310=3,'TUITION SCHED'!$F$28,IF(BE310=4,'TUITION SCHED'!$G$28,IF(BE310=5,'TUITION SCHED'!$H$28,""))))))</f>
        <v/>
      </c>
      <c r="BV310" s="440" t="str">
        <f>IF(BF310&lt;1,"",IF(BF310=1,'TUITION SCHED'!$D$29,IF(BF310=2,'TUITION SCHED'!$E$29,IF(BF310=3,'TUITION SCHED'!$F$29,IF(BF310=4,'TUITION SCHED'!$G$29,IF(BF310=5,'TUITION SCHED'!$H$29,""))))))</f>
        <v/>
      </c>
      <c r="BW310" s="124"/>
      <c r="BX310" s="507"/>
      <c r="BY310" s="145" t="str">
        <f>IF(AH310="y",IF(SUM(J310:O310)&gt;0,'TUITION SCHED'!$H$58+IF(SUM(J310:O310)&gt;1,((SUM(J310:O310)-1))*'TUITION SCHED'!$H$60)+SUM(B310:I310)*'TUITION SCHED'!$H$59,""),"")</f>
        <v/>
      </c>
      <c r="BZ310" s="443" t="str">
        <f>IF(AH310="y",IF(SUM(B310:I310)&gt;0,'TUITION SCHED'!$H$57+IF(SUM(B310:I310)&gt;1,((SUM(B310:I310)-1))*'TUITION SCHED'!$H$59),""),"")</f>
        <v/>
      </c>
      <c r="CA310" s="443" t="str">
        <f t="shared" si="75"/>
        <v/>
      </c>
    </row>
    <row r="311" spans="1:79">
      <c r="A311" s="480"/>
      <c r="B311" s="480"/>
      <c r="C311" s="480"/>
      <c r="D311" s="480"/>
      <c r="E311" s="480"/>
      <c r="F311" s="480"/>
      <c r="G311" s="480"/>
      <c r="H311" s="480"/>
      <c r="I311" s="480"/>
      <c r="J311" s="480"/>
      <c r="K311" s="480"/>
      <c r="L311" s="480"/>
      <c r="M311" s="480"/>
      <c r="N311" s="480"/>
      <c r="O311" s="480"/>
      <c r="P311" s="443">
        <f t="shared" si="63"/>
        <v>0</v>
      </c>
      <c r="Q311" s="480"/>
      <c r="R311" s="480"/>
      <c r="S311" s="456">
        <f>IF(U311&gt;0,U311,IF(Q311=1,'TUITION SCHED'!D$30,IF(Q311=2,'TUITION SCHED'!E$30,IF(Q311=3,'TUITION SCHED'!F$30,IF(Q311=4,'TUITION SCHED'!G$30,IF(Q311=5,'TUITION SCHED'!H$30,IF(R311&gt;0,R311*'TUITION SCHED'!$D$31,SUM(BI311:BV311))))))))</f>
        <v>0</v>
      </c>
      <c r="T311" s="457" t="str">
        <f t="shared" si="64"/>
        <v/>
      </c>
      <c r="U311" s="480"/>
      <c r="V311" s="480"/>
      <c r="W311" s="575" t="str">
        <f>IF(V311="y",S311*'DATA INPUT'!$B$20,"")</f>
        <v/>
      </c>
      <c r="X311" s="483"/>
      <c r="Y311" s="443" t="str">
        <f>IF(A311="","",IF(X311="y",'DATA INPUT'!$B$26,'DATA INPUT'!$B$27))</f>
        <v/>
      </c>
      <c r="Z311" s="458">
        <f>IF(Q311=0,(P311-B311*0.5)*'DATA INPUT'!$B$28,"")</f>
        <v>0</v>
      </c>
      <c r="AA311" s="480"/>
      <c r="AB311" s="480"/>
      <c r="AC311" s="480"/>
      <c r="AD311" s="480"/>
      <c r="AE311" s="443" t="str">
        <f>IF((AB311+AC311+AD311)=0,"",(AB311*'DATA INPUT'!$D$59)+(AC311*'DATA INPUT'!$D$61)+(AD311*'DATA INPUT'!$D$66))</f>
        <v/>
      </c>
      <c r="AF311" s="480"/>
      <c r="AG311" s="480"/>
      <c r="AH311" s="483"/>
      <c r="AI311" s="443" t="str">
        <f t="shared" si="65"/>
        <v/>
      </c>
      <c r="AJ311" s="443" t="str">
        <f t="shared" si="66"/>
        <v/>
      </c>
      <c r="AK311" s="443" t="str">
        <f t="shared" si="67"/>
        <v/>
      </c>
      <c r="AL311" s="443" t="str">
        <f t="shared" si="68"/>
        <v/>
      </c>
      <c r="AM311" s="443" t="str">
        <f t="shared" si="69"/>
        <v/>
      </c>
      <c r="AN311" s="443" t="str">
        <f t="shared" si="70"/>
        <v/>
      </c>
      <c r="AO311" s="443" t="str">
        <f t="shared" si="71"/>
        <v/>
      </c>
      <c r="AP311" s="443" t="str">
        <f t="shared" si="72"/>
        <v/>
      </c>
      <c r="AQ311" s="440" t="str">
        <f>IF(AH311="y",IF(MAX(BY311:BZ311)&lt;'TUITION SCHED'!$H$61,MAX(BY311:BZ311),'TUITION SCHED'!$H$61),"")</f>
        <v/>
      </c>
      <c r="AR311" s="459"/>
      <c r="AS311" s="443" t="str">
        <f>IF(SUM(AT311:$BF311)&gt;0,"",IF(B311&gt;0,$P311,""))</f>
        <v/>
      </c>
      <c r="AT311" s="443" t="str">
        <f>IF(SUM(AU311:$BF311)&gt;0,"",IF(C311&gt;0,$P311,""))</f>
        <v/>
      </c>
      <c r="AU311" s="443" t="str">
        <f>IF(SUM(AV311:$BF311)&gt;0,"",IF(D311&gt;0,$P311,""))</f>
        <v/>
      </c>
      <c r="AV311" s="443" t="str">
        <f>IF(SUM(AW311:$BF311)&gt;0,"",IF(E311&gt;0,$P311,""))</f>
        <v/>
      </c>
      <c r="AW311" s="443" t="str">
        <f>IF(SUM(AX311:$BF311)&gt;0,"",IF(F311&gt;0,$P311,""))</f>
        <v/>
      </c>
      <c r="AX311" s="443" t="str">
        <f>IF(SUM(AY311:$BF311)&gt;0,"",IF(G311&gt;0,$P311,""))</f>
        <v/>
      </c>
      <c r="AY311" s="443" t="str">
        <f>IF(SUM(AZ311:$BF311)&gt;0,"",IF(H311&gt;0,$P311,""))</f>
        <v/>
      </c>
      <c r="AZ311" s="443" t="str">
        <f>IF(SUM(BA311:$BF311)&gt;0,"",IF(I311&gt;0,$P311,""))</f>
        <v/>
      </c>
      <c r="BA311" s="443" t="str">
        <f>IF(SUM(BB311:$BF311)&gt;0,"",IF(J311&gt;0,$P311,""))</f>
        <v/>
      </c>
      <c r="BB311" s="443" t="str">
        <f>IF(SUM(BC311:$BF311)&gt;0,"",IF(K311&gt;0,$P311,""))</f>
        <v/>
      </c>
      <c r="BC311" s="443" t="str">
        <f>IF(SUM(BD311:$BF311)&gt;0,"",IF(L311&gt;0,$P311,""))</f>
        <v/>
      </c>
      <c r="BD311" s="443" t="str">
        <f>IF(SUM(BE311:$BF311)&gt;0,"",IF(M311&gt;0,$P311,""))</f>
        <v/>
      </c>
      <c r="BE311" s="443" t="str">
        <f t="shared" si="73"/>
        <v/>
      </c>
      <c r="BF311" s="440" t="str">
        <f t="shared" si="74"/>
        <v/>
      </c>
      <c r="BG311" s="124"/>
      <c r="BH311" s="507"/>
      <c r="BI311" s="145" t="str">
        <f>IF(AS311&lt;1,"",IF(AS311=1,'TUITION SCHED'!$D$16,IF(AS311=2,'TUITION SCHED'!$E$16,IF(AS311=3,'TUITION SCHED'!$F$16,IF(AS311=4,'TUITION SCHED'!$G$16,IF(AS311=5,'TUITION SCHED'!$H$16,""))))))</f>
        <v/>
      </c>
      <c r="BJ311" s="443" t="str">
        <f>IF(AT311&lt;1,"",IF(AT311=1,'TUITION SCHED'!$D$17,IF(AT311=2,'TUITION SCHED'!$E$17,IF(AT311=3,'TUITION SCHED'!$F$17,IF(AT311=4,'TUITION SCHED'!$G$17,IF(AT311=5,'TUITION SCHED'!$H$18,""))))))</f>
        <v/>
      </c>
      <c r="BK311" s="443" t="str">
        <f>IF(AU311&lt;1,"",IF(AU311=1,'TUITION SCHED'!$D$18,IF(AU311=2,'TUITION SCHED'!$E$18,IF(AU311=3,'TUITION SCHED'!$F$18,IF(AU311=4,'TUITION SCHED'!$G$18,IF(AU311=5,'TUITION SCHED'!$H$18,""))))))</f>
        <v/>
      </c>
      <c r="BL311" s="443" t="str">
        <f>IF(AV311&lt;1,"",IF(AV311=1,'TUITION SCHED'!$D$19,IF(AV311=2,'TUITION SCHED'!$E$19,IF(AV311=3,'TUITION SCHED'!$F$19,IF(AV311=4,'TUITION SCHED'!$G$19,IF(AV311=5,'TUITION SCHED'!$H$19,""))))))</f>
        <v/>
      </c>
      <c r="BM311" s="443" t="str">
        <f>IF(AW311&lt;1,"",IF(AW311=1,'TUITION SCHED'!$D$20,IF(AW311=2,'TUITION SCHED'!$E$20,IF(AW311=3,'TUITION SCHED'!$F$20,IF(AW311=4,'TUITION SCHED'!$G$20,IF(AW311=5,'TUITION SCHED'!$H$20,""))))))</f>
        <v/>
      </c>
      <c r="BN311" s="443" t="str">
        <f>IF(AX311&lt;1,"",IF(AX311=1,'TUITION SCHED'!$D$21,IF(AX311=2,'TUITION SCHED'!$E$21,IF(AX311=3,'TUITION SCHED'!$F$21,IF(AX311=4,'TUITION SCHED'!$G$21,IF(AX311=5,'TUITION SCHED'!$H$21,""))))))</f>
        <v/>
      </c>
      <c r="BO311" s="443" t="str">
        <f>IF(AY311&lt;1,"",IF(AY311=1,'TUITION SCHED'!$D$22,IF(AY311=2,'TUITION SCHED'!$E$22,IF(AY311=3,'TUITION SCHED'!$F$22,IF(AY311=4,'TUITION SCHED'!$G$22,IF(AY311=5,'TUITION SCHED'!$H$22,""))))))</f>
        <v/>
      </c>
      <c r="BP311" s="443" t="str">
        <f>IF(AZ311&lt;1,"",IF(AZ311=1,'TUITION SCHED'!$D$23,IF(AZ311=2,'TUITION SCHED'!$E$23,IF(AZ311=3,'TUITION SCHED'!$F$23,IF(AZ311=4,'TUITION SCHED'!$G$23,IF(AZ311=5,'TUITION SCHED'!$H$23,""))))))</f>
        <v/>
      </c>
      <c r="BQ311" s="443" t="str">
        <f>IF(BA311&lt;1,"",IF(BA311=1,'TUITION SCHED'!$D$24,IF(BA311=2,'TUITION SCHED'!$E$24,IF(BA311=3,'TUITION SCHED'!$F$24,IF(BA311=4,'TUITION SCHED'!$G$24,IF(BA311=5,'TUITION SCHED'!$H$24,""))))))</f>
        <v/>
      </c>
      <c r="BR311" s="443" t="str">
        <f>IF(BB311&lt;1,"",IF(BB311=1,'TUITION SCHED'!$D$25,IF(BB311=2,'TUITION SCHED'!$E$25,IF(BB311=3,'TUITION SCHED'!$F$25,IF(BB311=4,'TUITION SCHED'!$G$25,IF(BB311=5,'TUITION SCHED'!$H$25,""))))))</f>
        <v/>
      </c>
      <c r="BS311" s="443" t="str">
        <f>IF(BC311&lt;1,"",IF(BC311=1,'TUITION SCHED'!$D$26,IF(BC311=2,'TUITION SCHED'!$E$26,IF(BC311=3,'TUITION SCHED'!$F$26,IF(BC311=4,'TUITION SCHED'!$G$26,IF(BC311=5,'TUITION SCHED'!$H$26,""))))))</f>
        <v/>
      </c>
      <c r="BT311" s="443" t="str">
        <f>IF(BD311&lt;1,"",IF(BD311=1,'TUITION SCHED'!$D$27,IF(BD311=2,'TUITION SCHED'!$E$27,IF(BD311=3,'TUITION SCHED'!$F$27,IF(BD311=4,'TUITION SCHED'!$G$27,IF(BD311=5,'TUITION SCHED'!$H$27,""))))))</f>
        <v/>
      </c>
      <c r="BU311" s="443" t="str">
        <f>IF(BE311&lt;1,"",IF(BE311=1,'TUITION SCHED'!$D$28,IF(BE311=2,'TUITION SCHED'!$E$28,IF(BE311=3,'TUITION SCHED'!$F$28,IF(BE311=4,'TUITION SCHED'!$G$28,IF(BE311=5,'TUITION SCHED'!$H$28,""))))))</f>
        <v/>
      </c>
      <c r="BV311" s="440" t="str">
        <f>IF(BF311&lt;1,"",IF(BF311=1,'TUITION SCHED'!$D$29,IF(BF311=2,'TUITION SCHED'!$E$29,IF(BF311=3,'TUITION SCHED'!$F$29,IF(BF311=4,'TUITION SCHED'!$G$29,IF(BF311=5,'TUITION SCHED'!$H$29,""))))))</f>
        <v/>
      </c>
      <c r="BW311" s="124"/>
      <c r="BX311" s="507"/>
      <c r="BY311" s="145" t="str">
        <f>IF(AH311="y",IF(SUM(J311:O311)&gt;0,'TUITION SCHED'!$H$58+IF(SUM(J311:O311)&gt;1,((SUM(J311:O311)-1))*'TUITION SCHED'!$H$60)+SUM(B311:I311)*'TUITION SCHED'!$H$59,""),"")</f>
        <v/>
      </c>
      <c r="BZ311" s="443" t="str">
        <f>IF(AH311="y",IF(SUM(B311:I311)&gt;0,'TUITION SCHED'!$H$57+IF(SUM(B311:I311)&gt;1,((SUM(B311:I311)-1))*'TUITION SCHED'!$H$59),""),"")</f>
        <v/>
      </c>
      <c r="CA311" s="443" t="str">
        <f t="shared" si="75"/>
        <v/>
      </c>
    </row>
    <row r="312" spans="1:79">
      <c r="A312" s="480"/>
      <c r="B312" s="480"/>
      <c r="C312" s="480"/>
      <c r="D312" s="480"/>
      <c r="E312" s="480"/>
      <c r="F312" s="480"/>
      <c r="G312" s="480"/>
      <c r="H312" s="480"/>
      <c r="I312" s="480"/>
      <c r="J312" s="480"/>
      <c r="K312" s="480"/>
      <c r="L312" s="480"/>
      <c r="M312" s="480"/>
      <c r="N312" s="480"/>
      <c r="O312" s="480"/>
      <c r="P312" s="443">
        <f t="shared" si="63"/>
        <v>0</v>
      </c>
      <c r="Q312" s="480"/>
      <c r="R312" s="480"/>
      <c r="S312" s="456">
        <f>IF(U312&gt;0,U312,IF(Q312=1,'TUITION SCHED'!D$30,IF(Q312=2,'TUITION SCHED'!E$30,IF(Q312=3,'TUITION SCHED'!F$30,IF(Q312=4,'TUITION SCHED'!G$30,IF(Q312=5,'TUITION SCHED'!H$30,IF(R312&gt;0,R312*'TUITION SCHED'!$D$31,SUM(BI312:BV312))))))))</f>
        <v>0</v>
      </c>
      <c r="T312" s="457" t="str">
        <f t="shared" si="64"/>
        <v/>
      </c>
      <c r="U312" s="480"/>
      <c r="V312" s="480"/>
      <c r="W312" s="575" t="str">
        <f>IF(V312="y",S312*'DATA INPUT'!$B$20,"")</f>
        <v/>
      </c>
      <c r="X312" s="483"/>
      <c r="Y312" s="443" t="str">
        <f>IF(A312="","",IF(X312="y",'DATA INPUT'!$B$26,'DATA INPUT'!$B$27))</f>
        <v/>
      </c>
      <c r="Z312" s="458">
        <f>IF(Q312=0,(P312-B312*0.5)*'DATA INPUT'!$B$28,"")</f>
        <v>0</v>
      </c>
      <c r="AA312" s="480"/>
      <c r="AB312" s="480"/>
      <c r="AC312" s="480"/>
      <c r="AD312" s="480"/>
      <c r="AE312" s="443" t="str">
        <f>IF((AB312+AC312+AD312)=0,"",(AB312*'DATA INPUT'!$D$59)+(AC312*'DATA INPUT'!$D$61)+(AD312*'DATA INPUT'!$D$66))</f>
        <v/>
      </c>
      <c r="AF312" s="480"/>
      <c r="AG312" s="480"/>
      <c r="AH312" s="483"/>
      <c r="AI312" s="443" t="str">
        <f t="shared" si="65"/>
        <v/>
      </c>
      <c r="AJ312" s="443" t="str">
        <f t="shared" si="66"/>
        <v/>
      </c>
      <c r="AK312" s="443" t="str">
        <f t="shared" si="67"/>
        <v/>
      </c>
      <c r="AL312" s="443" t="str">
        <f t="shared" si="68"/>
        <v/>
      </c>
      <c r="AM312" s="443" t="str">
        <f t="shared" si="69"/>
        <v/>
      </c>
      <c r="AN312" s="443" t="str">
        <f t="shared" si="70"/>
        <v/>
      </c>
      <c r="AO312" s="443" t="str">
        <f t="shared" si="71"/>
        <v/>
      </c>
      <c r="AP312" s="443" t="str">
        <f t="shared" si="72"/>
        <v/>
      </c>
      <c r="AQ312" s="440" t="str">
        <f>IF(AH312="y",IF(MAX(BY312:BZ312)&lt;'TUITION SCHED'!$H$61,MAX(BY312:BZ312),'TUITION SCHED'!$H$61),"")</f>
        <v/>
      </c>
      <c r="AR312" s="459"/>
      <c r="AS312" s="443" t="str">
        <f>IF(SUM(AT312:$BF312)&gt;0,"",IF(B312&gt;0,$P312,""))</f>
        <v/>
      </c>
      <c r="AT312" s="443" t="str">
        <f>IF(SUM(AU312:$BF312)&gt;0,"",IF(C312&gt;0,$P312,""))</f>
        <v/>
      </c>
      <c r="AU312" s="443" t="str">
        <f>IF(SUM(AV312:$BF312)&gt;0,"",IF(D312&gt;0,$P312,""))</f>
        <v/>
      </c>
      <c r="AV312" s="443" t="str">
        <f>IF(SUM(AW312:$BF312)&gt;0,"",IF(E312&gt;0,$P312,""))</f>
        <v/>
      </c>
      <c r="AW312" s="443" t="str">
        <f>IF(SUM(AX312:$BF312)&gt;0,"",IF(F312&gt;0,$P312,""))</f>
        <v/>
      </c>
      <c r="AX312" s="443" t="str">
        <f>IF(SUM(AY312:$BF312)&gt;0,"",IF(G312&gt;0,$P312,""))</f>
        <v/>
      </c>
      <c r="AY312" s="443" t="str">
        <f>IF(SUM(AZ312:$BF312)&gt;0,"",IF(H312&gt;0,$P312,""))</f>
        <v/>
      </c>
      <c r="AZ312" s="443" t="str">
        <f>IF(SUM(BA312:$BF312)&gt;0,"",IF(I312&gt;0,$P312,""))</f>
        <v/>
      </c>
      <c r="BA312" s="443" t="str">
        <f>IF(SUM(BB312:$BF312)&gt;0,"",IF(J312&gt;0,$P312,""))</f>
        <v/>
      </c>
      <c r="BB312" s="443" t="str">
        <f>IF(SUM(BC312:$BF312)&gt;0,"",IF(K312&gt;0,$P312,""))</f>
        <v/>
      </c>
      <c r="BC312" s="443" t="str">
        <f>IF(SUM(BD312:$BF312)&gt;0,"",IF(L312&gt;0,$P312,""))</f>
        <v/>
      </c>
      <c r="BD312" s="443" t="str">
        <f>IF(SUM(BE312:$BF312)&gt;0,"",IF(M312&gt;0,$P312,""))</f>
        <v/>
      </c>
      <c r="BE312" s="443" t="str">
        <f t="shared" si="73"/>
        <v/>
      </c>
      <c r="BF312" s="440" t="str">
        <f t="shared" si="74"/>
        <v/>
      </c>
      <c r="BG312" s="124"/>
      <c r="BH312" s="507"/>
      <c r="BI312" s="145" t="str">
        <f>IF(AS312&lt;1,"",IF(AS312=1,'TUITION SCHED'!$D$16,IF(AS312=2,'TUITION SCHED'!$E$16,IF(AS312=3,'TUITION SCHED'!$F$16,IF(AS312=4,'TUITION SCHED'!$G$16,IF(AS312=5,'TUITION SCHED'!$H$16,""))))))</f>
        <v/>
      </c>
      <c r="BJ312" s="443" t="str">
        <f>IF(AT312&lt;1,"",IF(AT312=1,'TUITION SCHED'!$D$17,IF(AT312=2,'TUITION SCHED'!$E$17,IF(AT312=3,'TUITION SCHED'!$F$17,IF(AT312=4,'TUITION SCHED'!$G$17,IF(AT312=5,'TUITION SCHED'!$H$18,""))))))</f>
        <v/>
      </c>
      <c r="BK312" s="443" t="str">
        <f>IF(AU312&lt;1,"",IF(AU312=1,'TUITION SCHED'!$D$18,IF(AU312=2,'TUITION SCHED'!$E$18,IF(AU312=3,'TUITION SCHED'!$F$18,IF(AU312=4,'TUITION SCHED'!$G$18,IF(AU312=5,'TUITION SCHED'!$H$18,""))))))</f>
        <v/>
      </c>
      <c r="BL312" s="443" t="str">
        <f>IF(AV312&lt;1,"",IF(AV312=1,'TUITION SCHED'!$D$19,IF(AV312=2,'TUITION SCHED'!$E$19,IF(AV312=3,'TUITION SCHED'!$F$19,IF(AV312=4,'TUITION SCHED'!$G$19,IF(AV312=5,'TUITION SCHED'!$H$19,""))))))</f>
        <v/>
      </c>
      <c r="BM312" s="443" t="str">
        <f>IF(AW312&lt;1,"",IF(AW312=1,'TUITION SCHED'!$D$20,IF(AW312=2,'TUITION SCHED'!$E$20,IF(AW312=3,'TUITION SCHED'!$F$20,IF(AW312=4,'TUITION SCHED'!$G$20,IF(AW312=5,'TUITION SCHED'!$H$20,""))))))</f>
        <v/>
      </c>
      <c r="BN312" s="443" t="str">
        <f>IF(AX312&lt;1,"",IF(AX312=1,'TUITION SCHED'!$D$21,IF(AX312=2,'TUITION SCHED'!$E$21,IF(AX312=3,'TUITION SCHED'!$F$21,IF(AX312=4,'TUITION SCHED'!$G$21,IF(AX312=5,'TUITION SCHED'!$H$21,""))))))</f>
        <v/>
      </c>
      <c r="BO312" s="443" t="str">
        <f>IF(AY312&lt;1,"",IF(AY312=1,'TUITION SCHED'!$D$22,IF(AY312=2,'TUITION SCHED'!$E$22,IF(AY312=3,'TUITION SCHED'!$F$22,IF(AY312=4,'TUITION SCHED'!$G$22,IF(AY312=5,'TUITION SCHED'!$H$22,""))))))</f>
        <v/>
      </c>
      <c r="BP312" s="443" t="str">
        <f>IF(AZ312&lt;1,"",IF(AZ312=1,'TUITION SCHED'!$D$23,IF(AZ312=2,'TUITION SCHED'!$E$23,IF(AZ312=3,'TUITION SCHED'!$F$23,IF(AZ312=4,'TUITION SCHED'!$G$23,IF(AZ312=5,'TUITION SCHED'!$H$23,""))))))</f>
        <v/>
      </c>
      <c r="BQ312" s="443" t="str">
        <f>IF(BA312&lt;1,"",IF(BA312=1,'TUITION SCHED'!$D$24,IF(BA312=2,'TUITION SCHED'!$E$24,IF(BA312=3,'TUITION SCHED'!$F$24,IF(BA312=4,'TUITION SCHED'!$G$24,IF(BA312=5,'TUITION SCHED'!$H$24,""))))))</f>
        <v/>
      </c>
      <c r="BR312" s="443" t="str">
        <f>IF(BB312&lt;1,"",IF(BB312=1,'TUITION SCHED'!$D$25,IF(BB312=2,'TUITION SCHED'!$E$25,IF(BB312=3,'TUITION SCHED'!$F$25,IF(BB312=4,'TUITION SCHED'!$G$25,IF(BB312=5,'TUITION SCHED'!$H$25,""))))))</f>
        <v/>
      </c>
      <c r="BS312" s="443" t="str">
        <f>IF(BC312&lt;1,"",IF(BC312=1,'TUITION SCHED'!$D$26,IF(BC312=2,'TUITION SCHED'!$E$26,IF(BC312=3,'TUITION SCHED'!$F$26,IF(BC312=4,'TUITION SCHED'!$G$26,IF(BC312=5,'TUITION SCHED'!$H$26,""))))))</f>
        <v/>
      </c>
      <c r="BT312" s="443" t="str">
        <f>IF(BD312&lt;1,"",IF(BD312=1,'TUITION SCHED'!$D$27,IF(BD312=2,'TUITION SCHED'!$E$27,IF(BD312=3,'TUITION SCHED'!$F$27,IF(BD312=4,'TUITION SCHED'!$G$27,IF(BD312=5,'TUITION SCHED'!$H$27,""))))))</f>
        <v/>
      </c>
      <c r="BU312" s="443" t="str">
        <f>IF(BE312&lt;1,"",IF(BE312=1,'TUITION SCHED'!$D$28,IF(BE312=2,'TUITION SCHED'!$E$28,IF(BE312=3,'TUITION SCHED'!$F$28,IF(BE312=4,'TUITION SCHED'!$G$28,IF(BE312=5,'TUITION SCHED'!$H$28,""))))))</f>
        <v/>
      </c>
      <c r="BV312" s="440" t="str">
        <f>IF(BF312&lt;1,"",IF(BF312=1,'TUITION SCHED'!$D$29,IF(BF312=2,'TUITION SCHED'!$E$29,IF(BF312=3,'TUITION SCHED'!$F$29,IF(BF312=4,'TUITION SCHED'!$G$29,IF(BF312=5,'TUITION SCHED'!$H$29,""))))))</f>
        <v/>
      </c>
      <c r="BW312" s="124"/>
      <c r="BX312" s="507"/>
      <c r="BY312" s="145" t="str">
        <f>IF(AH312="y",IF(SUM(J312:O312)&gt;0,'TUITION SCHED'!$H$58+IF(SUM(J312:O312)&gt;1,((SUM(J312:O312)-1))*'TUITION SCHED'!$H$60)+SUM(B312:I312)*'TUITION SCHED'!$H$59,""),"")</f>
        <v/>
      </c>
      <c r="BZ312" s="443" t="str">
        <f>IF(AH312="y",IF(SUM(B312:I312)&gt;0,'TUITION SCHED'!$H$57+IF(SUM(B312:I312)&gt;1,((SUM(B312:I312)-1))*'TUITION SCHED'!$H$59),""),"")</f>
        <v/>
      </c>
      <c r="CA312" s="443" t="str">
        <f t="shared" si="75"/>
        <v/>
      </c>
    </row>
    <row r="313" spans="1:79">
      <c r="A313" s="480"/>
      <c r="B313" s="480"/>
      <c r="C313" s="480"/>
      <c r="D313" s="480"/>
      <c r="E313" s="480"/>
      <c r="F313" s="480"/>
      <c r="G313" s="480"/>
      <c r="H313" s="480"/>
      <c r="I313" s="480"/>
      <c r="J313" s="480"/>
      <c r="K313" s="480"/>
      <c r="L313" s="480"/>
      <c r="M313" s="480"/>
      <c r="N313" s="480"/>
      <c r="O313" s="480"/>
      <c r="P313" s="443">
        <f t="shared" si="63"/>
        <v>0</v>
      </c>
      <c r="Q313" s="480"/>
      <c r="R313" s="480"/>
      <c r="S313" s="456">
        <f>IF(U313&gt;0,U313,IF(Q313=1,'TUITION SCHED'!D$30,IF(Q313=2,'TUITION SCHED'!E$30,IF(Q313=3,'TUITION SCHED'!F$30,IF(Q313=4,'TUITION SCHED'!G$30,IF(Q313=5,'TUITION SCHED'!H$30,IF(R313&gt;0,R313*'TUITION SCHED'!$D$31,SUM(BI313:BV313))))))))</f>
        <v>0</v>
      </c>
      <c r="T313" s="457" t="str">
        <f t="shared" si="64"/>
        <v/>
      </c>
      <c r="U313" s="480"/>
      <c r="V313" s="480"/>
      <c r="W313" s="575" t="str">
        <f>IF(V313="y",S313*'DATA INPUT'!$B$20,"")</f>
        <v/>
      </c>
      <c r="X313" s="483"/>
      <c r="Y313" s="443" t="str">
        <f>IF(A313="","",IF(X313="y",'DATA INPUT'!$B$26,'DATA INPUT'!$B$27))</f>
        <v/>
      </c>
      <c r="Z313" s="458">
        <f>IF(Q313=0,(P313-B313*0.5)*'DATA INPUT'!$B$28,"")</f>
        <v>0</v>
      </c>
      <c r="AA313" s="480"/>
      <c r="AB313" s="480"/>
      <c r="AC313" s="480"/>
      <c r="AD313" s="480"/>
      <c r="AE313" s="443" t="str">
        <f>IF((AB313+AC313+AD313)=0,"",(AB313*'DATA INPUT'!$D$59)+(AC313*'DATA INPUT'!$D$61)+(AD313*'DATA INPUT'!$D$66))</f>
        <v/>
      </c>
      <c r="AF313" s="480"/>
      <c r="AG313" s="480"/>
      <c r="AH313" s="483"/>
      <c r="AI313" s="443" t="str">
        <f t="shared" si="65"/>
        <v/>
      </c>
      <c r="AJ313" s="443" t="str">
        <f t="shared" si="66"/>
        <v/>
      </c>
      <c r="AK313" s="443" t="str">
        <f t="shared" si="67"/>
        <v/>
      </c>
      <c r="AL313" s="443" t="str">
        <f t="shared" si="68"/>
        <v/>
      </c>
      <c r="AM313" s="443" t="str">
        <f t="shared" si="69"/>
        <v/>
      </c>
      <c r="AN313" s="443" t="str">
        <f t="shared" si="70"/>
        <v/>
      </c>
      <c r="AO313" s="443" t="str">
        <f t="shared" si="71"/>
        <v/>
      </c>
      <c r="AP313" s="443" t="str">
        <f t="shared" si="72"/>
        <v/>
      </c>
      <c r="AQ313" s="440" t="str">
        <f>IF(AH313="y",IF(MAX(BY313:BZ313)&lt;'TUITION SCHED'!$H$61,MAX(BY313:BZ313),'TUITION SCHED'!$H$61),"")</f>
        <v/>
      </c>
      <c r="AR313" s="459"/>
      <c r="AS313" s="443" t="str">
        <f>IF(SUM(AT313:$BF313)&gt;0,"",IF(B313&gt;0,$P313,""))</f>
        <v/>
      </c>
      <c r="AT313" s="443" t="str">
        <f>IF(SUM(AU313:$BF313)&gt;0,"",IF(C313&gt;0,$P313,""))</f>
        <v/>
      </c>
      <c r="AU313" s="443" t="str">
        <f>IF(SUM(AV313:$BF313)&gt;0,"",IF(D313&gt;0,$P313,""))</f>
        <v/>
      </c>
      <c r="AV313" s="443" t="str">
        <f>IF(SUM(AW313:$BF313)&gt;0,"",IF(E313&gt;0,$P313,""))</f>
        <v/>
      </c>
      <c r="AW313" s="443" t="str">
        <f>IF(SUM(AX313:$BF313)&gt;0,"",IF(F313&gt;0,$P313,""))</f>
        <v/>
      </c>
      <c r="AX313" s="443" t="str">
        <f>IF(SUM(AY313:$BF313)&gt;0,"",IF(G313&gt;0,$P313,""))</f>
        <v/>
      </c>
      <c r="AY313" s="443" t="str">
        <f>IF(SUM(AZ313:$BF313)&gt;0,"",IF(H313&gt;0,$P313,""))</f>
        <v/>
      </c>
      <c r="AZ313" s="443" t="str">
        <f>IF(SUM(BA313:$BF313)&gt;0,"",IF(I313&gt;0,$P313,""))</f>
        <v/>
      </c>
      <c r="BA313" s="443" t="str">
        <f>IF(SUM(BB313:$BF313)&gt;0,"",IF(J313&gt;0,$P313,""))</f>
        <v/>
      </c>
      <c r="BB313" s="443" t="str">
        <f>IF(SUM(BC313:$BF313)&gt;0,"",IF(K313&gt;0,$P313,""))</f>
        <v/>
      </c>
      <c r="BC313" s="443" t="str">
        <f>IF(SUM(BD313:$BF313)&gt;0,"",IF(L313&gt;0,$P313,""))</f>
        <v/>
      </c>
      <c r="BD313" s="443" t="str">
        <f>IF(SUM(BE313:$BF313)&gt;0,"",IF(M313&gt;0,$P313,""))</f>
        <v/>
      </c>
      <c r="BE313" s="443" t="str">
        <f t="shared" si="73"/>
        <v/>
      </c>
      <c r="BF313" s="440" t="str">
        <f t="shared" si="74"/>
        <v/>
      </c>
      <c r="BG313" s="124"/>
      <c r="BH313" s="507"/>
      <c r="BI313" s="145" t="str">
        <f>IF(AS313&lt;1,"",IF(AS313=1,'TUITION SCHED'!$D$16,IF(AS313=2,'TUITION SCHED'!$E$16,IF(AS313=3,'TUITION SCHED'!$F$16,IF(AS313=4,'TUITION SCHED'!$G$16,IF(AS313=5,'TUITION SCHED'!$H$16,""))))))</f>
        <v/>
      </c>
      <c r="BJ313" s="443" t="str">
        <f>IF(AT313&lt;1,"",IF(AT313=1,'TUITION SCHED'!$D$17,IF(AT313=2,'TUITION SCHED'!$E$17,IF(AT313=3,'TUITION SCHED'!$F$17,IF(AT313=4,'TUITION SCHED'!$G$17,IF(AT313=5,'TUITION SCHED'!$H$18,""))))))</f>
        <v/>
      </c>
      <c r="BK313" s="443" t="str">
        <f>IF(AU313&lt;1,"",IF(AU313=1,'TUITION SCHED'!$D$18,IF(AU313=2,'TUITION SCHED'!$E$18,IF(AU313=3,'TUITION SCHED'!$F$18,IF(AU313=4,'TUITION SCHED'!$G$18,IF(AU313=5,'TUITION SCHED'!$H$18,""))))))</f>
        <v/>
      </c>
      <c r="BL313" s="443" t="str">
        <f>IF(AV313&lt;1,"",IF(AV313=1,'TUITION SCHED'!$D$19,IF(AV313=2,'TUITION SCHED'!$E$19,IF(AV313=3,'TUITION SCHED'!$F$19,IF(AV313=4,'TUITION SCHED'!$G$19,IF(AV313=5,'TUITION SCHED'!$H$19,""))))))</f>
        <v/>
      </c>
      <c r="BM313" s="443" t="str">
        <f>IF(AW313&lt;1,"",IF(AW313=1,'TUITION SCHED'!$D$20,IF(AW313=2,'TUITION SCHED'!$E$20,IF(AW313=3,'TUITION SCHED'!$F$20,IF(AW313=4,'TUITION SCHED'!$G$20,IF(AW313=5,'TUITION SCHED'!$H$20,""))))))</f>
        <v/>
      </c>
      <c r="BN313" s="443" t="str">
        <f>IF(AX313&lt;1,"",IF(AX313=1,'TUITION SCHED'!$D$21,IF(AX313=2,'TUITION SCHED'!$E$21,IF(AX313=3,'TUITION SCHED'!$F$21,IF(AX313=4,'TUITION SCHED'!$G$21,IF(AX313=5,'TUITION SCHED'!$H$21,""))))))</f>
        <v/>
      </c>
      <c r="BO313" s="443" t="str">
        <f>IF(AY313&lt;1,"",IF(AY313=1,'TUITION SCHED'!$D$22,IF(AY313=2,'TUITION SCHED'!$E$22,IF(AY313=3,'TUITION SCHED'!$F$22,IF(AY313=4,'TUITION SCHED'!$G$22,IF(AY313=5,'TUITION SCHED'!$H$22,""))))))</f>
        <v/>
      </c>
      <c r="BP313" s="443" t="str">
        <f>IF(AZ313&lt;1,"",IF(AZ313=1,'TUITION SCHED'!$D$23,IF(AZ313=2,'TUITION SCHED'!$E$23,IF(AZ313=3,'TUITION SCHED'!$F$23,IF(AZ313=4,'TUITION SCHED'!$G$23,IF(AZ313=5,'TUITION SCHED'!$H$23,""))))))</f>
        <v/>
      </c>
      <c r="BQ313" s="443" t="str">
        <f>IF(BA313&lt;1,"",IF(BA313=1,'TUITION SCHED'!$D$24,IF(BA313=2,'TUITION SCHED'!$E$24,IF(BA313=3,'TUITION SCHED'!$F$24,IF(BA313=4,'TUITION SCHED'!$G$24,IF(BA313=5,'TUITION SCHED'!$H$24,""))))))</f>
        <v/>
      </c>
      <c r="BR313" s="443" t="str">
        <f>IF(BB313&lt;1,"",IF(BB313=1,'TUITION SCHED'!$D$25,IF(BB313=2,'TUITION SCHED'!$E$25,IF(BB313=3,'TUITION SCHED'!$F$25,IF(BB313=4,'TUITION SCHED'!$G$25,IF(BB313=5,'TUITION SCHED'!$H$25,""))))))</f>
        <v/>
      </c>
      <c r="BS313" s="443" t="str">
        <f>IF(BC313&lt;1,"",IF(BC313=1,'TUITION SCHED'!$D$26,IF(BC313=2,'TUITION SCHED'!$E$26,IF(BC313=3,'TUITION SCHED'!$F$26,IF(BC313=4,'TUITION SCHED'!$G$26,IF(BC313=5,'TUITION SCHED'!$H$26,""))))))</f>
        <v/>
      </c>
      <c r="BT313" s="443" t="str">
        <f>IF(BD313&lt;1,"",IF(BD313=1,'TUITION SCHED'!$D$27,IF(BD313=2,'TUITION SCHED'!$E$27,IF(BD313=3,'TUITION SCHED'!$F$27,IF(BD313=4,'TUITION SCHED'!$G$27,IF(BD313=5,'TUITION SCHED'!$H$27,""))))))</f>
        <v/>
      </c>
      <c r="BU313" s="443" t="str">
        <f>IF(BE313&lt;1,"",IF(BE313=1,'TUITION SCHED'!$D$28,IF(BE313=2,'TUITION SCHED'!$E$28,IF(BE313=3,'TUITION SCHED'!$F$28,IF(BE313=4,'TUITION SCHED'!$G$28,IF(BE313=5,'TUITION SCHED'!$H$28,""))))))</f>
        <v/>
      </c>
      <c r="BV313" s="440" t="str">
        <f>IF(BF313&lt;1,"",IF(BF313=1,'TUITION SCHED'!$D$29,IF(BF313=2,'TUITION SCHED'!$E$29,IF(BF313=3,'TUITION SCHED'!$F$29,IF(BF313=4,'TUITION SCHED'!$G$29,IF(BF313=5,'TUITION SCHED'!$H$29,""))))))</f>
        <v/>
      </c>
      <c r="BW313" s="124"/>
      <c r="BX313" s="507"/>
      <c r="BY313" s="145" t="str">
        <f>IF(AH313="y",IF(SUM(J313:O313)&gt;0,'TUITION SCHED'!$H$58+IF(SUM(J313:O313)&gt;1,((SUM(J313:O313)-1))*'TUITION SCHED'!$H$60)+SUM(B313:I313)*'TUITION SCHED'!$H$59,""),"")</f>
        <v/>
      </c>
      <c r="BZ313" s="443" t="str">
        <f>IF(AH313="y",IF(SUM(B313:I313)&gt;0,'TUITION SCHED'!$H$57+IF(SUM(B313:I313)&gt;1,((SUM(B313:I313)-1))*'TUITION SCHED'!$H$59),""),"")</f>
        <v/>
      </c>
      <c r="CA313" s="443" t="str">
        <f t="shared" si="75"/>
        <v/>
      </c>
    </row>
    <row r="314" spans="1:79">
      <c r="A314" s="480"/>
      <c r="B314" s="480"/>
      <c r="C314" s="480"/>
      <c r="D314" s="480"/>
      <c r="E314" s="480"/>
      <c r="F314" s="480"/>
      <c r="G314" s="480"/>
      <c r="H314" s="480"/>
      <c r="I314" s="480"/>
      <c r="J314" s="480"/>
      <c r="K314" s="480"/>
      <c r="L314" s="480"/>
      <c r="M314" s="480"/>
      <c r="N314" s="480"/>
      <c r="O314" s="480"/>
      <c r="P314" s="443">
        <f t="shared" si="63"/>
        <v>0</v>
      </c>
      <c r="Q314" s="480"/>
      <c r="R314" s="480"/>
      <c r="S314" s="456">
        <f>IF(U314&gt;0,U314,IF(Q314=1,'TUITION SCHED'!D$30,IF(Q314=2,'TUITION SCHED'!E$30,IF(Q314=3,'TUITION SCHED'!F$30,IF(Q314=4,'TUITION SCHED'!G$30,IF(Q314=5,'TUITION SCHED'!H$30,IF(R314&gt;0,R314*'TUITION SCHED'!$D$31,SUM(BI314:BV314))))))))</f>
        <v>0</v>
      </c>
      <c r="T314" s="457" t="str">
        <f t="shared" si="64"/>
        <v/>
      </c>
      <c r="U314" s="480"/>
      <c r="V314" s="480"/>
      <c r="W314" s="575" t="str">
        <f>IF(V314="y",S314*'DATA INPUT'!$B$20,"")</f>
        <v/>
      </c>
      <c r="X314" s="483"/>
      <c r="Y314" s="443" t="str">
        <f>IF(A314="","",IF(X314="y",'DATA INPUT'!$B$26,'DATA INPUT'!$B$27))</f>
        <v/>
      </c>
      <c r="Z314" s="458">
        <f>IF(Q314=0,(P314-B314*0.5)*'DATA INPUT'!$B$28,"")</f>
        <v>0</v>
      </c>
      <c r="AA314" s="480"/>
      <c r="AB314" s="480"/>
      <c r="AC314" s="480"/>
      <c r="AD314" s="480"/>
      <c r="AE314" s="443" t="str">
        <f>IF((AB314+AC314+AD314)=0,"",(AB314*'DATA INPUT'!$D$59)+(AC314*'DATA INPUT'!$D$61)+(AD314*'DATA INPUT'!$D$66))</f>
        <v/>
      </c>
      <c r="AF314" s="480"/>
      <c r="AG314" s="480"/>
      <c r="AH314" s="483"/>
      <c r="AI314" s="443" t="str">
        <f t="shared" si="65"/>
        <v/>
      </c>
      <c r="AJ314" s="443" t="str">
        <f t="shared" si="66"/>
        <v/>
      </c>
      <c r="AK314" s="443" t="str">
        <f t="shared" si="67"/>
        <v/>
      </c>
      <c r="AL314" s="443" t="str">
        <f t="shared" si="68"/>
        <v/>
      </c>
      <c r="AM314" s="443" t="str">
        <f t="shared" si="69"/>
        <v/>
      </c>
      <c r="AN314" s="443" t="str">
        <f t="shared" si="70"/>
        <v/>
      </c>
      <c r="AO314" s="443" t="str">
        <f t="shared" si="71"/>
        <v/>
      </c>
      <c r="AP314" s="443" t="str">
        <f t="shared" si="72"/>
        <v/>
      </c>
      <c r="AQ314" s="440" t="str">
        <f>IF(AH314="y",IF(MAX(BY314:BZ314)&lt;'TUITION SCHED'!$H$61,MAX(BY314:BZ314),'TUITION SCHED'!$H$61),"")</f>
        <v/>
      </c>
      <c r="AR314" s="459"/>
      <c r="AS314" s="443" t="str">
        <f>IF(SUM(AT314:$BF314)&gt;0,"",IF(B314&gt;0,$P314,""))</f>
        <v/>
      </c>
      <c r="AT314" s="443" t="str">
        <f>IF(SUM(AU314:$BF314)&gt;0,"",IF(C314&gt;0,$P314,""))</f>
        <v/>
      </c>
      <c r="AU314" s="443" t="str">
        <f>IF(SUM(AV314:$BF314)&gt;0,"",IF(D314&gt;0,$P314,""))</f>
        <v/>
      </c>
      <c r="AV314" s="443" t="str">
        <f>IF(SUM(AW314:$BF314)&gt;0,"",IF(E314&gt;0,$P314,""))</f>
        <v/>
      </c>
      <c r="AW314" s="443" t="str">
        <f>IF(SUM(AX314:$BF314)&gt;0,"",IF(F314&gt;0,$P314,""))</f>
        <v/>
      </c>
      <c r="AX314" s="443" t="str">
        <f>IF(SUM(AY314:$BF314)&gt;0,"",IF(G314&gt;0,$P314,""))</f>
        <v/>
      </c>
      <c r="AY314" s="443" t="str">
        <f>IF(SUM(AZ314:$BF314)&gt;0,"",IF(H314&gt;0,$P314,""))</f>
        <v/>
      </c>
      <c r="AZ314" s="443" t="str">
        <f>IF(SUM(BA314:$BF314)&gt;0,"",IF(I314&gt;0,$P314,""))</f>
        <v/>
      </c>
      <c r="BA314" s="443" t="str">
        <f>IF(SUM(BB314:$BF314)&gt;0,"",IF(J314&gt;0,$P314,""))</f>
        <v/>
      </c>
      <c r="BB314" s="443" t="str">
        <f>IF(SUM(BC314:$BF314)&gt;0,"",IF(K314&gt;0,$P314,""))</f>
        <v/>
      </c>
      <c r="BC314" s="443" t="str">
        <f>IF(SUM(BD314:$BF314)&gt;0,"",IF(L314&gt;0,$P314,""))</f>
        <v/>
      </c>
      <c r="BD314" s="443" t="str">
        <f>IF(SUM(BE314:$BF314)&gt;0,"",IF(M314&gt;0,$P314,""))</f>
        <v/>
      </c>
      <c r="BE314" s="443" t="str">
        <f t="shared" si="73"/>
        <v/>
      </c>
      <c r="BF314" s="440" t="str">
        <f t="shared" si="74"/>
        <v/>
      </c>
      <c r="BG314" s="124"/>
      <c r="BH314" s="507"/>
      <c r="BI314" s="145" t="str">
        <f>IF(AS314&lt;1,"",IF(AS314=1,'TUITION SCHED'!$D$16,IF(AS314=2,'TUITION SCHED'!$E$16,IF(AS314=3,'TUITION SCHED'!$F$16,IF(AS314=4,'TUITION SCHED'!$G$16,IF(AS314=5,'TUITION SCHED'!$H$16,""))))))</f>
        <v/>
      </c>
      <c r="BJ314" s="443" t="str">
        <f>IF(AT314&lt;1,"",IF(AT314=1,'TUITION SCHED'!$D$17,IF(AT314=2,'TUITION SCHED'!$E$17,IF(AT314=3,'TUITION SCHED'!$F$17,IF(AT314=4,'TUITION SCHED'!$G$17,IF(AT314=5,'TUITION SCHED'!$H$18,""))))))</f>
        <v/>
      </c>
      <c r="BK314" s="443" t="str">
        <f>IF(AU314&lt;1,"",IF(AU314=1,'TUITION SCHED'!$D$18,IF(AU314=2,'TUITION SCHED'!$E$18,IF(AU314=3,'TUITION SCHED'!$F$18,IF(AU314=4,'TUITION SCHED'!$G$18,IF(AU314=5,'TUITION SCHED'!$H$18,""))))))</f>
        <v/>
      </c>
      <c r="BL314" s="443" t="str">
        <f>IF(AV314&lt;1,"",IF(AV314=1,'TUITION SCHED'!$D$19,IF(AV314=2,'TUITION SCHED'!$E$19,IF(AV314=3,'TUITION SCHED'!$F$19,IF(AV314=4,'TUITION SCHED'!$G$19,IF(AV314=5,'TUITION SCHED'!$H$19,""))))))</f>
        <v/>
      </c>
      <c r="BM314" s="443" t="str">
        <f>IF(AW314&lt;1,"",IF(AW314=1,'TUITION SCHED'!$D$20,IF(AW314=2,'TUITION SCHED'!$E$20,IF(AW314=3,'TUITION SCHED'!$F$20,IF(AW314=4,'TUITION SCHED'!$G$20,IF(AW314=5,'TUITION SCHED'!$H$20,""))))))</f>
        <v/>
      </c>
      <c r="BN314" s="443" t="str">
        <f>IF(AX314&lt;1,"",IF(AX314=1,'TUITION SCHED'!$D$21,IF(AX314=2,'TUITION SCHED'!$E$21,IF(AX314=3,'TUITION SCHED'!$F$21,IF(AX314=4,'TUITION SCHED'!$G$21,IF(AX314=5,'TUITION SCHED'!$H$21,""))))))</f>
        <v/>
      </c>
      <c r="BO314" s="443" t="str">
        <f>IF(AY314&lt;1,"",IF(AY314=1,'TUITION SCHED'!$D$22,IF(AY314=2,'TUITION SCHED'!$E$22,IF(AY314=3,'TUITION SCHED'!$F$22,IF(AY314=4,'TUITION SCHED'!$G$22,IF(AY314=5,'TUITION SCHED'!$H$22,""))))))</f>
        <v/>
      </c>
      <c r="BP314" s="443" t="str">
        <f>IF(AZ314&lt;1,"",IF(AZ314=1,'TUITION SCHED'!$D$23,IF(AZ314=2,'TUITION SCHED'!$E$23,IF(AZ314=3,'TUITION SCHED'!$F$23,IF(AZ314=4,'TUITION SCHED'!$G$23,IF(AZ314=5,'TUITION SCHED'!$H$23,""))))))</f>
        <v/>
      </c>
      <c r="BQ314" s="443" t="str">
        <f>IF(BA314&lt;1,"",IF(BA314=1,'TUITION SCHED'!$D$24,IF(BA314=2,'TUITION SCHED'!$E$24,IF(BA314=3,'TUITION SCHED'!$F$24,IF(BA314=4,'TUITION SCHED'!$G$24,IF(BA314=5,'TUITION SCHED'!$H$24,""))))))</f>
        <v/>
      </c>
      <c r="BR314" s="443" t="str">
        <f>IF(BB314&lt;1,"",IF(BB314=1,'TUITION SCHED'!$D$25,IF(BB314=2,'TUITION SCHED'!$E$25,IF(BB314=3,'TUITION SCHED'!$F$25,IF(BB314=4,'TUITION SCHED'!$G$25,IF(BB314=5,'TUITION SCHED'!$H$25,""))))))</f>
        <v/>
      </c>
      <c r="BS314" s="443" t="str">
        <f>IF(BC314&lt;1,"",IF(BC314=1,'TUITION SCHED'!$D$26,IF(BC314=2,'TUITION SCHED'!$E$26,IF(BC314=3,'TUITION SCHED'!$F$26,IF(BC314=4,'TUITION SCHED'!$G$26,IF(BC314=5,'TUITION SCHED'!$H$26,""))))))</f>
        <v/>
      </c>
      <c r="BT314" s="443" t="str">
        <f>IF(BD314&lt;1,"",IF(BD314=1,'TUITION SCHED'!$D$27,IF(BD314=2,'TUITION SCHED'!$E$27,IF(BD314=3,'TUITION SCHED'!$F$27,IF(BD314=4,'TUITION SCHED'!$G$27,IF(BD314=5,'TUITION SCHED'!$H$27,""))))))</f>
        <v/>
      </c>
      <c r="BU314" s="443" t="str">
        <f>IF(BE314&lt;1,"",IF(BE314=1,'TUITION SCHED'!$D$28,IF(BE314=2,'TUITION SCHED'!$E$28,IF(BE314=3,'TUITION SCHED'!$F$28,IF(BE314=4,'TUITION SCHED'!$G$28,IF(BE314=5,'TUITION SCHED'!$H$28,""))))))</f>
        <v/>
      </c>
      <c r="BV314" s="440" t="str">
        <f>IF(BF314&lt;1,"",IF(BF314=1,'TUITION SCHED'!$D$29,IF(BF314=2,'TUITION SCHED'!$E$29,IF(BF314=3,'TUITION SCHED'!$F$29,IF(BF314=4,'TUITION SCHED'!$G$29,IF(BF314=5,'TUITION SCHED'!$H$29,""))))))</f>
        <v/>
      </c>
      <c r="BW314" s="124"/>
      <c r="BX314" s="507"/>
      <c r="BY314" s="145" t="str">
        <f>IF(AH314="y",IF(SUM(J314:O314)&gt;0,'TUITION SCHED'!$H$58+IF(SUM(J314:O314)&gt;1,((SUM(J314:O314)-1))*'TUITION SCHED'!$H$60)+SUM(B314:I314)*'TUITION SCHED'!$H$59,""),"")</f>
        <v/>
      </c>
      <c r="BZ314" s="443" t="str">
        <f>IF(AH314="y",IF(SUM(B314:I314)&gt;0,'TUITION SCHED'!$H$57+IF(SUM(B314:I314)&gt;1,((SUM(B314:I314)-1))*'TUITION SCHED'!$H$59),""),"")</f>
        <v/>
      </c>
      <c r="CA314" s="443" t="str">
        <f t="shared" si="75"/>
        <v/>
      </c>
    </row>
    <row r="315" spans="1:79">
      <c r="A315" s="481"/>
      <c r="B315" s="481"/>
      <c r="C315" s="481"/>
      <c r="D315" s="481"/>
      <c r="E315" s="481"/>
      <c r="F315" s="481"/>
      <c r="G315" s="481"/>
      <c r="H315" s="481"/>
      <c r="I315" s="481"/>
      <c r="J315" s="481"/>
      <c r="K315" s="481"/>
      <c r="L315" s="481"/>
      <c r="M315" s="481"/>
      <c r="N315" s="481"/>
      <c r="O315" s="481"/>
      <c r="P315" s="444">
        <f t="shared" si="63"/>
        <v>0</v>
      </c>
      <c r="Q315" s="481"/>
      <c r="R315" s="481"/>
      <c r="S315" s="460">
        <f>IF(U315&gt;0,U315,IF(Q315=1,'TUITION SCHED'!D$30,IF(Q315=2,'TUITION SCHED'!E$30,IF(Q315=3,'TUITION SCHED'!F$30,IF(Q315=4,'TUITION SCHED'!G$30,IF(Q315=5,'TUITION SCHED'!H$30,IF(R315&gt;0,R315*'TUITION SCHED'!$D$31,SUM(BI315:BV315))))))))</f>
        <v>0</v>
      </c>
      <c r="T315" s="461" t="str">
        <f t="shared" si="64"/>
        <v/>
      </c>
      <c r="U315" s="481"/>
      <c r="V315" s="481"/>
      <c r="W315" s="575" t="str">
        <f>IF(V315="y",S315*'DATA INPUT'!$B$20,"")</f>
        <v/>
      </c>
      <c r="X315" s="484"/>
      <c r="Y315" s="444" t="str">
        <f>IF(A315="","",IF(X315="y",'DATA INPUT'!$B$26,'DATA INPUT'!$B$27))</f>
        <v/>
      </c>
      <c r="Z315" s="462">
        <f>IF(Q315=0,(P315-B315*0.5)*'DATA INPUT'!$B$28,"")</f>
        <v>0</v>
      </c>
      <c r="AA315" s="481"/>
      <c r="AB315" s="481"/>
      <c r="AC315" s="481"/>
      <c r="AD315" s="481"/>
      <c r="AE315" s="444" t="str">
        <f>IF((AB315+AC315+AD315)=0,"",(AB315*'DATA INPUT'!$D$59)+(AC315*'DATA INPUT'!$D$61)+(AD315*'DATA INPUT'!$D$66))</f>
        <v/>
      </c>
      <c r="AF315" s="481"/>
      <c r="AG315" s="481"/>
      <c r="AH315" s="484"/>
      <c r="AI315" s="444" t="str">
        <f t="shared" si="65"/>
        <v/>
      </c>
      <c r="AJ315" s="444" t="str">
        <f t="shared" si="66"/>
        <v/>
      </c>
      <c r="AK315" s="444" t="str">
        <f t="shared" si="67"/>
        <v/>
      </c>
      <c r="AL315" s="444" t="str">
        <f t="shared" si="68"/>
        <v/>
      </c>
      <c r="AM315" s="444" t="str">
        <f t="shared" si="69"/>
        <v/>
      </c>
      <c r="AN315" s="444" t="str">
        <f t="shared" si="70"/>
        <v/>
      </c>
      <c r="AO315" s="444" t="str">
        <f t="shared" si="71"/>
        <v/>
      </c>
      <c r="AP315" s="444" t="str">
        <f t="shared" si="72"/>
        <v/>
      </c>
      <c r="AQ315" s="441" t="str">
        <f>IF(AH315="y",IF(MAX(BY315:BZ315)&lt;'TUITION SCHED'!$H$61,MAX(BY315:BZ315),'TUITION SCHED'!$H$61),"")</f>
        <v/>
      </c>
      <c r="AR315" s="459"/>
      <c r="AS315" s="444" t="str">
        <f>IF(SUM(AT315:$BF315)&gt;0,"",IF(B315&gt;0,$P315,""))</f>
        <v/>
      </c>
      <c r="AT315" s="444" t="str">
        <f>IF(SUM(AU315:$BF315)&gt;0,"",IF(C315&gt;0,$P315,""))</f>
        <v/>
      </c>
      <c r="AU315" s="444" t="str">
        <f>IF(SUM(AV315:$BF315)&gt;0,"",IF(D315&gt;0,$P315,""))</f>
        <v/>
      </c>
      <c r="AV315" s="444" t="str">
        <f>IF(SUM(AW315:$BF315)&gt;0,"",IF(E315&gt;0,$P315,""))</f>
        <v/>
      </c>
      <c r="AW315" s="444" t="str">
        <f>IF(SUM(AX315:$BF315)&gt;0,"",IF(F315&gt;0,$P315,""))</f>
        <v/>
      </c>
      <c r="AX315" s="444" t="str">
        <f>IF(SUM(AY315:$BF315)&gt;0,"",IF(G315&gt;0,$P315,""))</f>
        <v/>
      </c>
      <c r="AY315" s="444" t="str">
        <f>IF(SUM(AZ315:$BF315)&gt;0,"",IF(H315&gt;0,$P315,""))</f>
        <v/>
      </c>
      <c r="AZ315" s="444" t="str">
        <f>IF(SUM(BA315:$BF315)&gt;0,"",IF(I315&gt;0,$P315,""))</f>
        <v/>
      </c>
      <c r="BA315" s="444" t="str">
        <f>IF(SUM(BB315:$BF315)&gt;0,"",IF(J315&gt;0,$P315,""))</f>
        <v/>
      </c>
      <c r="BB315" s="444" t="str">
        <f>IF(SUM(BC315:$BF315)&gt;0,"",IF(K315&gt;0,$P315,""))</f>
        <v/>
      </c>
      <c r="BC315" s="444" t="str">
        <f>IF(SUM(BD315:$BF315)&gt;0,"",IF(L315&gt;0,$P315,""))</f>
        <v/>
      </c>
      <c r="BD315" s="444" t="str">
        <f>IF(SUM(BE315:$BF315)&gt;0,"",IF(M315&gt;0,$P315,""))</f>
        <v/>
      </c>
      <c r="BE315" s="444" t="str">
        <f t="shared" si="73"/>
        <v/>
      </c>
      <c r="BF315" s="441" t="str">
        <f t="shared" si="74"/>
        <v/>
      </c>
      <c r="BG315" s="124"/>
      <c r="BH315" s="507"/>
      <c r="BI315" s="265" t="str">
        <f>IF(AS315&lt;1,"",IF(AS315=1,'TUITION SCHED'!$D$16,IF(AS315=2,'TUITION SCHED'!$E$16,IF(AS315=3,'TUITION SCHED'!$F$16,IF(AS315=4,'TUITION SCHED'!$G$16,IF(AS315=5,'TUITION SCHED'!$H$16,""))))))</f>
        <v/>
      </c>
      <c r="BJ315" s="444" t="str">
        <f>IF(AT315&lt;1,"",IF(AT315=1,'TUITION SCHED'!$D$17,IF(AT315=2,'TUITION SCHED'!$E$17,IF(AT315=3,'TUITION SCHED'!$F$17,IF(AT315=4,'TUITION SCHED'!$G$17,IF(AT315=5,'TUITION SCHED'!$H$18,""))))))</f>
        <v/>
      </c>
      <c r="BK315" s="444" t="str">
        <f>IF(AU315&lt;1,"",IF(AU315=1,'TUITION SCHED'!$D$18,IF(AU315=2,'TUITION SCHED'!$E$18,IF(AU315=3,'TUITION SCHED'!$F$18,IF(AU315=4,'TUITION SCHED'!$G$18,IF(AU315=5,'TUITION SCHED'!$H$18,""))))))</f>
        <v/>
      </c>
      <c r="BL315" s="444" t="str">
        <f>IF(AV315&lt;1,"",IF(AV315=1,'TUITION SCHED'!$D$19,IF(AV315=2,'TUITION SCHED'!$E$19,IF(AV315=3,'TUITION SCHED'!$F$19,IF(AV315=4,'TUITION SCHED'!$G$19,IF(AV315=5,'TUITION SCHED'!$H$19,""))))))</f>
        <v/>
      </c>
      <c r="BM315" s="444" t="str">
        <f>IF(AW315&lt;1,"",IF(AW315=1,'TUITION SCHED'!$D$20,IF(AW315=2,'TUITION SCHED'!$E$20,IF(AW315=3,'TUITION SCHED'!$F$20,IF(AW315=4,'TUITION SCHED'!$G$20,IF(AW315=5,'TUITION SCHED'!$H$20,""))))))</f>
        <v/>
      </c>
      <c r="BN315" s="444" t="str">
        <f>IF(AX315&lt;1,"",IF(AX315=1,'TUITION SCHED'!$D$21,IF(AX315=2,'TUITION SCHED'!$E$21,IF(AX315=3,'TUITION SCHED'!$F$21,IF(AX315=4,'TUITION SCHED'!$G$21,IF(AX315=5,'TUITION SCHED'!$H$21,""))))))</f>
        <v/>
      </c>
      <c r="BO315" s="444" t="str">
        <f>IF(AY315&lt;1,"",IF(AY315=1,'TUITION SCHED'!$D$22,IF(AY315=2,'TUITION SCHED'!$E$22,IF(AY315=3,'TUITION SCHED'!$F$22,IF(AY315=4,'TUITION SCHED'!$G$22,IF(AY315=5,'TUITION SCHED'!$H$22,""))))))</f>
        <v/>
      </c>
      <c r="BP315" s="444" t="str">
        <f>IF(AZ315&lt;1,"",IF(AZ315=1,'TUITION SCHED'!$D$23,IF(AZ315=2,'TUITION SCHED'!$E$23,IF(AZ315=3,'TUITION SCHED'!$F$23,IF(AZ315=4,'TUITION SCHED'!$G$23,IF(AZ315=5,'TUITION SCHED'!$H$23,""))))))</f>
        <v/>
      </c>
      <c r="BQ315" s="444" t="str">
        <f>IF(BA315&lt;1,"",IF(BA315=1,'TUITION SCHED'!$D$24,IF(BA315=2,'TUITION SCHED'!$E$24,IF(BA315=3,'TUITION SCHED'!$F$24,IF(BA315=4,'TUITION SCHED'!$G$24,IF(BA315=5,'TUITION SCHED'!$H$24,""))))))</f>
        <v/>
      </c>
      <c r="BR315" s="444" t="str">
        <f>IF(BB315&lt;1,"",IF(BB315=1,'TUITION SCHED'!$D$25,IF(BB315=2,'TUITION SCHED'!$E$25,IF(BB315=3,'TUITION SCHED'!$F$25,IF(BB315=4,'TUITION SCHED'!$G$25,IF(BB315=5,'TUITION SCHED'!$H$25,""))))))</f>
        <v/>
      </c>
      <c r="BS315" s="444" t="str">
        <f>IF(BC315&lt;1,"",IF(BC315=1,'TUITION SCHED'!$D$26,IF(BC315=2,'TUITION SCHED'!$E$26,IF(BC315=3,'TUITION SCHED'!$F$26,IF(BC315=4,'TUITION SCHED'!$G$26,IF(BC315=5,'TUITION SCHED'!$H$26,""))))))</f>
        <v/>
      </c>
      <c r="BT315" s="444" t="str">
        <f>IF(BD315&lt;1,"",IF(BD315=1,'TUITION SCHED'!$D$27,IF(BD315=2,'TUITION SCHED'!$E$27,IF(BD315=3,'TUITION SCHED'!$F$27,IF(BD315=4,'TUITION SCHED'!$G$27,IF(BD315=5,'TUITION SCHED'!$H$27,""))))))</f>
        <v/>
      </c>
      <c r="BU315" s="444" t="str">
        <f>IF(BE315&lt;1,"",IF(BE315=1,'TUITION SCHED'!$D$28,IF(BE315=2,'TUITION SCHED'!$E$28,IF(BE315=3,'TUITION SCHED'!$F$28,IF(BE315=4,'TUITION SCHED'!$G$28,IF(BE315=5,'TUITION SCHED'!$H$28,""))))))</f>
        <v/>
      </c>
      <c r="BV315" s="441" t="str">
        <f>IF(BF315&lt;1,"",IF(BF315=1,'TUITION SCHED'!$D$29,IF(BF315=2,'TUITION SCHED'!$E$29,IF(BF315=3,'TUITION SCHED'!$F$29,IF(BF315=4,'TUITION SCHED'!$G$29,IF(BF315=5,'TUITION SCHED'!$H$29,""))))))</f>
        <v/>
      </c>
      <c r="BW315" s="124"/>
      <c r="BX315" s="507"/>
      <c r="BY315" s="265" t="str">
        <f>IF(AH315="y",IF(SUM(J315:O315)&gt;0,'TUITION SCHED'!$H$58+IF(SUM(J315:O315)&gt;1,((SUM(J315:O315)-1))*'TUITION SCHED'!$H$60)+SUM(B315:I315)*'TUITION SCHED'!$H$59,""),"")</f>
        <v/>
      </c>
      <c r="BZ315" s="444" t="str">
        <f>IF(AH315="y",IF(SUM(B315:I315)&gt;0,'TUITION SCHED'!$H$57+IF(SUM(B315:I315)&gt;1,((SUM(B315:I315)-1))*'TUITION SCHED'!$H$59),""),"")</f>
        <v/>
      </c>
      <c r="CA315" s="444" t="str">
        <f t="shared" si="75"/>
        <v/>
      </c>
    </row>
    <row r="316" spans="1:79" ht="15.75" thickBot="1">
      <c r="A316" s="466" t="s">
        <v>430</v>
      </c>
      <c r="B316" s="466">
        <f>SUM(B277:B315)</f>
        <v>0</v>
      </c>
      <c r="C316" s="466">
        <f>SUM(C277:C315)</f>
        <v>0</v>
      </c>
      <c r="D316" s="466">
        <f t="shared" ref="D316:AG316" si="76">SUM(D277:D315)</f>
        <v>0</v>
      </c>
      <c r="E316" s="466">
        <f t="shared" si="76"/>
        <v>0</v>
      </c>
      <c r="F316" s="466">
        <f t="shared" si="76"/>
        <v>0</v>
      </c>
      <c r="G316" s="466">
        <f t="shared" si="76"/>
        <v>0</v>
      </c>
      <c r="H316" s="466">
        <f t="shared" si="76"/>
        <v>0</v>
      </c>
      <c r="I316" s="466">
        <f t="shared" si="76"/>
        <v>0</v>
      </c>
      <c r="J316" s="466">
        <f t="shared" si="76"/>
        <v>0</v>
      </c>
      <c r="K316" s="466">
        <f t="shared" si="76"/>
        <v>0</v>
      </c>
      <c r="L316" s="466">
        <f t="shared" si="76"/>
        <v>0</v>
      </c>
      <c r="M316" s="466">
        <f t="shared" si="76"/>
        <v>0</v>
      </c>
      <c r="N316" s="466">
        <f t="shared" si="76"/>
        <v>0</v>
      </c>
      <c r="O316" s="466">
        <f t="shared" si="76"/>
        <v>0</v>
      </c>
      <c r="P316" s="466">
        <f t="shared" si="76"/>
        <v>0</v>
      </c>
      <c r="Q316" s="466"/>
      <c r="R316" s="466"/>
      <c r="S316" s="467">
        <f t="shared" si="76"/>
        <v>0</v>
      </c>
      <c r="T316" s="467"/>
      <c r="U316" s="466"/>
      <c r="V316" s="466"/>
      <c r="W316" s="467">
        <f t="shared" si="76"/>
        <v>0</v>
      </c>
      <c r="X316" s="466"/>
      <c r="Y316" s="467">
        <f t="shared" si="76"/>
        <v>0</v>
      </c>
      <c r="Z316" s="467">
        <f t="shared" si="76"/>
        <v>0</v>
      </c>
      <c r="AA316" s="467">
        <f t="shared" si="76"/>
        <v>0</v>
      </c>
      <c r="AB316" s="467">
        <f t="shared" si="76"/>
        <v>0</v>
      </c>
      <c r="AC316" s="467">
        <f t="shared" si="76"/>
        <v>0</v>
      </c>
      <c r="AD316" s="467">
        <f t="shared" si="76"/>
        <v>0</v>
      </c>
      <c r="AE316" s="467">
        <f t="shared" si="76"/>
        <v>0</v>
      </c>
      <c r="AF316" s="467">
        <f t="shared" si="76"/>
        <v>0</v>
      </c>
      <c r="AG316" s="467">
        <f t="shared" si="76"/>
        <v>0</v>
      </c>
      <c r="AH316" s="466"/>
      <c r="AI316" s="467">
        <f t="shared" ref="AI316:AP316" si="77">SUM(AI277:AI315)</f>
        <v>0</v>
      </c>
      <c r="AJ316" s="467">
        <f t="shared" si="77"/>
        <v>0</v>
      </c>
      <c r="AK316" s="467">
        <f t="shared" si="77"/>
        <v>0</v>
      </c>
      <c r="AL316" s="467">
        <f t="shared" si="77"/>
        <v>0</v>
      </c>
      <c r="AM316" s="467">
        <f t="shared" si="77"/>
        <v>0</v>
      </c>
      <c r="AN316" s="467">
        <f t="shared" si="77"/>
        <v>0</v>
      </c>
      <c r="AO316" s="467">
        <f t="shared" si="77"/>
        <v>0</v>
      </c>
      <c r="AP316" s="467">
        <f t="shared" si="77"/>
        <v>0</v>
      </c>
      <c r="AQ316" s="503">
        <f>SUM(AQ277:AQ315)</f>
        <v>0</v>
      </c>
      <c r="AR316" s="459"/>
      <c r="AS316" s="167"/>
      <c r="AT316" s="167"/>
      <c r="AU316" s="167"/>
      <c r="AV316" s="167"/>
      <c r="AW316" s="167"/>
      <c r="AX316" s="167"/>
      <c r="AY316" s="167"/>
      <c r="AZ316" s="167"/>
      <c r="BA316" s="167"/>
      <c r="BB316" s="167"/>
      <c r="BC316" s="167"/>
      <c r="BD316" s="167"/>
      <c r="BE316" s="167"/>
      <c r="BF316" s="167"/>
      <c r="BG316" s="124"/>
      <c r="BH316" s="507"/>
      <c r="BI316" s="167"/>
      <c r="BJ316" s="167"/>
      <c r="BK316" s="167"/>
      <c r="BL316" s="167"/>
      <c r="BM316" s="167"/>
      <c r="BN316" s="167"/>
      <c r="BO316" s="167"/>
      <c r="BP316" s="167"/>
      <c r="BQ316" s="167"/>
      <c r="BR316" s="167"/>
      <c r="BS316" s="167"/>
      <c r="BT316" s="167"/>
      <c r="BU316" s="167"/>
      <c r="BV316" s="167"/>
      <c r="BW316" s="124"/>
      <c r="BX316" s="507"/>
      <c r="BY316" s="167" t="str">
        <f>IF(AH316="y",IF(SUM(J316:O316)&gt;0,'TUITION SCHED'!$H$58+IF(SUM(J316:O316)&gt;1,((SUM(J316:O316)-1))*'TUITION SCHED'!$H$60)+SUM(B316:I316)*'TUITION SCHED'!$H$59,""),"")</f>
        <v/>
      </c>
      <c r="BZ316" s="167" t="str">
        <f>IF(AH316="y",IF(SUM(B316:I316)&gt;0,'TUITION SCHED'!$H$57+IF(SUM(B316:I316)&gt;1,((SUM(B316:I316)-1))*'TUITION SCHED'!$H$59),""),"")</f>
        <v/>
      </c>
      <c r="CA316" s="168" t="str">
        <f>IF(AH316="y",P316,"")</f>
        <v/>
      </c>
    </row>
    <row r="317" spans="1:79" ht="15.75" thickTop="1">
      <c r="A317" s="468" t="s">
        <v>444</v>
      </c>
      <c r="B317" s="469" t="s">
        <v>432</v>
      </c>
      <c r="C317" s="469" t="s">
        <v>432</v>
      </c>
      <c r="D317" s="469">
        <v>1</v>
      </c>
      <c r="E317" s="469">
        <v>2</v>
      </c>
      <c r="F317" s="469">
        <v>3</v>
      </c>
      <c r="G317" s="469">
        <v>4</v>
      </c>
      <c r="H317" s="469">
        <v>5</v>
      </c>
      <c r="I317" s="469">
        <v>6</v>
      </c>
      <c r="J317" s="469">
        <v>7</v>
      </c>
      <c r="K317" s="469">
        <v>8</v>
      </c>
      <c r="L317" s="469">
        <v>9</v>
      </c>
      <c r="M317" s="469">
        <v>10</v>
      </c>
      <c r="N317" s="469">
        <v>11</v>
      </c>
      <c r="O317" s="469">
        <v>12</v>
      </c>
      <c r="P317" s="469" t="s">
        <v>53</v>
      </c>
      <c r="Q317" s="469" t="s">
        <v>207</v>
      </c>
      <c r="R317" s="470" t="s">
        <v>372</v>
      </c>
      <c r="S317" s="471" t="s">
        <v>402</v>
      </c>
      <c r="T317" s="472" t="s">
        <v>433</v>
      </c>
      <c r="U317" s="473" t="s">
        <v>434</v>
      </c>
      <c r="V317" s="473"/>
      <c r="W317" s="473"/>
      <c r="X317" s="1483" t="s">
        <v>435</v>
      </c>
      <c r="Y317" s="1483"/>
      <c r="Z317" s="471" t="s">
        <v>413</v>
      </c>
      <c r="AA317" s="471" t="s">
        <v>436</v>
      </c>
      <c r="AB317" s="471" t="s">
        <v>147</v>
      </c>
      <c r="AC317" s="471" t="s">
        <v>151</v>
      </c>
      <c r="AD317" s="471" t="s">
        <v>158</v>
      </c>
      <c r="AE317" s="471" t="s">
        <v>437</v>
      </c>
      <c r="AF317" s="471" t="s">
        <v>438</v>
      </c>
      <c r="AG317" s="471" t="s">
        <v>439</v>
      </c>
      <c r="AH317" s="471" t="s">
        <v>407</v>
      </c>
      <c r="AI317" s="471" t="s">
        <v>417</v>
      </c>
      <c r="AJ317" s="471" t="s">
        <v>418</v>
      </c>
      <c r="AK317" s="471" t="s">
        <v>419</v>
      </c>
      <c r="AL317" s="471" t="s">
        <v>420</v>
      </c>
      <c r="AM317" s="471" t="s">
        <v>421</v>
      </c>
      <c r="AN317" s="471" t="s">
        <v>422</v>
      </c>
      <c r="AO317" s="471" t="s">
        <v>423</v>
      </c>
      <c r="AP317" s="471" t="s">
        <v>424</v>
      </c>
      <c r="AQ317" s="504" t="s">
        <v>440</v>
      </c>
      <c r="AR317" s="506"/>
      <c r="AS317" s="471">
        <v>1</v>
      </c>
      <c r="AT317" s="471">
        <v>1</v>
      </c>
      <c r="AU317" s="471">
        <v>1</v>
      </c>
      <c r="AV317" s="471">
        <v>2</v>
      </c>
      <c r="AW317" s="471">
        <v>3</v>
      </c>
      <c r="AX317" s="471">
        <v>4</v>
      </c>
      <c r="AY317" s="471">
        <v>5</v>
      </c>
      <c r="AZ317" s="471">
        <v>6</v>
      </c>
      <c r="BA317" s="471">
        <v>7</v>
      </c>
      <c r="BB317" s="471">
        <v>8</v>
      </c>
      <c r="BC317" s="471">
        <v>9</v>
      </c>
      <c r="BD317" s="471">
        <v>10</v>
      </c>
      <c r="BE317" s="471">
        <v>11</v>
      </c>
      <c r="BF317" s="504">
        <v>12</v>
      </c>
      <c r="BG317" s="508"/>
      <c r="BH317" s="509"/>
      <c r="BI317" s="505" t="s">
        <v>425</v>
      </c>
      <c r="BJ317" s="471" t="s">
        <v>426</v>
      </c>
      <c r="BK317" s="471">
        <v>1</v>
      </c>
      <c r="BL317" s="471">
        <v>2</v>
      </c>
      <c r="BM317" s="471">
        <v>3</v>
      </c>
      <c r="BN317" s="471">
        <v>4</v>
      </c>
      <c r="BO317" s="471">
        <v>5</v>
      </c>
      <c r="BP317" s="471">
        <v>6</v>
      </c>
      <c r="BQ317" s="471">
        <v>7</v>
      </c>
      <c r="BR317" s="471">
        <v>8</v>
      </c>
      <c r="BS317" s="471">
        <v>9</v>
      </c>
      <c r="BT317" s="471">
        <v>10</v>
      </c>
      <c r="BU317" s="471">
        <v>11</v>
      </c>
      <c r="BV317" s="504">
        <v>12</v>
      </c>
      <c r="BW317" s="508"/>
      <c r="BX317" s="509"/>
      <c r="BY317" s="505" t="s">
        <v>441</v>
      </c>
      <c r="BZ317" s="471" t="s">
        <v>442</v>
      </c>
      <c r="CA317" s="474" t="s">
        <v>443</v>
      </c>
    </row>
    <row r="318" spans="1:79">
      <c r="A318" s="479"/>
      <c r="B318" s="479"/>
      <c r="C318" s="479"/>
      <c r="D318" s="479"/>
      <c r="E318" s="479"/>
      <c r="F318" s="479"/>
      <c r="G318" s="479"/>
      <c r="H318" s="479"/>
      <c r="I318" s="479"/>
      <c r="J318" s="479"/>
      <c r="K318" s="479"/>
      <c r="L318" s="479"/>
      <c r="M318" s="479"/>
      <c r="N318" s="479"/>
      <c r="O318" s="479"/>
      <c r="P318" s="442">
        <f t="shared" ref="P318:P340" si="78">SUM(B318:O318)</f>
        <v>0</v>
      </c>
      <c r="Q318" s="479"/>
      <c r="R318" s="479"/>
      <c r="S318" s="453">
        <f>IF(U318&gt;0,U318,IF(Q318=1,'TUITION SCHED'!D$30,IF(Q318=2,'TUITION SCHED'!E$30,IF(Q318=3,'TUITION SCHED'!F$30,IF(Q318=4,'TUITION SCHED'!G$30,IF(Q318=5,'TUITION SCHED'!H$30,IF(R318&gt;0,R318*'TUITION SCHED'!$D$31,SUM(BI318:BV318))))))))</f>
        <v>0</v>
      </c>
      <c r="T318" s="454" t="str">
        <f t="shared" ref="T318:T340" si="79">IF(A318="","",IF(S318=0,"XX",""))</f>
        <v/>
      </c>
      <c r="U318" s="479"/>
      <c r="V318" s="479"/>
      <c r="W318" s="575" t="str">
        <f>IF(V318="y",S318*'DATA INPUT'!$B$20,"")</f>
        <v/>
      </c>
      <c r="X318" s="482"/>
      <c r="Y318" s="442" t="str">
        <f>IF(A318="","",IF(X318="y",'DATA INPUT'!$B$26,'DATA INPUT'!$B$27))</f>
        <v/>
      </c>
      <c r="Z318" s="455">
        <f>IF(Q318=0,(P318-B318*0.5)*'DATA INPUT'!$B$28,"")</f>
        <v>0</v>
      </c>
      <c r="AA318" s="479"/>
      <c r="AB318" s="479"/>
      <c r="AC318" s="479"/>
      <c r="AD318" s="479"/>
      <c r="AE318" s="442" t="str">
        <f>IF((AB318+AC318+AD318)=0,"",(AB318*'DATA INPUT'!$D$59)+(AC318*'DATA INPUT'!$D$61)+(AD318*'DATA INPUT'!$D$66))</f>
        <v/>
      </c>
      <c r="AF318" s="479"/>
      <c r="AG318" s="479"/>
      <c r="AH318" s="482"/>
      <c r="AI318" s="442" t="str">
        <f t="shared" ref="AI318:AI340" si="80">IF(AH318="y",SUM(D318:H318),"")</f>
        <v/>
      </c>
      <c r="AJ318" s="442" t="str">
        <f t="shared" ref="AJ318:AJ340" si="81">IF(AH318="y",SUM(D318:H318),"")</f>
        <v/>
      </c>
      <c r="AK318" s="442" t="str">
        <f t="shared" ref="AK318:AK340" si="82">IF(AH318="y",SUM(D318:H318),"")</f>
        <v/>
      </c>
      <c r="AL318" s="442" t="str">
        <f t="shared" ref="AL318:AL340" si="83">IF(AH318="y",SUM(I318:O318),"")</f>
        <v/>
      </c>
      <c r="AM318" s="442" t="str">
        <f t="shared" ref="AM318:AM340" si="84">IF(AH318="y",SUM(I318:O318),"")</f>
        <v/>
      </c>
      <c r="AN318" s="442" t="str">
        <f t="shared" ref="AN318:AN340" si="85">IF(AH318="y",SUM(I318:O318),"")</f>
        <v/>
      </c>
      <c r="AO318" s="442" t="str">
        <f t="shared" ref="AO318:AO340" si="86">IF(AH318="y",SUM(D318:O318),"")</f>
        <v/>
      </c>
      <c r="AP318" s="442" t="str">
        <f t="shared" ref="AP318:AP340" si="87">IF(AH318="y",SUM(D318:O318),"")</f>
        <v/>
      </c>
      <c r="AQ318" s="439" t="str">
        <f>IF(AH318="y",IF(MAX(BY318:BZ318)&lt;'TUITION SCHED'!$H$61,MAX(BY318:BZ318),'TUITION SCHED'!$H$61),"")</f>
        <v/>
      </c>
      <c r="AR318" s="459"/>
      <c r="AS318" s="442" t="str">
        <f>IF(SUM(AT318:$BF318)&gt;0,"",IF(B318&gt;0,$P318,""))</f>
        <v/>
      </c>
      <c r="AT318" s="442" t="str">
        <f>IF(SUM(AU318:$BF318)&gt;0,"",IF(C318&gt;0,$P318,""))</f>
        <v/>
      </c>
      <c r="AU318" s="442" t="str">
        <f>IF(SUM(AV318:$BF318)&gt;0,"",IF(D318&gt;0,$P318,""))</f>
        <v/>
      </c>
      <c r="AV318" s="442" t="str">
        <f>IF(SUM(AW318:$BF318)&gt;0,"",IF(E318&gt;0,$P318,""))</f>
        <v/>
      </c>
      <c r="AW318" s="442" t="str">
        <f>IF(SUM(AX318:$BF318)&gt;0,"",IF(F318&gt;0,$P318,""))</f>
        <v/>
      </c>
      <c r="AX318" s="442" t="str">
        <f>IF(SUM(AY318:$BF318)&gt;0,"",IF(G318&gt;0,$P318,""))</f>
        <v/>
      </c>
      <c r="AY318" s="442" t="str">
        <f>IF(SUM(AZ318:$BF318)&gt;0,"",IF(H318&gt;0,$P318,""))</f>
        <v/>
      </c>
      <c r="AZ318" s="442" t="str">
        <f>IF(SUM(BA318:$BF318)&gt;0,"",IF(I318&gt;0,$P318,""))</f>
        <v/>
      </c>
      <c r="BA318" s="442" t="str">
        <f>IF(SUM(BB318:$BF318)&gt;0,"",IF(J318&gt;0,$P318,""))</f>
        <v/>
      </c>
      <c r="BB318" s="442" t="str">
        <f>IF(SUM(BC318:$BF318)&gt;0,"",IF(K318&gt;0,$P318,""))</f>
        <v/>
      </c>
      <c r="BC318" s="442" t="str">
        <f>IF(SUM(BD318:$BF318)&gt;0,"",IF(L318&gt;0,$P318,""))</f>
        <v/>
      </c>
      <c r="BD318" s="442" t="str">
        <f>IF(SUM(BE318:$BF318)&gt;0,"",IF(M318&gt;0,$P318,""))</f>
        <v/>
      </c>
      <c r="BE318" s="442" t="str">
        <f t="shared" ref="BE318:BE340" si="88">IF(SUM(BF318:BG318)&gt;0,"",IF(N318&gt;0,P318,""))</f>
        <v/>
      </c>
      <c r="BF318" s="439" t="str">
        <f t="shared" ref="BF318:BF340" si="89">IF(O318&gt;0,P318,"")</f>
        <v/>
      </c>
      <c r="BG318" s="124"/>
      <c r="BH318" s="507"/>
      <c r="BI318" s="264" t="str">
        <f>IF(AS318&lt;1,"",IF(AS318=1,'TUITION SCHED'!$D$16,IF(AS318=2,'TUITION SCHED'!$E$16,IF(AS318=3,'TUITION SCHED'!$F$16,IF(AS318=4,'TUITION SCHED'!$G$16,IF(AS318=5,'TUITION SCHED'!$H$16,""))))))</f>
        <v/>
      </c>
      <c r="BJ318" s="442" t="str">
        <f>IF(AT318&lt;1,"",IF(AT318=1,'TUITION SCHED'!$D$17,IF(AT318=2,'TUITION SCHED'!$E$17,IF(AT318=3,'TUITION SCHED'!$F$17,IF(AT318=4,'TUITION SCHED'!$G$17,IF(AT318=5,'TUITION SCHED'!$H$18,""))))))</f>
        <v/>
      </c>
      <c r="BK318" s="442" t="str">
        <f>IF(AU318&lt;1,"",IF(AU318=1,'TUITION SCHED'!$D$18,IF(AU318=2,'TUITION SCHED'!$E$18,IF(AU318=3,'TUITION SCHED'!$F$18,IF(AU318=4,'TUITION SCHED'!$G$18,IF(AU318=5,'TUITION SCHED'!$H$18,""))))))</f>
        <v/>
      </c>
      <c r="BL318" s="442" t="str">
        <f>IF(AV318&lt;1,"",IF(AV318=1,'TUITION SCHED'!$D$19,IF(AV318=2,'TUITION SCHED'!$E$19,IF(AV318=3,'TUITION SCHED'!$F$19,IF(AV318=4,'TUITION SCHED'!$G$19,IF(AV318=5,'TUITION SCHED'!$H$19,""))))))</f>
        <v/>
      </c>
      <c r="BM318" s="442" t="str">
        <f>IF(AW318&lt;1,"",IF(AW318=1,'TUITION SCHED'!$D$20,IF(AW318=2,'TUITION SCHED'!$E$20,IF(AW318=3,'TUITION SCHED'!$F$20,IF(AW318=4,'TUITION SCHED'!$G$20,IF(AW318=5,'TUITION SCHED'!$H$20,""))))))</f>
        <v/>
      </c>
      <c r="BN318" s="442" t="str">
        <f>IF(AX318&lt;1,"",IF(AX318=1,'TUITION SCHED'!$D$21,IF(AX318=2,'TUITION SCHED'!$E$21,IF(AX318=3,'TUITION SCHED'!$F$21,IF(AX318=4,'TUITION SCHED'!$G$21,IF(AX318=5,'TUITION SCHED'!$H$21,""))))))</f>
        <v/>
      </c>
      <c r="BO318" s="442" t="str">
        <f>IF(AY318&lt;1,"",IF(AY318=1,'TUITION SCHED'!$D$22,IF(AY318=2,'TUITION SCHED'!$E$22,IF(AY318=3,'TUITION SCHED'!$F$22,IF(AY318=4,'TUITION SCHED'!$G$22,IF(AY318=5,'TUITION SCHED'!$H$22,""))))))</f>
        <v/>
      </c>
      <c r="BP318" s="442" t="str">
        <f>IF(AZ318&lt;1,"",IF(AZ318=1,'TUITION SCHED'!$D$23,IF(AZ318=2,'TUITION SCHED'!$E$23,IF(AZ318=3,'TUITION SCHED'!$F$23,IF(AZ318=4,'TUITION SCHED'!$G$23,IF(AZ318=5,'TUITION SCHED'!$H$23,""))))))</f>
        <v/>
      </c>
      <c r="BQ318" s="442" t="str">
        <f>IF(BA318&lt;1,"",IF(BA318=1,'TUITION SCHED'!$D$24,IF(BA318=2,'TUITION SCHED'!$E$24,IF(BA318=3,'TUITION SCHED'!$F$24,IF(BA318=4,'TUITION SCHED'!$G$24,IF(BA318=5,'TUITION SCHED'!$H$24,""))))))</f>
        <v/>
      </c>
      <c r="BR318" s="442" t="str">
        <f>IF(BB318&lt;1,"",IF(BB318=1,'TUITION SCHED'!$D$25,IF(BB318=2,'TUITION SCHED'!$E$25,IF(BB318=3,'TUITION SCHED'!$F$25,IF(BB318=4,'TUITION SCHED'!$G$25,IF(BB318=5,'TUITION SCHED'!$H$25,""))))))</f>
        <v/>
      </c>
      <c r="BS318" s="442" t="str">
        <f>IF(BC318&lt;1,"",IF(BC318=1,'TUITION SCHED'!$D$26,IF(BC318=2,'TUITION SCHED'!$E$26,IF(BC318=3,'TUITION SCHED'!$F$26,IF(BC318=4,'TUITION SCHED'!$G$26,IF(BC318=5,'TUITION SCHED'!$H$26,""))))))</f>
        <v/>
      </c>
      <c r="BT318" s="442" t="str">
        <f>IF(BD318&lt;1,"",IF(BD318=1,'TUITION SCHED'!$D$27,IF(BD318=2,'TUITION SCHED'!$E$27,IF(BD318=3,'TUITION SCHED'!$F$27,IF(BD318=4,'TUITION SCHED'!$G$27,IF(BD318=5,'TUITION SCHED'!$H$27,""))))))</f>
        <v/>
      </c>
      <c r="BU318" s="442" t="str">
        <f>IF(BE318&lt;1,"",IF(BE318=1,'TUITION SCHED'!$D$28,IF(BE318=2,'TUITION SCHED'!$E$28,IF(BE318=3,'TUITION SCHED'!$F$28,IF(BE318=4,'TUITION SCHED'!$G$28,IF(BE318=5,'TUITION SCHED'!$H$28,""))))))</f>
        <v/>
      </c>
      <c r="BV318" s="439" t="str">
        <f>IF(BF318&lt;1,"",IF(BF318=1,'TUITION SCHED'!$D$29,IF(BF318=2,'TUITION SCHED'!$E$29,IF(BF318=3,'TUITION SCHED'!$F$29,IF(BF318=4,'TUITION SCHED'!$G$29,IF(BF318=5,'TUITION SCHED'!$H$29,""))))))</f>
        <v/>
      </c>
      <c r="BW318" s="124"/>
      <c r="BX318" s="507"/>
      <c r="BY318" s="264" t="str">
        <f>IF(AH318="y",IF(SUM(J318:O318)&gt;0,'TUITION SCHED'!$H$58+IF(SUM(J318:O318)&gt;1,((SUM(J318:O318)-1))*'TUITION SCHED'!$H$60)+SUM(B318:I318)*'TUITION SCHED'!$H$59,""),"")</f>
        <v/>
      </c>
      <c r="BZ318" s="442" t="str">
        <f>IF(AH318="y",IF(SUM(B318:I318)&gt;0,'TUITION SCHED'!$H$57+IF(SUM(B318:I318)&gt;1,((SUM(B318:I318)-1))*'TUITION SCHED'!$H$59),""),"")</f>
        <v/>
      </c>
      <c r="CA318" s="442" t="str">
        <f t="shared" ref="CA318:CA340" si="90">IF(AH318="y",P318,"")</f>
        <v/>
      </c>
    </row>
    <row r="319" spans="1:79">
      <c r="A319" s="480"/>
      <c r="B319" s="480"/>
      <c r="C319" s="480"/>
      <c r="D319" s="480"/>
      <c r="E319" s="480"/>
      <c r="F319" s="480"/>
      <c r="G319" s="480"/>
      <c r="H319" s="480"/>
      <c r="I319" s="480"/>
      <c r="J319" s="480"/>
      <c r="K319" s="480"/>
      <c r="L319" s="480"/>
      <c r="M319" s="480"/>
      <c r="N319" s="480"/>
      <c r="O319" s="480"/>
      <c r="P319" s="443">
        <f t="shared" si="78"/>
        <v>0</v>
      </c>
      <c r="Q319" s="480"/>
      <c r="R319" s="480"/>
      <c r="S319" s="456">
        <f>IF(U319&gt;0,U319,IF(Q319=1,'TUITION SCHED'!D$30,IF(Q319=2,'TUITION SCHED'!E$30,IF(Q319=3,'TUITION SCHED'!F$30,IF(Q319=4,'TUITION SCHED'!G$30,IF(Q319=5,'TUITION SCHED'!H$30,IF(R319&gt;0,R319*'TUITION SCHED'!$D$31,SUM(BI319:BV319))))))))</f>
        <v>0</v>
      </c>
      <c r="T319" s="457" t="str">
        <f t="shared" si="79"/>
        <v/>
      </c>
      <c r="U319" s="480"/>
      <c r="V319" s="480"/>
      <c r="W319" s="575" t="str">
        <f>IF(V319="y",S319*'DATA INPUT'!$B$20,"")</f>
        <v/>
      </c>
      <c r="X319" s="483"/>
      <c r="Y319" s="443" t="str">
        <f>IF(A319="","",IF(X319="y",'DATA INPUT'!$B$26,'DATA INPUT'!$B$27))</f>
        <v/>
      </c>
      <c r="Z319" s="458">
        <f>IF(Q319=0,(P319-B319*0.5)*'DATA INPUT'!$B$28,"")</f>
        <v>0</v>
      </c>
      <c r="AA319" s="480"/>
      <c r="AB319" s="480"/>
      <c r="AC319" s="480"/>
      <c r="AD319" s="480"/>
      <c r="AE319" s="443" t="str">
        <f>IF((AB319+AC319+AD319)=0,"",(AB319*'DATA INPUT'!$D$59)+(AC319*'DATA INPUT'!$D$61)+(AD319*'DATA INPUT'!$D$66))</f>
        <v/>
      </c>
      <c r="AF319" s="480"/>
      <c r="AG319" s="480"/>
      <c r="AH319" s="483"/>
      <c r="AI319" s="443" t="str">
        <f t="shared" si="80"/>
        <v/>
      </c>
      <c r="AJ319" s="443" t="str">
        <f t="shared" si="81"/>
        <v/>
      </c>
      <c r="AK319" s="443" t="str">
        <f t="shared" si="82"/>
        <v/>
      </c>
      <c r="AL319" s="443" t="str">
        <f t="shared" si="83"/>
        <v/>
      </c>
      <c r="AM319" s="443" t="str">
        <f t="shared" si="84"/>
        <v/>
      </c>
      <c r="AN319" s="443" t="str">
        <f t="shared" si="85"/>
        <v/>
      </c>
      <c r="AO319" s="443" t="str">
        <f t="shared" si="86"/>
        <v/>
      </c>
      <c r="AP319" s="443" t="str">
        <f t="shared" si="87"/>
        <v/>
      </c>
      <c r="AQ319" s="440" t="str">
        <f>IF(AH319="y",IF(MAX(BY319:BZ319)&lt;'TUITION SCHED'!$H$61,MAX(BY319:BZ319),'TUITION SCHED'!$H$61),"")</f>
        <v/>
      </c>
      <c r="AR319" s="459"/>
      <c r="AS319" s="443" t="str">
        <f>IF(SUM(AT319:$BF319)&gt;0,"",IF(B319&gt;0,$P319,""))</f>
        <v/>
      </c>
      <c r="AT319" s="443" t="str">
        <f>IF(SUM(AU319:$BF319)&gt;0,"",IF(C319&gt;0,$P319,""))</f>
        <v/>
      </c>
      <c r="AU319" s="443" t="str">
        <f>IF(SUM(AV319:$BF319)&gt;0,"",IF(D319&gt;0,$P319,""))</f>
        <v/>
      </c>
      <c r="AV319" s="443" t="str">
        <f>IF(SUM(AW319:$BF319)&gt;0,"",IF(E319&gt;0,$P319,""))</f>
        <v/>
      </c>
      <c r="AW319" s="443" t="str">
        <f>IF(SUM(AX319:$BF319)&gt;0,"",IF(F319&gt;0,$P319,""))</f>
        <v/>
      </c>
      <c r="AX319" s="443" t="str">
        <f>IF(SUM(AY319:$BF319)&gt;0,"",IF(G319&gt;0,$P319,""))</f>
        <v/>
      </c>
      <c r="AY319" s="443" t="str">
        <f>IF(SUM(AZ319:$BF319)&gt;0,"",IF(H319&gt;0,$P319,""))</f>
        <v/>
      </c>
      <c r="AZ319" s="443" t="str">
        <f>IF(SUM(BA319:$BF319)&gt;0,"",IF(I319&gt;0,$P319,""))</f>
        <v/>
      </c>
      <c r="BA319" s="443" t="str">
        <f>IF(SUM(BB319:$BF319)&gt;0,"",IF(J319&gt;0,$P319,""))</f>
        <v/>
      </c>
      <c r="BB319" s="443" t="str">
        <f>IF(SUM(BC319:$BF319)&gt;0,"",IF(K319&gt;0,$P319,""))</f>
        <v/>
      </c>
      <c r="BC319" s="443" t="str">
        <f>IF(SUM(BD319:$BF319)&gt;0,"",IF(L319&gt;0,$P319,""))</f>
        <v/>
      </c>
      <c r="BD319" s="443" t="str">
        <f>IF(SUM(BE319:$BF319)&gt;0,"",IF(M319&gt;0,$P319,""))</f>
        <v/>
      </c>
      <c r="BE319" s="443" t="str">
        <f t="shared" si="88"/>
        <v/>
      </c>
      <c r="BF319" s="440" t="str">
        <f t="shared" si="89"/>
        <v/>
      </c>
      <c r="BG319" s="124"/>
      <c r="BH319" s="507"/>
      <c r="BI319" s="145" t="str">
        <f>IF(AS319&lt;1,"",IF(AS319=1,'TUITION SCHED'!$D$16,IF(AS319=2,'TUITION SCHED'!$E$16,IF(AS319=3,'TUITION SCHED'!$F$16,IF(AS319=4,'TUITION SCHED'!$G$16,IF(AS319=5,'TUITION SCHED'!$H$16,""))))))</f>
        <v/>
      </c>
      <c r="BJ319" s="443" t="str">
        <f>IF(AT319&lt;1,"",IF(AT319=1,'TUITION SCHED'!$D$17,IF(AT319=2,'TUITION SCHED'!$E$17,IF(AT319=3,'TUITION SCHED'!$F$17,IF(AT319=4,'TUITION SCHED'!$G$17,IF(AT319=5,'TUITION SCHED'!$H$18,""))))))</f>
        <v/>
      </c>
      <c r="BK319" s="443" t="str">
        <f>IF(AU319&lt;1,"",IF(AU319=1,'TUITION SCHED'!$D$18,IF(AU319=2,'TUITION SCHED'!$E$18,IF(AU319=3,'TUITION SCHED'!$F$18,IF(AU319=4,'TUITION SCHED'!$G$18,IF(AU319=5,'TUITION SCHED'!$H$18,""))))))</f>
        <v/>
      </c>
      <c r="BL319" s="443" t="str">
        <f>IF(AV319&lt;1,"",IF(AV319=1,'TUITION SCHED'!$D$19,IF(AV319=2,'TUITION SCHED'!$E$19,IF(AV319=3,'TUITION SCHED'!$F$19,IF(AV319=4,'TUITION SCHED'!$G$19,IF(AV319=5,'TUITION SCHED'!$H$19,""))))))</f>
        <v/>
      </c>
      <c r="BM319" s="443" t="str">
        <f>IF(AW319&lt;1,"",IF(AW319=1,'TUITION SCHED'!$D$20,IF(AW319=2,'TUITION SCHED'!$E$20,IF(AW319=3,'TUITION SCHED'!$F$20,IF(AW319=4,'TUITION SCHED'!$G$20,IF(AW319=5,'TUITION SCHED'!$H$20,""))))))</f>
        <v/>
      </c>
      <c r="BN319" s="443" t="str">
        <f>IF(AX319&lt;1,"",IF(AX319=1,'TUITION SCHED'!$D$21,IF(AX319=2,'TUITION SCHED'!$E$21,IF(AX319=3,'TUITION SCHED'!$F$21,IF(AX319=4,'TUITION SCHED'!$G$21,IF(AX319=5,'TUITION SCHED'!$H$21,""))))))</f>
        <v/>
      </c>
      <c r="BO319" s="443" t="str">
        <f>IF(AY319&lt;1,"",IF(AY319=1,'TUITION SCHED'!$D$22,IF(AY319=2,'TUITION SCHED'!$E$22,IF(AY319=3,'TUITION SCHED'!$F$22,IF(AY319=4,'TUITION SCHED'!$G$22,IF(AY319=5,'TUITION SCHED'!$H$22,""))))))</f>
        <v/>
      </c>
      <c r="BP319" s="443" t="str">
        <f>IF(AZ319&lt;1,"",IF(AZ319=1,'TUITION SCHED'!$D$23,IF(AZ319=2,'TUITION SCHED'!$E$23,IF(AZ319=3,'TUITION SCHED'!$F$23,IF(AZ319=4,'TUITION SCHED'!$G$23,IF(AZ319=5,'TUITION SCHED'!$H$23,""))))))</f>
        <v/>
      </c>
      <c r="BQ319" s="443" t="str">
        <f>IF(BA319&lt;1,"",IF(BA319=1,'TUITION SCHED'!$D$24,IF(BA319=2,'TUITION SCHED'!$E$24,IF(BA319=3,'TUITION SCHED'!$F$24,IF(BA319=4,'TUITION SCHED'!$G$24,IF(BA319=5,'TUITION SCHED'!$H$24,""))))))</f>
        <v/>
      </c>
      <c r="BR319" s="443" t="str">
        <f>IF(BB319&lt;1,"",IF(BB319=1,'TUITION SCHED'!$D$25,IF(BB319=2,'TUITION SCHED'!$E$25,IF(BB319=3,'TUITION SCHED'!$F$25,IF(BB319=4,'TUITION SCHED'!$G$25,IF(BB319=5,'TUITION SCHED'!$H$25,""))))))</f>
        <v/>
      </c>
      <c r="BS319" s="443" t="str">
        <f>IF(BC319&lt;1,"",IF(BC319=1,'TUITION SCHED'!$D$26,IF(BC319=2,'TUITION SCHED'!$E$26,IF(BC319=3,'TUITION SCHED'!$F$26,IF(BC319=4,'TUITION SCHED'!$G$26,IF(BC319=5,'TUITION SCHED'!$H$26,""))))))</f>
        <v/>
      </c>
      <c r="BT319" s="443" t="str">
        <f>IF(BD319&lt;1,"",IF(BD319=1,'TUITION SCHED'!$D$27,IF(BD319=2,'TUITION SCHED'!$E$27,IF(BD319=3,'TUITION SCHED'!$F$27,IF(BD319=4,'TUITION SCHED'!$G$27,IF(BD319=5,'TUITION SCHED'!$H$27,""))))))</f>
        <v/>
      </c>
      <c r="BU319" s="443" t="str">
        <f>IF(BE319&lt;1,"",IF(BE319=1,'TUITION SCHED'!$D$28,IF(BE319=2,'TUITION SCHED'!$E$28,IF(BE319=3,'TUITION SCHED'!$F$28,IF(BE319=4,'TUITION SCHED'!$G$28,IF(BE319=5,'TUITION SCHED'!$H$28,""))))))</f>
        <v/>
      </c>
      <c r="BV319" s="440" t="str">
        <f>IF(BF319&lt;1,"",IF(BF319=1,'TUITION SCHED'!$D$29,IF(BF319=2,'TUITION SCHED'!$E$29,IF(BF319=3,'TUITION SCHED'!$F$29,IF(BF319=4,'TUITION SCHED'!$G$29,IF(BF319=5,'TUITION SCHED'!$H$29,""))))))</f>
        <v/>
      </c>
      <c r="BW319" s="124"/>
      <c r="BX319" s="507"/>
      <c r="BY319" s="145" t="str">
        <f>IF(AH319="y",IF(SUM(J319:O319)&gt;0,'TUITION SCHED'!$H$58+IF(SUM(J319:O319)&gt;1,((SUM(J319:O319)-1))*'TUITION SCHED'!$H$60)+SUM(B319:I319)*'TUITION SCHED'!$H$59,""),"")</f>
        <v/>
      </c>
      <c r="BZ319" s="443" t="str">
        <f>IF(AH319="y",IF(SUM(B319:I319)&gt;0,'TUITION SCHED'!$H$57+IF(SUM(B319:I319)&gt;1,((SUM(B319:I319)-1))*'TUITION SCHED'!$H$59),""),"")</f>
        <v/>
      </c>
      <c r="CA319" s="443" t="str">
        <f t="shared" si="90"/>
        <v/>
      </c>
    </row>
    <row r="320" spans="1:79">
      <c r="A320" s="480"/>
      <c r="B320" s="480"/>
      <c r="C320" s="480"/>
      <c r="D320" s="480"/>
      <c r="E320" s="480"/>
      <c r="F320" s="480"/>
      <c r="G320" s="480"/>
      <c r="H320" s="480"/>
      <c r="I320" s="480"/>
      <c r="J320" s="480"/>
      <c r="K320" s="480"/>
      <c r="L320" s="480"/>
      <c r="M320" s="480"/>
      <c r="N320" s="480"/>
      <c r="O320" s="480"/>
      <c r="P320" s="443">
        <f t="shared" si="78"/>
        <v>0</v>
      </c>
      <c r="Q320" s="480"/>
      <c r="R320" s="480"/>
      <c r="S320" s="456">
        <f>IF(U320&gt;0,U320,IF(Q320=1,'TUITION SCHED'!D$30,IF(Q320=2,'TUITION SCHED'!E$30,IF(Q320=3,'TUITION SCHED'!F$30,IF(Q320=4,'TUITION SCHED'!G$30,IF(Q320=5,'TUITION SCHED'!H$30,IF(R320&gt;0,R320*'TUITION SCHED'!$D$31,SUM(BI320:BV320))))))))</f>
        <v>0</v>
      </c>
      <c r="T320" s="457" t="str">
        <f t="shared" si="79"/>
        <v/>
      </c>
      <c r="U320" s="480"/>
      <c r="V320" s="480"/>
      <c r="W320" s="575" t="str">
        <f>IF(V320="y",S320*'DATA INPUT'!$B$20,"")</f>
        <v/>
      </c>
      <c r="X320" s="483"/>
      <c r="Y320" s="443" t="str">
        <f>IF(A320="","",IF(X320="y",'DATA INPUT'!$B$26,'DATA INPUT'!$B$27))</f>
        <v/>
      </c>
      <c r="Z320" s="458">
        <f>IF(Q320=0,(P320-B320*0.5)*'DATA INPUT'!$B$28,"")</f>
        <v>0</v>
      </c>
      <c r="AA320" s="480"/>
      <c r="AB320" s="480"/>
      <c r="AC320" s="480"/>
      <c r="AD320" s="480"/>
      <c r="AE320" s="443" t="str">
        <f>IF((AB320+AC320+AD320)=0,"",(AB320*'DATA INPUT'!$D$59)+(AC320*'DATA INPUT'!$D$61)+(AD320*'DATA INPUT'!$D$66))</f>
        <v/>
      </c>
      <c r="AF320" s="480"/>
      <c r="AG320" s="480"/>
      <c r="AH320" s="483"/>
      <c r="AI320" s="443" t="str">
        <f t="shared" si="80"/>
        <v/>
      </c>
      <c r="AJ320" s="443" t="str">
        <f t="shared" si="81"/>
        <v/>
      </c>
      <c r="AK320" s="443" t="str">
        <f t="shared" si="82"/>
        <v/>
      </c>
      <c r="AL320" s="443" t="str">
        <f t="shared" si="83"/>
        <v/>
      </c>
      <c r="AM320" s="443" t="str">
        <f t="shared" si="84"/>
        <v/>
      </c>
      <c r="AN320" s="443" t="str">
        <f t="shared" si="85"/>
        <v/>
      </c>
      <c r="AO320" s="443" t="str">
        <f t="shared" si="86"/>
        <v/>
      </c>
      <c r="AP320" s="443" t="str">
        <f t="shared" si="87"/>
        <v/>
      </c>
      <c r="AQ320" s="440" t="str">
        <f>IF(AH320="y",IF(MAX(BY320:BZ320)&lt;'TUITION SCHED'!$H$61,MAX(BY320:BZ320),'TUITION SCHED'!$H$61),"")</f>
        <v/>
      </c>
      <c r="AR320" s="459"/>
      <c r="AS320" s="443" t="str">
        <f>IF(SUM(AT320:$BF320)&gt;0,"",IF(B320&gt;0,$P320,""))</f>
        <v/>
      </c>
      <c r="AT320" s="443" t="str">
        <f>IF(SUM(AU320:$BF320)&gt;0,"",IF(C320&gt;0,$P320,""))</f>
        <v/>
      </c>
      <c r="AU320" s="443" t="str">
        <f>IF(SUM(AV320:$BF320)&gt;0,"",IF(D320&gt;0,$P320,""))</f>
        <v/>
      </c>
      <c r="AV320" s="443" t="str">
        <f>IF(SUM(AW320:$BF320)&gt;0,"",IF(E320&gt;0,$P320,""))</f>
        <v/>
      </c>
      <c r="AW320" s="443" t="str">
        <f>IF(SUM(AX320:$BF320)&gt;0,"",IF(F320&gt;0,$P320,""))</f>
        <v/>
      </c>
      <c r="AX320" s="443" t="str">
        <f>IF(SUM(AY320:$BF320)&gt;0,"",IF(G320&gt;0,$P320,""))</f>
        <v/>
      </c>
      <c r="AY320" s="443" t="str">
        <f>IF(SUM(AZ320:$BF320)&gt;0,"",IF(H320&gt;0,$P320,""))</f>
        <v/>
      </c>
      <c r="AZ320" s="443" t="str">
        <f>IF(SUM(BA320:$BF320)&gt;0,"",IF(I320&gt;0,$P320,""))</f>
        <v/>
      </c>
      <c r="BA320" s="443" t="str">
        <f>IF(SUM(BB320:$BF320)&gt;0,"",IF(J320&gt;0,$P320,""))</f>
        <v/>
      </c>
      <c r="BB320" s="443" t="str">
        <f>IF(SUM(BC320:$BF320)&gt;0,"",IF(K320&gt;0,$P320,""))</f>
        <v/>
      </c>
      <c r="BC320" s="443" t="str">
        <f>IF(SUM(BD320:$BF320)&gt;0,"",IF(L320&gt;0,$P320,""))</f>
        <v/>
      </c>
      <c r="BD320" s="443" t="str">
        <f>IF(SUM(BE320:$BF320)&gt;0,"",IF(M320&gt;0,$P320,""))</f>
        <v/>
      </c>
      <c r="BE320" s="443" t="str">
        <f t="shared" si="88"/>
        <v/>
      </c>
      <c r="BF320" s="440" t="str">
        <f t="shared" si="89"/>
        <v/>
      </c>
      <c r="BG320" s="124"/>
      <c r="BH320" s="507"/>
      <c r="BI320" s="145" t="str">
        <f>IF(AS320&lt;1,"",IF(AS320=1,'TUITION SCHED'!$D$16,IF(AS320=2,'TUITION SCHED'!$E$16,IF(AS320=3,'TUITION SCHED'!$F$16,IF(AS320=4,'TUITION SCHED'!$G$16,IF(AS320=5,'TUITION SCHED'!$H$16,""))))))</f>
        <v/>
      </c>
      <c r="BJ320" s="443" t="str">
        <f>IF(AT320&lt;1,"",IF(AT320=1,'TUITION SCHED'!$D$17,IF(AT320=2,'TUITION SCHED'!$E$17,IF(AT320=3,'TUITION SCHED'!$F$17,IF(AT320=4,'TUITION SCHED'!$G$17,IF(AT320=5,'TUITION SCHED'!$H$18,""))))))</f>
        <v/>
      </c>
      <c r="BK320" s="443" t="str">
        <f>IF(AU320&lt;1,"",IF(AU320=1,'TUITION SCHED'!$D$18,IF(AU320=2,'TUITION SCHED'!$E$18,IF(AU320=3,'TUITION SCHED'!$F$18,IF(AU320=4,'TUITION SCHED'!$G$18,IF(AU320=5,'TUITION SCHED'!$H$18,""))))))</f>
        <v/>
      </c>
      <c r="BL320" s="443" t="str">
        <f>IF(AV320&lt;1,"",IF(AV320=1,'TUITION SCHED'!$D$19,IF(AV320=2,'TUITION SCHED'!$E$19,IF(AV320=3,'TUITION SCHED'!$F$19,IF(AV320=4,'TUITION SCHED'!$G$19,IF(AV320=5,'TUITION SCHED'!$H$19,""))))))</f>
        <v/>
      </c>
      <c r="BM320" s="443" t="str">
        <f>IF(AW320&lt;1,"",IF(AW320=1,'TUITION SCHED'!$D$20,IF(AW320=2,'TUITION SCHED'!$E$20,IF(AW320=3,'TUITION SCHED'!$F$20,IF(AW320=4,'TUITION SCHED'!$G$20,IF(AW320=5,'TUITION SCHED'!$H$20,""))))))</f>
        <v/>
      </c>
      <c r="BN320" s="443" t="str">
        <f>IF(AX320&lt;1,"",IF(AX320=1,'TUITION SCHED'!$D$21,IF(AX320=2,'TUITION SCHED'!$E$21,IF(AX320=3,'TUITION SCHED'!$F$21,IF(AX320=4,'TUITION SCHED'!$G$21,IF(AX320=5,'TUITION SCHED'!$H$21,""))))))</f>
        <v/>
      </c>
      <c r="BO320" s="443" t="str">
        <f>IF(AY320&lt;1,"",IF(AY320=1,'TUITION SCHED'!$D$22,IF(AY320=2,'TUITION SCHED'!$E$22,IF(AY320=3,'TUITION SCHED'!$F$22,IF(AY320=4,'TUITION SCHED'!$G$22,IF(AY320=5,'TUITION SCHED'!$H$22,""))))))</f>
        <v/>
      </c>
      <c r="BP320" s="443" t="str">
        <f>IF(AZ320&lt;1,"",IF(AZ320=1,'TUITION SCHED'!$D$23,IF(AZ320=2,'TUITION SCHED'!$E$23,IF(AZ320=3,'TUITION SCHED'!$F$23,IF(AZ320=4,'TUITION SCHED'!$G$23,IF(AZ320=5,'TUITION SCHED'!$H$23,""))))))</f>
        <v/>
      </c>
      <c r="BQ320" s="443" t="str">
        <f>IF(BA320&lt;1,"",IF(BA320=1,'TUITION SCHED'!$D$24,IF(BA320=2,'TUITION SCHED'!$E$24,IF(BA320=3,'TUITION SCHED'!$F$24,IF(BA320=4,'TUITION SCHED'!$G$24,IF(BA320=5,'TUITION SCHED'!$H$24,""))))))</f>
        <v/>
      </c>
      <c r="BR320" s="443" t="str">
        <f>IF(BB320&lt;1,"",IF(BB320=1,'TUITION SCHED'!$D$25,IF(BB320=2,'TUITION SCHED'!$E$25,IF(BB320=3,'TUITION SCHED'!$F$25,IF(BB320=4,'TUITION SCHED'!$G$25,IF(BB320=5,'TUITION SCHED'!$H$25,""))))))</f>
        <v/>
      </c>
      <c r="BS320" s="443" t="str">
        <f>IF(BC320&lt;1,"",IF(BC320=1,'TUITION SCHED'!$D$26,IF(BC320=2,'TUITION SCHED'!$E$26,IF(BC320=3,'TUITION SCHED'!$F$26,IF(BC320=4,'TUITION SCHED'!$G$26,IF(BC320=5,'TUITION SCHED'!$H$26,""))))))</f>
        <v/>
      </c>
      <c r="BT320" s="443" t="str">
        <f>IF(BD320&lt;1,"",IF(BD320=1,'TUITION SCHED'!$D$27,IF(BD320=2,'TUITION SCHED'!$E$27,IF(BD320=3,'TUITION SCHED'!$F$27,IF(BD320=4,'TUITION SCHED'!$G$27,IF(BD320=5,'TUITION SCHED'!$H$27,""))))))</f>
        <v/>
      </c>
      <c r="BU320" s="443" t="str">
        <f>IF(BE320&lt;1,"",IF(BE320=1,'TUITION SCHED'!$D$28,IF(BE320=2,'TUITION SCHED'!$E$28,IF(BE320=3,'TUITION SCHED'!$F$28,IF(BE320=4,'TUITION SCHED'!$G$28,IF(BE320=5,'TUITION SCHED'!$H$28,""))))))</f>
        <v/>
      </c>
      <c r="BV320" s="440" t="str">
        <f>IF(BF320&lt;1,"",IF(BF320=1,'TUITION SCHED'!$D$29,IF(BF320=2,'TUITION SCHED'!$E$29,IF(BF320=3,'TUITION SCHED'!$F$29,IF(BF320=4,'TUITION SCHED'!$G$29,IF(BF320=5,'TUITION SCHED'!$H$29,""))))))</f>
        <v/>
      </c>
      <c r="BW320" s="124"/>
      <c r="BX320" s="507"/>
      <c r="BY320" s="145" t="str">
        <f>IF(AH320="y",IF(SUM(J320:O320)&gt;0,'TUITION SCHED'!$H$58+IF(SUM(J320:O320)&gt;1,((SUM(J320:O320)-1))*'TUITION SCHED'!$H$60)+SUM(B320:I320)*'TUITION SCHED'!$H$59,""),"")</f>
        <v/>
      </c>
      <c r="BZ320" s="443" t="str">
        <f>IF(AH320="y",IF(SUM(B320:I320)&gt;0,'TUITION SCHED'!$H$57+IF(SUM(B320:I320)&gt;1,((SUM(B320:I320)-1))*'TUITION SCHED'!$H$59),""),"")</f>
        <v/>
      </c>
      <c r="CA320" s="443" t="str">
        <f t="shared" si="90"/>
        <v/>
      </c>
    </row>
    <row r="321" spans="1:79">
      <c r="A321" s="480"/>
      <c r="B321" s="480"/>
      <c r="C321" s="480"/>
      <c r="D321" s="480"/>
      <c r="E321" s="480"/>
      <c r="F321" s="480"/>
      <c r="G321" s="480"/>
      <c r="H321" s="480"/>
      <c r="I321" s="480"/>
      <c r="J321" s="480"/>
      <c r="K321" s="480"/>
      <c r="L321" s="480"/>
      <c r="M321" s="480"/>
      <c r="N321" s="480"/>
      <c r="O321" s="480"/>
      <c r="P321" s="443">
        <f t="shared" si="78"/>
        <v>0</v>
      </c>
      <c r="Q321" s="480"/>
      <c r="R321" s="480"/>
      <c r="S321" s="456">
        <f>IF(U321&gt;0,U321,IF(Q321=1,'TUITION SCHED'!D$30,IF(Q321=2,'TUITION SCHED'!E$30,IF(Q321=3,'TUITION SCHED'!F$30,IF(Q321=4,'TUITION SCHED'!G$30,IF(Q321=5,'TUITION SCHED'!H$30,IF(R321&gt;0,R321*'TUITION SCHED'!$D$31,SUM(BI321:BV321))))))))</f>
        <v>0</v>
      </c>
      <c r="T321" s="457" t="str">
        <f t="shared" si="79"/>
        <v/>
      </c>
      <c r="U321" s="480"/>
      <c r="V321" s="480"/>
      <c r="W321" s="575" t="str">
        <f>IF(V321="y",S321*'DATA INPUT'!$B$20,"")</f>
        <v/>
      </c>
      <c r="X321" s="483"/>
      <c r="Y321" s="443" t="str">
        <f>IF(A321="","",IF(X321="y",'DATA INPUT'!$B$26,'DATA INPUT'!$B$27))</f>
        <v/>
      </c>
      <c r="Z321" s="458">
        <f>IF(Q321=0,(P321-B321*0.5)*'DATA INPUT'!$B$28,"")</f>
        <v>0</v>
      </c>
      <c r="AA321" s="480"/>
      <c r="AB321" s="480"/>
      <c r="AC321" s="480"/>
      <c r="AD321" s="480"/>
      <c r="AE321" s="443" t="str">
        <f>IF((AB321+AC321+AD321)=0,"",(AB321*'DATA INPUT'!$D$59)+(AC321*'DATA INPUT'!$D$61)+(AD321*'DATA INPUT'!$D$66))</f>
        <v/>
      </c>
      <c r="AF321" s="480"/>
      <c r="AG321" s="480"/>
      <c r="AH321" s="483"/>
      <c r="AI321" s="443" t="str">
        <f t="shared" si="80"/>
        <v/>
      </c>
      <c r="AJ321" s="443" t="str">
        <f t="shared" si="81"/>
        <v/>
      </c>
      <c r="AK321" s="443" t="str">
        <f t="shared" si="82"/>
        <v/>
      </c>
      <c r="AL321" s="443" t="str">
        <f t="shared" si="83"/>
        <v/>
      </c>
      <c r="AM321" s="443" t="str">
        <f t="shared" si="84"/>
        <v/>
      </c>
      <c r="AN321" s="443" t="str">
        <f t="shared" si="85"/>
        <v/>
      </c>
      <c r="AO321" s="443" t="str">
        <f t="shared" si="86"/>
        <v/>
      </c>
      <c r="AP321" s="443" t="str">
        <f t="shared" si="87"/>
        <v/>
      </c>
      <c r="AQ321" s="440" t="str">
        <f>IF(AH321="y",IF(MAX(BY321:BZ321)&lt;'TUITION SCHED'!$H$61,MAX(BY321:BZ321),'TUITION SCHED'!$H$61),"")</f>
        <v/>
      </c>
      <c r="AR321" s="459"/>
      <c r="AS321" s="443" t="str">
        <f>IF(SUM(AT321:$BF321)&gt;0,"",IF(B321&gt;0,$P321,""))</f>
        <v/>
      </c>
      <c r="AT321" s="443" t="str">
        <f>IF(SUM(AU321:$BF321)&gt;0,"",IF(C321&gt;0,$P321,""))</f>
        <v/>
      </c>
      <c r="AU321" s="443" t="str">
        <f>IF(SUM(AV321:$BF321)&gt;0,"",IF(D321&gt;0,$P321,""))</f>
        <v/>
      </c>
      <c r="AV321" s="443" t="str">
        <f>IF(SUM(AW321:$BF321)&gt;0,"",IF(E321&gt;0,$P321,""))</f>
        <v/>
      </c>
      <c r="AW321" s="443" t="str">
        <f>IF(SUM(AX321:$BF321)&gt;0,"",IF(F321&gt;0,$P321,""))</f>
        <v/>
      </c>
      <c r="AX321" s="443" t="str">
        <f>IF(SUM(AY321:$BF321)&gt;0,"",IF(G321&gt;0,$P321,""))</f>
        <v/>
      </c>
      <c r="AY321" s="443" t="str">
        <f>IF(SUM(AZ321:$BF321)&gt;0,"",IF(H321&gt;0,$P321,""))</f>
        <v/>
      </c>
      <c r="AZ321" s="443" t="str">
        <f>IF(SUM(BA321:$BF321)&gt;0,"",IF(I321&gt;0,$P321,""))</f>
        <v/>
      </c>
      <c r="BA321" s="443" t="str">
        <f>IF(SUM(BB321:$BF321)&gt;0,"",IF(J321&gt;0,$P321,""))</f>
        <v/>
      </c>
      <c r="BB321" s="443" t="str">
        <f>IF(SUM(BC321:$BF321)&gt;0,"",IF(K321&gt;0,$P321,""))</f>
        <v/>
      </c>
      <c r="BC321" s="443" t="str">
        <f>IF(SUM(BD321:$BF321)&gt;0,"",IF(L321&gt;0,$P321,""))</f>
        <v/>
      </c>
      <c r="BD321" s="443" t="str">
        <f>IF(SUM(BE321:$BF321)&gt;0,"",IF(M321&gt;0,$P321,""))</f>
        <v/>
      </c>
      <c r="BE321" s="443" t="str">
        <f t="shared" si="88"/>
        <v/>
      </c>
      <c r="BF321" s="440" t="str">
        <f t="shared" si="89"/>
        <v/>
      </c>
      <c r="BG321" s="124"/>
      <c r="BH321" s="507"/>
      <c r="BI321" s="145" t="str">
        <f>IF(AS321&lt;1,"",IF(AS321=1,'TUITION SCHED'!$D$16,IF(AS321=2,'TUITION SCHED'!$E$16,IF(AS321=3,'TUITION SCHED'!$F$16,IF(AS321=4,'TUITION SCHED'!$G$16,IF(AS321=5,'TUITION SCHED'!$H$16,""))))))</f>
        <v/>
      </c>
      <c r="BJ321" s="443" t="str">
        <f>IF(AT321&lt;1,"",IF(AT321=1,'TUITION SCHED'!$D$17,IF(AT321=2,'TUITION SCHED'!$E$17,IF(AT321=3,'TUITION SCHED'!$F$17,IF(AT321=4,'TUITION SCHED'!$G$17,IF(AT321=5,'TUITION SCHED'!$H$18,""))))))</f>
        <v/>
      </c>
      <c r="BK321" s="443" t="str">
        <f>IF(AU321&lt;1,"",IF(AU321=1,'TUITION SCHED'!$D$18,IF(AU321=2,'TUITION SCHED'!$E$18,IF(AU321=3,'TUITION SCHED'!$F$18,IF(AU321=4,'TUITION SCHED'!$G$18,IF(AU321=5,'TUITION SCHED'!$H$18,""))))))</f>
        <v/>
      </c>
      <c r="BL321" s="443" t="str">
        <f>IF(AV321&lt;1,"",IF(AV321=1,'TUITION SCHED'!$D$19,IF(AV321=2,'TUITION SCHED'!$E$19,IF(AV321=3,'TUITION SCHED'!$F$19,IF(AV321=4,'TUITION SCHED'!$G$19,IF(AV321=5,'TUITION SCHED'!$H$19,""))))))</f>
        <v/>
      </c>
      <c r="BM321" s="443" t="str">
        <f>IF(AW321&lt;1,"",IF(AW321=1,'TUITION SCHED'!$D$20,IF(AW321=2,'TUITION SCHED'!$E$20,IF(AW321=3,'TUITION SCHED'!$F$20,IF(AW321=4,'TUITION SCHED'!$G$20,IF(AW321=5,'TUITION SCHED'!$H$20,""))))))</f>
        <v/>
      </c>
      <c r="BN321" s="443" t="str">
        <f>IF(AX321&lt;1,"",IF(AX321=1,'TUITION SCHED'!$D$21,IF(AX321=2,'TUITION SCHED'!$E$21,IF(AX321=3,'TUITION SCHED'!$F$21,IF(AX321=4,'TUITION SCHED'!$G$21,IF(AX321=5,'TUITION SCHED'!$H$21,""))))))</f>
        <v/>
      </c>
      <c r="BO321" s="443" t="str">
        <f>IF(AY321&lt;1,"",IF(AY321=1,'TUITION SCHED'!$D$22,IF(AY321=2,'TUITION SCHED'!$E$22,IF(AY321=3,'TUITION SCHED'!$F$22,IF(AY321=4,'TUITION SCHED'!$G$22,IF(AY321=5,'TUITION SCHED'!$H$22,""))))))</f>
        <v/>
      </c>
      <c r="BP321" s="443" t="str">
        <f>IF(AZ321&lt;1,"",IF(AZ321=1,'TUITION SCHED'!$D$23,IF(AZ321=2,'TUITION SCHED'!$E$23,IF(AZ321=3,'TUITION SCHED'!$F$23,IF(AZ321=4,'TUITION SCHED'!$G$23,IF(AZ321=5,'TUITION SCHED'!$H$23,""))))))</f>
        <v/>
      </c>
      <c r="BQ321" s="443" t="str">
        <f>IF(BA321&lt;1,"",IF(BA321=1,'TUITION SCHED'!$D$24,IF(BA321=2,'TUITION SCHED'!$E$24,IF(BA321=3,'TUITION SCHED'!$F$24,IF(BA321=4,'TUITION SCHED'!$G$24,IF(BA321=5,'TUITION SCHED'!$H$24,""))))))</f>
        <v/>
      </c>
      <c r="BR321" s="443" t="str">
        <f>IF(BB321&lt;1,"",IF(BB321=1,'TUITION SCHED'!$D$25,IF(BB321=2,'TUITION SCHED'!$E$25,IF(BB321=3,'TUITION SCHED'!$F$25,IF(BB321=4,'TUITION SCHED'!$G$25,IF(BB321=5,'TUITION SCHED'!$H$25,""))))))</f>
        <v/>
      </c>
      <c r="BS321" s="443" t="str">
        <f>IF(BC321&lt;1,"",IF(BC321=1,'TUITION SCHED'!$D$26,IF(BC321=2,'TUITION SCHED'!$E$26,IF(BC321=3,'TUITION SCHED'!$F$26,IF(BC321=4,'TUITION SCHED'!$G$26,IF(BC321=5,'TUITION SCHED'!$H$26,""))))))</f>
        <v/>
      </c>
      <c r="BT321" s="443" t="str">
        <f>IF(BD321&lt;1,"",IF(BD321=1,'TUITION SCHED'!$D$27,IF(BD321=2,'TUITION SCHED'!$E$27,IF(BD321=3,'TUITION SCHED'!$F$27,IF(BD321=4,'TUITION SCHED'!$G$27,IF(BD321=5,'TUITION SCHED'!$H$27,""))))))</f>
        <v/>
      </c>
      <c r="BU321" s="443" t="str">
        <f>IF(BE321&lt;1,"",IF(BE321=1,'TUITION SCHED'!$D$28,IF(BE321=2,'TUITION SCHED'!$E$28,IF(BE321=3,'TUITION SCHED'!$F$28,IF(BE321=4,'TUITION SCHED'!$G$28,IF(BE321=5,'TUITION SCHED'!$H$28,""))))))</f>
        <v/>
      </c>
      <c r="BV321" s="440" t="str">
        <f>IF(BF321&lt;1,"",IF(BF321=1,'TUITION SCHED'!$D$29,IF(BF321=2,'TUITION SCHED'!$E$29,IF(BF321=3,'TUITION SCHED'!$F$29,IF(BF321=4,'TUITION SCHED'!$G$29,IF(BF321=5,'TUITION SCHED'!$H$29,""))))))</f>
        <v/>
      </c>
      <c r="BW321" s="124"/>
      <c r="BX321" s="507"/>
      <c r="BY321" s="145" t="str">
        <f>IF(AH321="y",IF(SUM(J321:O321)&gt;0,'TUITION SCHED'!$H$58+IF(SUM(J321:O321)&gt;1,((SUM(J321:O321)-1))*'TUITION SCHED'!$H$60)+SUM(B321:I321)*'TUITION SCHED'!$H$59,""),"")</f>
        <v/>
      </c>
      <c r="BZ321" s="443" t="str">
        <f>IF(AH321="y",IF(SUM(B321:I321)&gt;0,'TUITION SCHED'!$H$57+IF(SUM(B321:I321)&gt;1,((SUM(B321:I321)-1))*'TUITION SCHED'!$H$59),""),"")</f>
        <v/>
      </c>
      <c r="CA321" s="443" t="str">
        <f t="shared" si="90"/>
        <v/>
      </c>
    </row>
    <row r="322" spans="1:79">
      <c r="A322" s="480"/>
      <c r="B322" s="480"/>
      <c r="C322" s="480"/>
      <c r="D322" s="480"/>
      <c r="E322" s="480"/>
      <c r="F322" s="480"/>
      <c r="G322" s="480"/>
      <c r="H322" s="480"/>
      <c r="I322" s="480"/>
      <c r="J322" s="480"/>
      <c r="K322" s="480"/>
      <c r="L322" s="480"/>
      <c r="M322" s="480"/>
      <c r="N322" s="480"/>
      <c r="O322" s="480"/>
      <c r="P322" s="443">
        <f t="shared" si="78"/>
        <v>0</v>
      </c>
      <c r="Q322" s="480"/>
      <c r="R322" s="480"/>
      <c r="S322" s="456">
        <f>IF(U322&gt;0,U322,IF(Q322=1,'TUITION SCHED'!D$30,IF(Q322=2,'TUITION SCHED'!E$30,IF(Q322=3,'TUITION SCHED'!F$30,IF(Q322=4,'TUITION SCHED'!G$30,IF(Q322=5,'TUITION SCHED'!H$30,IF(R322&gt;0,R322*'TUITION SCHED'!$D$31,SUM(BI322:BV322))))))))</f>
        <v>0</v>
      </c>
      <c r="T322" s="457" t="str">
        <f t="shared" si="79"/>
        <v/>
      </c>
      <c r="U322" s="480"/>
      <c r="V322" s="480"/>
      <c r="W322" s="575" t="str">
        <f>IF(V322="y",S322*'DATA INPUT'!$B$20,"")</f>
        <v/>
      </c>
      <c r="X322" s="483"/>
      <c r="Y322" s="443" t="str">
        <f>IF(A322="","",IF(X322="y",'DATA INPUT'!$B$26,'DATA INPUT'!$B$27))</f>
        <v/>
      </c>
      <c r="Z322" s="458">
        <f>IF(Q322=0,(P322-B322*0.5)*'DATA INPUT'!$B$28,"")</f>
        <v>0</v>
      </c>
      <c r="AA322" s="480"/>
      <c r="AB322" s="480"/>
      <c r="AC322" s="480"/>
      <c r="AD322" s="480"/>
      <c r="AE322" s="443" t="str">
        <f>IF((AB322+AC322+AD322)=0,"",(AB322*'DATA INPUT'!$D$59)+(AC322*'DATA INPUT'!$D$61)+(AD322*'DATA INPUT'!$D$66))</f>
        <v/>
      </c>
      <c r="AF322" s="480"/>
      <c r="AG322" s="480"/>
      <c r="AH322" s="483"/>
      <c r="AI322" s="443" t="str">
        <f t="shared" si="80"/>
        <v/>
      </c>
      <c r="AJ322" s="443" t="str">
        <f t="shared" si="81"/>
        <v/>
      </c>
      <c r="AK322" s="443" t="str">
        <f t="shared" si="82"/>
        <v/>
      </c>
      <c r="AL322" s="443" t="str">
        <f t="shared" si="83"/>
        <v/>
      </c>
      <c r="AM322" s="443" t="str">
        <f t="shared" si="84"/>
        <v/>
      </c>
      <c r="AN322" s="443" t="str">
        <f t="shared" si="85"/>
        <v/>
      </c>
      <c r="AO322" s="443" t="str">
        <f t="shared" si="86"/>
        <v/>
      </c>
      <c r="AP322" s="443" t="str">
        <f t="shared" si="87"/>
        <v/>
      </c>
      <c r="AQ322" s="440" t="str">
        <f>IF(AH322="y",IF(MAX(BY322:BZ322)&lt;'TUITION SCHED'!$H$61,MAX(BY322:BZ322),'TUITION SCHED'!$H$61),"")</f>
        <v/>
      </c>
      <c r="AR322" s="459"/>
      <c r="AS322" s="443" t="str">
        <f>IF(SUM(AT322:$BF322)&gt;0,"",IF(B322&gt;0,$P322,""))</f>
        <v/>
      </c>
      <c r="AT322" s="443" t="str">
        <f>IF(SUM(AU322:$BF322)&gt;0,"",IF(C322&gt;0,$P322,""))</f>
        <v/>
      </c>
      <c r="AU322" s="443" t="str">
        <f>IF(SUM(AV322:$BF322)&gt;0,"",IF(D322&gt;0,$P322,""))</f>
        <v/>
      </c>
      <c r="AV322" s="443" t="str">
        <f>IF(SUM(AW322:$BF322)&gt;0,"",IF(E322&gt;0,$P322,""))</f>
        <v/>
      </c>
      <c r="AW322" s="443" t="str">
        <f>IF(SUM(AX322:$BF322)&gt;0,"",IF(F322&gt;0,$P322,""))</f>
        <v/>
      </c>
      <c r="AX322" s="443" t="str">
        <f>IF(SUM(AY322:$BF322)&gt;0,"",IF(G322&gt;0,$P322,""))</f>
        <v/>
      </c>
      <c r="AY322" s="443" t="str">
        <f>IF(SUM(AZ322:$BF322)&gt;0,"",IF(H322&gt;0,$P322,""))</f>
        <v/>
      </c>
      <c r="AZ322" s="443" t="str">
        <f>IF(SUM(BA322:$BF322)&gt;0,"",IF(I322&gt;0,$P322,""))</f>
        <v/>
      </c>
      <c r="BA322" s="443" t="str">
        <f>IF(SUM(BB322:$BF322)&gt;0,"",IF(J322&gt;0,$P322,""))</f>
        <v/>
      </c>
      <c r="BB322" s="443" t="str">
        <f>IF(SUM(BC322:$BF322)&gt;0,"",IF(K322&gt;0,$P322,""))</f>
        <v/>
      </c>
      <c r="BC322" s="443" t="str">
        <f>IF(SUM(BD322:$BF322)&gt;0,"",IF(L322&gt;0,$P322,""))</f>
        <v/>
      </c>
      <c r="BD322" s="443" t="str">
        <f>IF(SUM(BE322:$BF322)&gt;0,"",IF(M322&gt;0,$P322,""))</f>
        <v/>
      </c>
      <c r="BE322" s="443" t="str">
        <f t="shared" si="88"/>
        <v/>
      </c>
      <c r="BF322" s="440" t="str">
        <f t="shared" si="89"/>
        <v/>
      </c>
      <c r="BG322" s="124"/>
      <c r="BH322" s="507"/>
      <c r="BI322" s="145" t="str">
        <f>IF(AS322&lt;1,"",IF(AS322=1,'TUITION SCHED'!$D$16,IF(AS322=2,'TUITION SCHED'!$E$16,IF(AS322=3,'TUITION SCHED'!$F$16,IF(AS322=4,'TUITION SCHED'!$G$16,IF(AS322=5,'TUITION SCHED'!$H$16,""))))))</f>
        <v/>
      </c>
      <c r="BJ322" s="443" t="str">
        <f>IF(AT322&lt;1,"",IF(AT322=1,'TUITION SCHED'!$D$17,IF(AT322=2,'TUITION SCHED'!$E$17,IF(AT322=3,'TUITION SCHED'!$F$17,IF(AT322=4,'TUITION SCHED'!$G$17,IF(AT322=5,'TUITION SCHED'!$H$18,""))))))</f>
        <v/>
      </c>
      <c r="BK322" s="443" t="str">
        <f>IF(AU322&lt;1,"",IF(AU322=1,'TUITION SCHED'!$D$18,IF(AU322=2,'TUITION SCHED'!$E$18,IF(AU322=3,'TUITION SCHED'!$F$18,IF(AU322=4,'TUITION SCHED'!$G$18,IF(AU322=5,'TUITION SCHED'!$H$18,""))))))</f>
        <v/>
      </c>
      <c r="BL322" s="443" t="str">
        <f>IF(AV322&lt;1,"",IF(AV322=1,'TUITION SCHED'!$D$19,IF(AV322=2,'TUITION SCHED'!$E$19,IF(AV322=3,'TUITION SCHED'!$F$19,IF(AV322=4,'TUITION SCHED'!$G$19,IF(AV322=5,'TUITION SCHED'!$H$19,""))))))</f>
        <v/>
      </c>
      <c r="BM322" s="443" t="str">
        <f>IF(AW322&lt;1,"",IF(AW322=1,'TUITION SCHED'!$D$20,IF(AW322=2,'TUITION SCHED'!$E$20,IF(AW322=3,'TUITION SCHED'!$F$20,IF(AW322=4,'TUITION SCHED'!$G$20,IF(AW322=5,'TUITION SCHED'!$H$20,""))))))</f>
        <v/>
      </c>
      <c r="BN322" s="443" t="str">
        <f>IF(AX322&lt;1,"",IF(AX322=1,'TUITION SCHED'!$D$21,IF(AX322=2,'TUITION SCHED'!$E$21,IF(AX322=3,'TUITION SCHED'!$F$21,IF(AX322=4,'TUITION SCHED'!$G$21,IF(AX322=5,'TUITION SCHED'!$H$21,""))))))</f>
        <v/>
      </c>
      <c r="BO322" s="443" t="str">
        <f>IF(AY322&lt;1,"",IF(AY322=1,'TUITION SCHED'!$D$22,IF(AY322=2,'TUITION SCHED'!$E$22,IF(AY322=3,'TUITION SCHED'!$F$22,IF(AY322=4,'TUITION SCHED'!$G$22,IF(AY322=5,'TUITION SCHED'!$H$22,""))))))</f>
        <v/>
      </c>
      <c r="BP322" s="443" t="str">
        <f>IF(AZ322&lt;1,"",IF(AZ322=1,'TUITION SCHED'!$D$23,IF(AZ322=2,'TUITION SCHED'!$E$23,IF(AZ322=3,'TUITION SCHED'!$F$23,IF(AZ322=4,'TUITION SCHED'!$G$23,IF(AZ322=5,'TUITION SCHED'!$H$23,""))))))</f>
        <v/>
      </c>
      <c r="BQ322" s="443" t="str">
        <f>IF(BA322&lt;1,"",IF(BA322=1,'TUITION SCHED'!$D$24,IF(BA322=2,'TUITION SCHED'!$E$24,IF(BA322=3,'TUITION SCHED'!$F$24,IF(BA322=4,'TUITION SCHED'!$G$24,IF(BA322=5,'TUITION SCHED'!$H$24,""))))))</f>
        <v/>
      </c>
      <c r="BR322" s="443" t="str">
        <f>IF(BB322&lt;1,"",IF(BB322=1,'TUITION SCHED'!$D$25,IF(BB322=2,'TUITION SCHED'!$E$25,IF(BB322=3,'TUITION SCHED'!$F$25,IF(BB322=4,'TUITION SCHED'!$G$25,IF(BB322=5,'TUITION SCHED'!$H$25,""))))))</f>
        <v/>
      </c>
      <c r="BS322" s="443" t="str">
        <f>IF(BC322&lt;1,"",IF(BC322=1,'TUITION SCHED'!$D$26,IF(BC322=2,'TUITION SCHED'!$E$26,IF(BC322=3,'TUITION SCHED'!$F$26,IF(BC322=4,'TUITION SCHED'!$G$26,IF(BC322=5,'TUITION SCHED'!$H$26,""))))))</f>
        <v/>
      </c>
      <c r="BT322" s="443" t="str">
        <f>IF(BD322&lt;1,"",IF(BD322=1,'TUITION SCHED'!$D$27,IF(BD322=2,'TUITION SCHED'!$E$27,IF(BD322=3,'TUITION SCHED'!$F$27,IF(BD322=4,'TUITION SCHED'!$G$27,IF(BD322=5,'TUITION SCHED'!$H$27,""))))))</f>
        <v/>
      </c>
      <c r="BU322" s="443" t="str">
        <f>IF(BE322&lt;1,"",IF(BE322=1,'TUITION SCHED'!$D$28,IF(BE322=2,'TUITION SCHED'!$E$28,IF(BE322=3,'TUITION SCHED'!$F$28,IF(BE322=4,'TUITION SCHED'!$G$28,IF(BE322=5,'TUITION SCHED'!$H$28,""))))))</f>
        <v/>
      </c>
      <c r="BV322" s="440" t="str">
        <f>IF(BF322&lt;1,"",IF(BF322=1,'TUITION SCHED'!$D$29,IF(BF322=2,'TUITION SCHED'!$E$29,IF(BF322=3,'TUITION SCHED'!$F$29,IF(BF322=4,'TUITION SCHED'!$G$29,IF(BF322=5,'TUITION SCHED'!$H$29,""))))))</f>
        <v/>
      </c>
      <c r="BW322" s="124"/>
      <c r="BX322" s="507"/>
      <c r="BY322" s="145" t="str">
        <f>IF(AH322="y",IF(SUM(J322:O322)&gt;0,'TUITION SCHED'!$H$58+IF(SUM(J322:O322)&gt;1,((SUM(J322:O322)-1))*'TUITION SCHED'!$H$60)+SUM(B322:I322)*'TUITION SCHED'!$H$59,""),"")</f>
        <v/>
      </c>
      <c r="BZ322" s="443" t="str">
        <f>IF(AH322="y",IF(SUM(B322:I322)&gt;0,'TUITION SCHED'!$H$57+IF(SUM(B322:I322)&gt;1,((SUM(B322:I322)-1))*'TUITION SCHED'!$H$59),""),"")</f>
        <v/>
      </c>
      <c r="CA322" s="443" t="str">
        <f t="shared" si="90"/>
        <v/>
      </c>
    </row>
    <row r="323" spans="1:79">
      <c r="A323" s="480"/>
      <c r="B323" s="480"/>
      <c r="C323" s="480"/>
      <c r="D323" s="480"/>
      <c r="E323" s="480"/>
      <c r="F323" s="480"/>
      <c r="G323" s="480"/>
      <c r="H323" s="480"/>
      <c r="I323" s="480"/>
      <c r="J323" s="480"/>
      <c r="K323" s="480"/>
      <c r="L323" s="480"/>
      <c r="M323" s="480"/>
      <c r="N323" s="480"/>
      <c r="O323" s="480"/>
      <c r="P323" s="443">
        <f t="shared" si="78"/>
        <v>0</v>
      </c>
      <c r="Q323" s="480"/>
      <c r="R323" s="480"/>
      <c r="S323" s="456">
        <f>IF(U323&gt;0,U323,IF(Q323=1,'TUITION SCHED'!D$30,IF(Q323=2,'TUITION SCHED'!E$30,IF(Q323=3,'TUITION SCHED'!F$30,IF(Q323=4,'TUITION SCHED'!G$30,IF(Q323=5,'TUITION SCHED'!H$30,IF(R323&gt;0,R323*'TUITION SCHED'!$D$31,SUM(BI323:BV323))))))))</f>
        <v>0</v>
      </c>
      <c r="T323" s="457" t="str">
        <f t="shared" si="79"/>
        <v/>
      </c>
      <c r="U323" s="480"/>
      <c r="V323" s="480"/>
      <c r="W323" s="575" t="str">
        <f>IF(V323="y",S323*'DATA INPUT'!$B$20,"")</f>
        <v/>
      </c>
      <c r="X323" s="483"/>
      <c r="Y323" s="443" t="str">
        <f>IF(A323="","",IF(X323="y",'DATA INPUT'!$B$26,'DATA INPUT'!$B$27))</f>
        <v/>
      </c>
      <c r="Z323" s="458">
        <f>IF(Q323=0,(P323-B323*0.5)*'DATA INPUT'!$B$28,"")</f>
        <v>0</v>
      </c>
      <c r="AA323" s="480"/>
      <c r="AB323" s="480"/>
      <c r="AC323" s="480"/>
      <c r="AD323" s="480"/>
      <c r="AE323" s="443" t="str">
        <f>IF((AB323+AC323+AD323)=0,"",(AB323*'DATA INPUT'!$D$59)+(AC323*'DATA INPUT'!$D$61)+(AD323*'DATA INPUT'!$D$66))</f>
        <v/>
      </c>
      <c r="AF323" s="480"/>
      <c r="AG323" s="480"/>
      <c r="AH323" s="483"/>
      <c r="AI323" s="443" t="str">
        <f t="shared" si="80"/>
        <v/>
      </c>
      <c r="AJ323" s="443" t="str">
        <f t="shared" si="81"/>
        <v/>
      </c>
      <c r="AK323" s="443" t="str">
        <f t="shared" si="82"/>
        <v/>
      </c>
      <c r="AL323" s="443" t="str">
        <f t="shared" si="83"/>
        <v/>
      </c>
      <c r="AM323" s="443" t="str">
        <f t="shared" si="84"/>
        <v/>
      </c>
      <c r="AN323" s="443" t="str">
        <f t="shared" si="85"/>
        <v/>
      </c>
      <c r="AO323" s="443" t="str">
        <f t="shared" si="86"/>
        <v/>
      </c>
      <c r="AP323" s="443" t="str">
        <f t="shared" si="87"/>
        <v/>
      </c>
      <c r="AQ323" s="440" t="str">
        <f>IF(AH323="y",IF(MAX(BY323:BZ323)&lt;'TUITION SCHED'!$H$61,MAX(BY323:BZ323),'TUITION SCHED'!$H$61),"")</f>
        <v/>
      </c>
      <c r="AR323" s="459"/>
      <c r="AS323" s="443" t="str">
        <f>IF(SUM(AT323:$BF323)&gt;0,"",IF(B323&gt;0,$P323,""))</f>
        <v/>
      </c>
      <c r="AT323" s="443" t="str">
        <f>IF(SUM(AU323:$BF323)&gt;0,"",IF(C323&gt;0,$P323,""))</f>
        <v/>
      </c>
      <c r="AU323" s="443" t="str">
        <f>IF(SUM(AV323:$BF323)&gt;0,"",IF(D323&gt;0,$P323,""))</f>
        <v/>
      </c>
      <c r="AV323" s="443" t="str">
        <f>IF(SUM(AW323:$BF323)&gt;0,"",IF(E323&gt;0,$P323,""))</f>
        <v/>
      </c>
      <c r="AW323" s="443" t="str">
        <f>IF(SUM(AX323:$BF323)&gt;0,"",IF(F323&gt;0,$P323,""))</f>
        <v/>
      </c>
      <c r="AX323" s="443" t="str">
        <f>IF(SUM(AY323:$BF323)&gt;0,"",IF(G323&gt;0,$P323,""))</f>
        <v/>
      </c>
      <c r="AY323" s="443" t="str">
        <f>IF(SUM(AZ323:$BF323)&gt;0,"",IF(H323&gt;0,$P323,""))</f>
        <v/>
      </c>
      <c r="AZ323" s="443" t="str">
        <f>IF(SUM(BA323:$BF323)&gt;0,"",IF(I323&gt;0,$P323,""))</f>
        <v/>
      </c>
      <c r="BA323" s="443" t="str">
        <f>IF(SUM(BB323:$BF323)&gt;0,"",IF(J323&gt;0,$P323,""))</f>
        <v/>
      </c>
      <c r="BB323" s="443" t="str">
        <f>IF(SUM(BC323:$BF323)&gt;0,"",IF(K323&gt;0,$P323,""))</f>
        <v/>
      </c>
      <c r="BC323" s="443" t="str">
        <f>IF(SUM(BD323:$BF323)&gt;0,"",IF(L323&gt;0,$P323,""))</f>
        <v/>
      </c>
      <c r="BD323" s="443" t="str">
        <f>IF(SUM(BE323:$BF323)&gt;0,"",IF(M323&gt;0,$P323,""))</f>
        <v/>
      </c>
      <c r="BE323" s="443" t="str">
        <f t="shared" si="88"/>
        <v/>
      </c>
      <c r="BF323" s="440" t="str">
        <f t="shared" si="89"/>
        <v/>
      </c>
      <c r="BG323" s="124"/>
      <c r="BH323" s="507"/>
      <c r="BI323" s="145" t="str">
        <f>IF(AS323&lt;1,"",IF(AS323=1,'TUITION SCHED'!$D$16,IF(AS323=2,'TUITION SCHED'!$E$16,IF(AS323=3,'TUITION SCHED'!$F$16,IF(AS323=4,'TUITION SCHED'!$G$16,IF(AS323=5,'TUITION SCHED'!$H$16,""))))))</f>
        <v/>
      </c>
      <c r="BJ323" s="443" t="str">
        <f>IF(AT323&lt;1,"",IF(AT323=1,'TUITION SCHED'!$D$17,IF(AT323=2,'TUITION SCHED'!$E$17,IF(AT323=3,'TUITION SCHED'!$F$17,IF(AT323=4,'TUITION SCHED'!$G$17,IF(AT323=5,'TUITION SCHED'!$H$18,""))))))</f>
        <v/>
      </c>
      <c r="BK323" s="443" t="str">
        <f>IF(AU323&lt;1,"",IF(AU323=1,'TUITION SCHED'!$D$18,IF(AU323=2,'TUITION SCHED'!$E$18,IF(AU323=3,'TUITION SCHED'!$F$18,IF(AU323=4,'TUITION SCHED'!$G$18,IF(AU323=5,'TUITION SCHED'!$H$18,""))))))</f>
        <v/>
      </c>
      <c r="BL323" s="443" t="str">
        <f>IF(AV323&lt;1,"",IF(AV323=1,'TUITION SCHED'!$D$19,IF(AV323=2,'TUITION SCHED'!$E$19,IF(AV323=3,'TUITION SCHED'!$F$19,IF(AV323=4,'TUITION SCHED'!$G$19,IF(AV323=5,'TUITION SCHED'!$H$19,""))))))</f>
        <v/>
      </c>
      <c r="BM323" s="443" t="str">
        <f>IF(AW323&lt;1,"",IF(AW323=1,'TUITION SCHED'!$D$20,IF(AW323=2,'TUITION SCHED'!$E$20,IF(AW323=3,'TUITION SCHED'!$F$20,IF(AW323=4,'TUITION SCHED'!$G$20,IF(AW323=5,'TUITION SCHED'!$H$20,""))))))</f>
        <v/>
      </c>
      <c r="BN323" s="443" t="str">
        <f>IF(AX323&lt;1,"",IF(AX323=1,'TUITION SCHED'!$D$21,IF(AX323=2,'TUITION SCHED'!$E$21,IF(AX323=3,'TUITION SCHED'!$F$21,IF(AX323=4,'TUITION SCHED'!$G$21,IF(AX323=5,'TUITION SCHED'!$H$21,""))))))</f>
        <v/>
      </c>
      <c r="BO323" s="443" t="str">
        <f>IF(AY323&lt;1,"",IF(AY323=1,'TUITION SCHED'!$D$22,IF(AY323=2,'TUITION SCHED'!$E$22,IF(AY323=3,'TUITION SCHED'!$F$22,IF(AY323=4,'TUITION SCHED'!$G$22,IF(AY323=5,'TUITION SCHED'!$H$22,""))))))</f>
        <v/>
      </c>
      <c r="BP323" s="443" t="str">
        <f>IF(AZ323&lt;1,"",IF(AZ323=1,'TUITION SCHED'!$D$23,IF(AZ323=2,'TUITION SCHED'!$E$23,IF(AZ323=3,'TUITION SCHED'!$F$23,IF(AZ323=4,'TUITION SCHED'!$G$23,IF(AZ323=5,'TUITION SCHED'!$H$23,""))))))</f>
        <v/>
      </c>
      <c r="BQ323" s="443" t="str">
        <f>IF(BA323&lt;1,"",IF(BA323=1,'TUITION SCHED'!$D$24,IF(BA323=2,'TUITION SCHED'!$E$24,IF(BA323=3,'TUITION SCHED'!$F$24,IF(BA323=4,'TUITION SCHED'!$G$24,IF(BA323=5,'TUITION SCHED'!$H$24,""))))))</f>
        <v/>
      </c>
      <c r="BR323" s="443" t="str">
        <f>IF(BB323&lt;1,"",IF(BB323=1,'TUITION SCHED'!$D$25,IF(BB323=2,'TUITION SCHED'!$E$25,IF(BB323=3,'TUITION SCHED'!$F$25,IF(BB323=4,'TUITION SCHED'!$G$25,IF(BB323=5,'TUITION SCHED'!$H$25,""))))))</f>
        <v/>
      </c>
      <c r="BS323" s="443" t="str">
        <f>IF(BC323&lt;1,"",IF(BC323=1,'TUITION SCHED'!$D$26,IF(BC323=2,'TUITION SCHED'!$E$26,IF(BC323=3,'TUITION SCHED'!$F$26,IF(BC323=4,'TUITION SCHED'!$G$26,IF(BC323=5,'TUITION SCHED'!$H$26,""))))))</f>
        <v/>
      </c>
      <c r="BT323" s="443" t="str">
        <f>IF(BD323&lt;1,"",IF(BD323=1,'TUITION SCHED'!$D$27,IF(BD323=2,'TUITION SCHED'!$E$27,IF(BD323=3,'TUITION SCHED'!$F$27,IF(BD323=4,'TUITION SCHED'!$G$27,IF(BD323=5,'TUITION SCHED'!$H$27,""))))))</f>
        <v/>
      </c>
      <c r="BU323" s="443" t="str">
        <f>IF(BE323&lt;1,"",IF(BE323=1,'TUITION SCHED'!$D$28,IF(BE323=2,'TUITION SCHED'!$E$28,IF(BE323=3,'TUITION SCHED'!$F$28,IF(BE323=4,'TUITION SCHED'!$G$28,IF(BE323=5,'TUITION SCHED'!$H$28,""))))))</f>
        <v/>
      </c>
      <c r="BV323" s="440" t="str">
        <f>IF(BF323&lt;1,"",IF(BF323=1,'TUITION SCHED'!$D$29,IF(BF323=2,'TUITION SCHED'!$E$29,IF(BF323=3,'TUITION SCHED'!$F$29,IF(BF323=4,'TUITION SCHED'!$G$29,IF(BF323=5,'TUITION SCHED'!$H$29,""))))))</f>
        <v/>
      </c>
      <c r="BW323" s="124"/>
      <c r="BX323" s="507"/>
      <c r="BY323" s="145" t="str">
        <f>IF(AH323="y",IF(SUM(J323:O323)&gt;0,'TUITION SCHED'!$H$58+IF(SUM(J323:O323)&gt;1,((SUM(J323:O323)-1))*'TUITION SCHED'!$H$60)+SUM(B323:I323)*'TUITION SCHED'!$H$59,""),"")</f>
        <v/>
      </c>
      <c r="BZ323" s="443" t="str">
        <f>IF(AH323="y",IF(SUM(B323:I323)&gt;0,'TUITION SCHED'!$H$57+IF(SUM(B323:I323)&gt;1,((SUM(B323:I323)-1))*'TUITION SCHED'!$H$59),""),"")</f>
        <v/>
      </c>
      <c r="CA323" s="443" t="str">
        <f t="shared" si="90"/>
        <v/>
      </c>
    </row>
    <row r="324" spans="1:79">
      <c r="A324" s="480"/>
      <c r="B324" s="480"/>
      <c r="C324" s="480"/>
      <c r="D324" s="480"/>
      <c r="E324" s="480"/>
      <c r="F324" s="480"/>
      <c r="G324" s="480"/>
      <c r="H324" s="480"/>
      <c r="I324" s="480"/>
      <c r="J324" s="480"/>
      <c r="K324" s="480"/>
      <c r="L324" s="480"/>
      <c r="M324" s="480"/>
      <c r="N324" s="480"/>
      <c r="O324" s="480"/>
      <c r="P324" s="443">
        <f t="shared" si="78"/>
        <v>0</v>
      </c>
      <c r="Q324" s="480"/>
      <c r="R324" s="480"/>
      <c r="S324" s="456">
        <f>IF(U324&gt;0,U324,IF(Q324=1,'TUITION SCHED'!D$30,IF(Q324=2,'TUITION SCHED'!E$30,IF(Q324=3,'TUITION SCHED'!F$30,IF(Q324=4,'TUITION SCHED'!G$30,IF(Q324=5,'TUITION SCHED'!H$30,IF(R324&gt;0,R324*'TUITION SCHED'!$D$31,SUM(BI324:BV324))))))))</f>
        <v>0</v>
      </c>
      <c r="T324" s="457" t="str">
        <f t="shared" si="79"/>
        <v/>
      </c>
      <c r="U324" s="480"/>
      <c r="V324" s="480"/>
      <c r="W324" s="575" t="str">
        <f>IF(V324="y",S324*'DATA INPUT'!$B$20,"")</f>
        <v/>
      </c>
      <c r="X324" s="483"/>
      <c r="Y324" s="443" t="str">
        <f>IF(A324="","",IF(X324="y",'DATA INPUT'!$B$26,'DATA INPUT'!$B$27))</f>
        <v/>
      </c>
      <c r="Z324" s="458">
        <f>IF(Q324=0,(P324-B324*0.5)*'DATA INPUT'!$B$28,"")</f>
        <v>0</v>
      </c>
      <c r="AA324" s="480"/>
      <c r="AB324" s="480"/>
      <c r="AC324" s="480"/>
      <c r="AD324" s="480"/>
      <c r="AE324" s="443" t="str">
        <f>IF((AB324+AC324+AD324)=0,"",(AB324*'DATA INPUT'!$D$59)+(AC324*'DATA INPUT'!$D$61)+(AD324*'DATA INPUT'!$D$66))</f>
        <v/>
      </c>
      <c r="AF324" s="480"/>
      <c r="AG324" s="480"/>
      <c r="AH324" s="483"/>
      <c r="AI324" s="443" t="str">
        <f t="shared" si="80"/>
        <v/>
      </c>
      <c r="AJ324" s="443" t="str">
        <f t="shared" si="81"/>
        <v/>
      </c>
      <c r="AK324" s="443" t="str">
        <f t="shared" si="82"/>
        <v/>
      </c>
      <c r="AL324" s="443" t="str">
        <f t="shared" si="83"/>
        <v/>
      </c>
      <c r="AM324" s="443" t="str">
        <f t="shared" si="84"/>
        <v/>
      </c>
      <c r="AN324" s="443" t="str">
        <f t="shared" si="85"/>
        <v/>
      </c>
      <c r="AO324" s="443" t="str">
        <f t="shared" si="86"/>
        <v/>
      </c>
      <c r="AP324" s="443" t="str">
        <f t="shared" si="87"/>
        <v/>
      </c>
      <c r="AQ324" s="440" t="str">
        <f>IF(AH324="y",IF(MAX(BY324:BZ324)&lt;'TUITION SCHED'!$H$61,MAX(BY324:BZ324),'TUITION SCHED'!$H$61),"")</f>
        <v/>
      </c>
      <c r="AR324" s="459"/>
      <c r="AS324" s="443" t="str">
        <f>IF(SUM(AT324:$BF324)&gt;0,"",IF(B324&gt;0,$P324,""))</f>
        <v/>
      </c>
      <c r="AT324" s="443" t="str">
        <f>IF(SUM(AU324:$BF324)&gt;0,"",IF(C324&gt;0,$P324,""))</f>
        <v/>
      </c>
      <c r="AU324" s="443" t="str">
        <f>IF(SUM(AV324:$BF324)&gt;0,"",IF(D324&gt;0,$P324,""))</f>
        <v/>
      </c>
      <c r="AV324" s="443" t="str">
        <f>IF(SUM(AW324:$BF324)&gt;0,"",IF(E324&gt;0,$P324,""))</f>
        <v/>
      </c>
      <c r="AW324" s="443" t="str">
        <f>IF(SUM(AX324:$BF324)&gt;0,"",IF(F324&gt;0,$P324,""))</f>
        <v/>
      </c>
      <c r="AX324" s="443" t="str">
        <f>IF(SUM(AY324:$BF324)&gt;0,"",IF(G324&gt;0,$P324,""))</f>
        <v/>
      </c>
      <c r="AY324" s="443" t="str">
        <f>IF(SUM(AZ324:$BF324)&gt;0,"",IF(H324&gt;0,$P324,""))</f>
        <v/>
      </c>
      <c r="AZ324" s="443" t="str">
        <f>IF(SUM(BA324:$BF324)&gt;0,"",IF(I324&gt;0,$P324,""))</f>
        <v/>
      </c>
      <c r="BA324" s="443" t="str">
        <f>IF(SUM(BB324:$BF324)&gt;0,"",IF(J324&gt;0,$P324,""))</f>
        <v/>
      </c>
      <c r="BB324" s="443" t="str">
        <f>IF(SUM(BC324:$BF324)&gt;0,"",IF(K324&gt;0,$P324,""))</f>
        <v/>
      </c>
      <c r="BC324" s="443" t="str">
        <f>IF(SUM(BD324:$BF324)&gt;0,"",IF(L324&gt;0,$P324,""))</f>
        <v/>
      </c>
      <c r="BD324" s="443" t="str">
        <f>IF(SUM(BE324:$BF324)&gt;0,"",IF(M324&gt;0,$P324,""))</f>
        <v/>
      </c>
      <c r="BE324" s="443" t="str">
        <f t="shared" si="88"/>
        <v/>
      </c>
      <c r="BF324" s="440" t="str">
        <f t="shared" si="89"/>
        <v/>
      </c>
      <c r="BG324" s="124"/>
      <c r="BH324" s="507"/>
      <c r="BI324" s="145" t="str">
        <f>IF(AS324&lt;1,"",IF(AS324=1,'TUITION SCHED'!$D$16,IF(AS324=2,'TUITION SCHED'!$E$16,IF(AS324=3,'TUITION SCHED'!$F$16,IF(AS324=4,'TUITION SCHED'!$G$16,IF(AS324=5,'TUITION SCHED'!$H$16,""))))))</f>
        <v/>
      </c>
      <c r="BJ324" s="443" t="str">
        <f>IF(AT324&lt;1,"",IF(AT324=1,'TUITION SCHED'!$D$17,IF(AT324=2,'TUITION SCHED'!$E$17,IF(AT324=3,'TUITION SCHED'!$F$17,IF(AT324=4,'TUITION SCHED'!$G$17,IF(AT324=5,'TUITION SCHED'!$H$18,""))))))</f>
        <v/>
      </c>
      <c r="BK324" s="443" t="str">
        <f>IF(AU324&lt;1,"",IF(AU324=1,'TUITION SCHED'!$D$18,IF(AU324=2,'TUITION SCHED'!$E$18,IF(AU324=3,'TUITION SCHED'!$F$18,IF(AU324=4,'TUITION SCHED'!$G$18,IF(AU324=5,'TUITION SCHED'!$H$18,""))))))</f>
        <v/>
      </c>
      <c r="BL324" s="443" t="str">
        <f>IF(AV324&lt;1,"",IF(AV324=1,'TUITION SCHED'!$D$19,IF(AV324=2,'TUITION SCHED'!$E$19,IF(AV324=3,'TUITION SCHED'!$F$19,IF(AV324=4,'TUITION SCHED'!$G$19,IF(AV324=5,'TUITION SCHED'!$H$19,""))))))</f>
        <v/>
      </c>
      <c r="BM324" s="443" t="str">
        <f>IF(AW324&lt;1,"",IF(AW324=1,'TUITION SCHED'!$D$20,IF(AW324=2,'TUITION SCHED'!$E$20,IF(AW324=3,'TUITION SCHED'!$F$20,IF(AW324=4,'TUITION SCHED'!$G$20,IF(AW324=5,'TUITION SCHED'!$H$20,""))))))</f>
        <v/>
      </c>
      <c r="BN324" s="443" t="str">
        <f>IF(AX324&lt;1,"",IF(AX324=1,'TUITION SCHED'!$D$21,IF(AX324=2,'TUITION SCHED'!$E$21,IF(AX324=3,'TUITION SCHED'!$F$21,IF(AX324=4,'TUITION SCHED'!$G$21,IF(AX324=5,'TUITION SCHED'!$H$21,""))))))</f>
        <v/>
      </c>
      <c r="BO324" s="443" t="str">
        <f>IF(AY324&lt;1,"",IF(AY324=1,'TUITION SCHED'!$D$22,IF(AY324=2,'TUITION SCHED'!$E$22,IF(AY324=3,'TUITION SCHED'!$F$22,IF(AY324=4,'TUITION SCHED'!$G$22,IF(AY324=5,'TUITION SCHED'!$H$22,""))))))</f>
        <v/>
      </c>
      <c r="BP324" s="443" t="str">
        <f>IF(AZ324&lt;1,"",IF(AZ324=1,'TUITION SCHED'!$D$23,IF(AZ324=2,'TUITION SCHED'!$E$23,IF(AZ324=3,'TUITION SCHED'!$F$23,IF(AZ324=4,'TUITION SCHED'!$G$23,IF(AZ324=5,'TUITION SCHED'!$H$23,""))))))</f>
        <v/>
      </c>
      <c r="BQ324" s="443" t="str">
        <f>IF(BA324&lt;1,"",IF(BA324=1,'TUITION SCHED'!$D$24,IF(BA324=2,'TUITION SCHED'!$E$24,IF(BA324=3,'TUITION SCHED'!$F$24,IF(BA324=4,'TUITION SCHED'!$G$24,IF(BA324=5,'TUITION SCHED'!$H$24,""))))))</f>
        <v/>
      </c>
      <c r="BR324" s="443" t="str">
        <f>IF(BB324&lt;1,"",IF(BB324=1,'TUITION SCHED'!$D$25,IF(BB324=2,'TUITION SCHED'!$E$25,IF(BB324=3,'TUITION SCHED'!$F$25,IF(BB324=4,'TUITION SCHED'!$G$25,IF(BB324=5,'TUITION SCHED'!$H$25,""))))))</f>
        <v/>
      </c>
      <c r="BS324" s="443" t="str">
        <f>IF(BC324&lt;1,"",IF(BC324=1,'TUITION SCHED'!$D$26,IF(BC324=2,'TUITION SCHED'!$E$26,IF(BC324=3,'TUITION SCHED'!$F$26,IF(BC324=4,'TUITION SCHED'!$G$26,IF(BC324=5,'TUITION SCHED'!$H$26,""))))))</f>
        <v/>
      </c>
      <c r="BT324" s="443" t="str">
        <f>IF(BD324&lt;1,"",IF(BD324=1,'TUITION SCHED'!$D$27,IF(BD324=2,'TUITION SCHED'!$E$27,IF(BD324=3,'TUITION SCHED'!$F$27,IF(BD324=4,'TUITION SCHED'!$G$27,IF(BD324=5,'TUITION SCHED'!$H$27,""))))))</f>
        <v/>
      </c>
      <c r="BU324" s="443" t="str">
        <f>IF(BE324&lt;1,"",IF(BE324=1,'TUITION SCHED'!$D$28,IF(BE324=2,'TUITION SCHED'!$E$28,IF(BE324=3,'TUITION SCHED'!$F$28,IF(BE324=4,'TUITION SCHED'!$G$28,IF(BE324=5,'TUITION SCHED'!$H$28,""))))))</f>
        <v/>
      </c>
      <c r="BV324" s="440" t="str">
        <f>IF(BF324&lt;1,"",IF(BF324=1,'TUITION SCHED'!$D$29,IF(BF324=2,'TUITION SCHED'!$E$29,IF(BF324=3,'TUITION SCHED'!$F$29,IF(BF324=4,'TUITION SCHED'!$G$29,IF(BF324=5,'TUITION SCHED'!$H$29,""))))))</f>
        <v/>
      </c>
      <c r="BW324" s="124"/>
      <c r="BX324" s="507"/>
      <c r="BY324" s="145" t="str">
        <f>IF(AH324="y",IF(SUM(J324:O324)&gt;0,'TUITION SCHED'!$H$58+IF(SUM(J324:O324)&gt;1,((SUM(J324:O324)-1))*'TUITION SCHED'!$H$60)+SUM(B324:I324)*'TUITION SCHED'!$H$59,""),"")</f>
        <v/>
      </c>
      <c r="BZ324" s="443" t="str">
        <f>IF(AH324="y",IF(SUM(B324:I324)&gt;0,'TUITION SCHED'!$H$57+IF(SUM(B324:I324)&gt;1,((SUM(B324:I324)-1))*'TUITION SCHED'!$H$59),""),"")</f>
        <v/>
      </c>
      <c r="CA324" s="443" t="str">
        <f t="shared" si="90"/>
        <v/>
      </c>
    </row>
    <row r="325" spans="1:79">
      <c r="A325" s="480"/>
      <c r="B325" s="480"/>
      <c r="C325" s="480"/>
      <c r="D325" s="480"/>
      <c r="E325" s="480"/>
      <c r="F325" s="480"/>
      <c r="G325" s="480"/>
      <c r="H325" s="480"/>
      <c r="I325" s="480"/>
      <c r="J325" s="480"/>
      <c r="K325" s="480"/>
      <c r="L325" s="480"/>
      <c r="M325" s="480"/>
      <c r="N325" s="480"/>
      <c r="O325" s="480"/>
      <c r="P325" s="443">
        <f t="shared" si="78"/>
        <v>0</v>
      </c>
      <c r="Q325" s="480"/>
      <c r="R325" s="480"/>
      <c r="S325" s="456">
        <f>IF(U325&gt;0,U325,IF(Q325=1,'TUITION SCHED'!D$30,IF(Q325=2,'TUITION SCHED'!E$30,IF(Q325=3,'TUITION SCHED'!F$30,IF(Q325=4,'TUITION SCHED'!G$30,IF(Q325=5,'TUITION SCHED'!H$30,IF(R325&gt;0,R325*'TUITION SCHED'!$D$31,SUM(BI325:BV325))))))))</f>
        <v>0</v>
      </c>
      <c r="T325" s="457" t="str">
        <f t="shared" si="79"/>
        <v/>
      </c>
      <c r="U325" s="480"/>
      <c r="V325" s="480"/>
      <c r="W325" s="575" t="str">
        <f>IF(V325="y",S325*'DATA INPUT'!$B$20,"")</f>
        <v/>
      </c>
      <c r="X325" s="483"/>
      <c r="Y325" s="443" t="str">
        <f>IF(A325="","",IF(X325="y",'DATA INPUT'!$B$26,'DATA INPUT'!$B$27))</f>
        <v/>
      </c>
      <c r="Z325" s="458">
        <f>IF(Q325=0,(P325-B325*0.5)*'DATA INPUT'!$B$28,"")</f>
        <v>0</v>
      </c>
      <c r="AA325" s="480"/>
      <c r="AB325" s="480"/>
      <c r="AC325" s="480"/>
      <c r="AD325" s="480"/>
      <c r="AE325" s="443" t="str">
        <f>IF((AB325+AC325+AD325)=0,"",(AB325*'DATA INPUT'!$D$59)+(AC325*'DATA INPUT'!$D$61)+(AD325*'DATA INPUT'!$D$66))</f>
        <v/>
      </c>
      <c r="AF325" s="480"/>
      <c r="AG325" s="480"/>
      <c r="AH325" s="483"/>
      <c r="AI325" s="443" t="str">
        <f t="shared" si="80"/>
        <v/>
      </c>
      <c r="AJ325" s="443" t="str">
        <f t="shared" si="81"/>
        <v/>
      </c>
      <c r="AK325" s="443" t="str">
        <f t="shared" si="82"/>
        <v/>
      </c>
      <c r="AL325" s="443" t="str">
        <f t="shared" si="83"/>
        <v/>
      </c>
      <c r="AM325" s="443" t="str">
        <f t="shared" si="84"/>
        <v/>
      </c>
      <c r="AN325" s="443" t="str">
        <f t="shared" si="85"/>
        <v/>
      </c>
      <c r="AO325" s="443" t="str">
        <f t="shared" si="86"/>
        <v/>
      </c>
      <c r="AP325" s="443" t="str">
        <f t="shared" si="87"/>
        <v/>
      </c>
      <c r="AQ325" s="440" t="str">
        <f>IF(AH325="y",IF(MAX(BY325:BZ325)&lt;'TUITION SCHED'!$H$61,MAX(BY325:BZ325),'TUITION SCHED'!$H$61),"")</f>
        <v/>
      </c>
      <c r="AR325" s="459"/>
      <c r="AS325" s="443" t="str">
        <f>IF(SUM(AT325:$BF325)&gt;0,"",IF(B325&gt;0,$P325,""))</f>
        <v/>
      </c>
      <c r="AT325" s="443" t="str">
        <f>IF(SUM(AU325:$BF325)&gt;0,"",IF(C325&gt;0,$P325,""))</f>
        <v/>
      </c>
      <c r="AU325" s="443" t="str">
        <f>IF(SUM(AV325:$BF325)&gt;0,"",IF(D325&gt;0,$P325,""))</f>
        <v/>
      </c>
      <c r="AV325" s="443" t="str">
        <f>IF(SUM(AW325:$BF325)&gt;0,"",IF(E325&gt;0,$P325,""))</f>
        <v/>
      </c>
      <c r="AW325" s="443" t="str">
        <f>IF(SUM(AX325:$BF325)&gt;0,"",IF(F325&gt;0,$P325,""))</f>
        <v/>
      </c>
      <c r="AX325" s="443" t="str">
        <f>IF(SUM(AY325:$BF325)&gt;0,"",IF(G325&gt;0,$P325,""))</f>
        <v/>
      </c>
      <c r="AY325" s="443" t="str">
        <f>IF(SUM(AZ325:$BF325)&gt;0,"",IF(H325&gt;0,$P325,""))</f>
        <v/>
      </c>
      <c r="AZ325" s="443" t="str">
        <f>IF(SUM(BA325:$BF325)&gt;0,"",IF(I325&gt;0,$P325,""))</f>
        <v/>
      </c>
      <c r="BA325" s="443" t="str">
        <f>IF(SUM(BB325:$BF325)&gt;0,"",IF(J325&gt;0,$P325,""))</f>
        <v/>
      </c>
      <c r="BB325" s="443" t="str">
        <f>IF(SUM(BC325:$BF325)&gt;0,"",IF(K325&gt;0,$P325,""))</f>
        <v/>
      </c>
      <c r="BC325" s="443" t="str">
        <f>IF(SUM(BD325:$BF325)&gt;0,"",IF(L325&gt;0,$P325,""))</f>
        <v/>
      </c>
      <c r="BD325" s="443" t="str">
        <f>IF(SUM(BE325:$BF325)&gt;0,"",IF(M325&gt;0,$P325,""))</f>
        <v/>
      </c>
      <c r="BE325" s="443" t="str">
        <f t="shared" si="88"/>
        <v/>
      </c>
      <c r="BF325" s="440" t="str">
        <f t="shared" si="89"/>
        <v/>
      </c>
      <c r="BG325" s="124"/>
      <c r="BH325" s="507"/>
      <c r="BI325" s="145" t="str">
        <f>IF(AS325&lt;1,"",IF(AS325=1,'TUITION SCHED'!$D$16,IF(AS325=2,'TUITION SCHED'!$E$16,IF(AS325=3,'TUITION SCHED'!$F$16,IF(AS325=4,'TUITION SCHED'!$G$16,IF(AS325=5,'TUITION SCHED'!$H$16,""))))))</f>
        <v/>
      </c>
      <c r="BJ325" s="443" t="str">
        <f>IF(AT325&lt;1,"",IF(AT325=1,'TUITION SCHED'!$D$17,IF(AT325=2,'TUITION SCHED'!$E$17,IF(AT325=3,'TUITION SCHED'!$F$17,IF(AT325=4,'TUITION SCHED'!$G$17,IF(AT325=5,'TUITION SCHED'!$H$18,""))))))</f>
        <v/>
      </c>
      <c r="BK325" s="443" t="str">
        <f>IF(AU325&lt;1,"",IF(AU325=1,'TUITION SCHED'!$D$18,IF(AU325=2,'TUITION SCHED'!$E$18,IF(AU325=3,'TUITION SCHED'!$F$18,IF(AU325=4,'TUITION SCHED'!$G$18,IF(AU325=5,'TUITION SCHED'!$H$18,""))))))</f>
        <v/>
      </c>
      <c r="BL325" s="443" t="str">
        <f>IF(AV325&lt;1,"",IF(AV325=1,'TUITION SCHED'!$D$19,IF(AV325=2,'TUITION SCHED'!$E$19,IF(AV325=3,'TUITION SCHED'!$F$19,IF(AV325=4,'TUITION SCHED'!$G$19,IF(AV325=5,'TUITION SCHED'!$H$19,""))))))</f>
        <v/>
      </c>
      <c r="BM325" s="443" t="str">
        <f>IF(AW325&lt;1,"",IF(AW325=1,'TUITION SCHED'!$D$20,IF(AW325=2,'TUITION SCHED'!$E$20,IF(AW325=3,'TUITION SCHED'!$F$20,IF(AW325=4,'TUITION SCHED'!$G$20,IF(AW325=5,'TUITION SCHED'!$H$20,""))))))</f>
        <v/>
      </c>
      <c r="BN325" s="443" t="str">
        <f>IF(AX325&lt;1,"",IF(AX325=1,'TUITION SCHED'!$D$21,IF(AX325=2,'TUITION SCHED'!$E$21,IF(AX325=3,'TUITION SCHED'!$F$21,IF(AX325=4,'TUITION SCHED'!$G$21,IF(AX325=5,'TUITION SCHED'!$H$21,""))))))</f>
        <v/>
      </c>
      <c r="BO325" s="443" t="str">
        <f>IF(AY325&lt;1,"",IF(AY325=1,'TUITION SCHED'!$D$22,IF(AY325=2,'TUITION SCHED'!$E$22,IF(AY325=3,'TUITION SCHED'!$F$22,IF(AY325=4,'TUITION SCHED'!$G$22,IF(AY325=5,'TUITION SCHED'!$H$22,""))))))</f>
        <v/>
      </c>
      <c r="BP325" s="443" t="str">
        <f>IF(AZ325&lt;1,"",IF(AZ325=1,'TUITION SCHED'!$D$23,IF(AZ325=2,'TUITION SCHED'!$E$23,IF(AZ325=3,'TUITION SCHED'!$F$23,IF(AZ325=4,'TUITION SCHED'!$G$23,IF(AZ325=5,'TUITION SCHED'!$H$23,""))))))</f>
        <v/>
      </c>
      <c r="BQ325" s="443" t="str">
        <f>IF(BA325&lt;1,"",IF(BA325=1,'TUITION SCHED'!$D$24,IF(BA325=2,'TUITION SCHED'!$E$24,IF(BA325=3,'TUITION SCHED'!$F$24,IF(BA325=4,'TUITION SCHED'!$G$24,IF(BA325=5,'TUITION SCHED'!$H$24,""))))))</f>
        <v/>
      </c>
      <c r="BR325" s="443" t="str">
        <f>IF(BB325&lt;1,"",IF(BB325=1,'TUITION SCHED'!$D$25,IF(BB325=2,'TUITION SCHED'!$E$25,IF(BB325=3,'TUITION SCHED'!$F$25,IF(BB325=4,'TUITION SCHED'!$G$25,IF(BB325=5,'TUITION SCHED'!$H$25,""))))))</f>
        <v/>
      </c>
      <c r="BS325" s="443" t="str">
        <f>IF(BC325&lt;1,"",IF(BC325=1,'TUITION SCHED'!$D$26,IF(BC325=2,'TUITION SCHED'!$E$26,IF(BC325=3,'TUITION SCHED'!$F$26,IF(BC325=4,'TUITION SCHED'!$G$26,IF(BC325=5,'TUITION SCHED'!$H$26,""))))))</f>
        <v/>
      </c>
      <c r="BT325" s="443" t="str">
        <f>IF(BD325&lt;1,"",IF(BD325=1,'TUITION SCHED'!$D$27,IF(BD325=2,'TUITION SCHED'!$E$27,IF(BD325=3,'TUITION SCHED'!$F$27,IF(BD325=4,'TUITION SCHED'!$G$27,IF(BD325=5,'TUITION SCHED'!$H$27,""))))))</f>
        <v/>
      </c>
      <c r="BU325" s="443" t="str">
        <f>IF(BE325&lt;1,"",IF(BE325=1,'TUITION SCHED'!$D$28,IF(BE325=2,'TUITION SCHED'!$E$28,IF(BE325=3,'TUITION SCHED'!$F$28,IF(BE325=4,'TUITION SCHED'!$G$28,IF(BE325=5,'TUITION SCHED'!$H$28,""))))))</f>
        <v/>
      </c>
      <c r="BV325" s="440" t="str">
        <f>IF(BF325&lt;1,"",IF(BF325=1,'TUITION SCHED'!$D$29,IF(BF325=2,'TUITION SCHED'!$E$29,IF(BF325=3,'TUITION SCHED'!$F$29,IF(BF325=4,'TUITION SCHED'!$G$29,IF(BF325=5,'TUITION SCHED'!$H$29,""))))))</f>
        <v/>
      </c>
      <c r="BW325" s="124"/>
      <c r="BX325" s="507"/>
      <c r="BY325" s="145" t="str">
        <f>IF(AH325="y",IF(SUM(J325:O325)&gt;0,'TUITION SCHED'!$H$58+IF(SUM(J325:O325)&gt;1,((SUM(J325:O325)-1))*'TUITION SCHED'!$H$60)+SUM(B325:I325)*'TUITION SCHED'!$H$59,""),"")</f>
        <v/>
      </c>
      <c r="BZ325" s="443" t="str">
        <f>IF(AH325="y",IF(SUM(B325:I325)&gt;0,'TUITION SCHED'!$H$57+IF(SUM(B325:I325)&gt;1,((SUM(B325:I325)-1))*'TUITION SCHED'!$H$59),""),"")</f>
        <v/>
      </c>
      <c r="CA325" s="443" t="str">
        <f t="shared" si="90"/>
        <v/>
      </c>
    </row>
    <row r="326" spans="1:79">
      <c r="A326" s="480"/>
      <c r="B326" s="480"/>
      <c r="C326" s="480"/>
      <c r="D326" s="480"/>
      <c r="E326" s="480"/>
      <c r="F326" s="480"/>
      <c r="G326" s="480"/>
      <c r="H326" s="480"/>
      <c r="I326" s="480"/>
      <c r="J326" s="480"/>
      <c r="K326" s="480"/>
      <c r="L326" s="480"/>
      <c r="M326" s="480"/>
      <c r="N326" s="480"/>
      <c r="O326" s="480"/>
      <c r="P326" s="443">
        <f t="shared" si="78"/>
        <v>0</v>
      </c>
      <c r="Q326" s="480"/>
      <c r="R326" s="480"/>
      <c r="S326" s="456">
        <f>IF(U326&gt;0,U326,IF(Q326=1,'TUITION SCHED'!D$30,IF(Q326=2,'TUITION SCHED'!E$30,IF(Q326=3,'TUITION SCHED'!F$30,IF(Q326=4,'TUITION SCHED'!G$30,IF(Q326=5,'TUITION SCHED'!H$30,IF(R326&gt;0,R326*'TUITION SCHED'!$D$31,SUM(BI326:BV326))))))))</f>
        <v>0</v>
      </c>
      <c r="T326" s="457" t="str">
        <f t="shared" si="79"/>
        <v/>
      </c>
      <c r="U326" s="480"/>
      <c r="V326" s="480"/>
      <c r="W326" s="575" t="str">
        <f>IF(V326="y",S326*'DATA INPUT'!$B$20,"")</f>
        <v/>
      </c>
      <c r="X326" s="483"/>
      <c r="Y326" s="443" t="str">
        <f>IF(A326="","",IF(X326="y",'DATA INPUT'!$B$26,'DATA INPUT'!$B$27))</f>
        <v/>
      </c>
      <c r="Z326" s="458">
        <f>IF(Q326=0,(P326-B326*0.5)*'DATA INPUT'!$B$28,"")</f>
        <v>0</v>
      </c>
      <c r="AA326" s="480"/>
      <c r="AB326" s="480"/>
      <c r="AC326" s="480"/>
      <c r="AD326" s="480"/>
      <c r="AE326" s="443" t="str">
        <f>IF((AB326+AC326+AD326)=0,"",(AB326*'DATA INPUT'!$D$59)+(AC326*'DATA INPUT'!$D$61)+(AD326*'DATA INPUT'!$D$66))</f>
        <v/>
      </c>
      <c r="AF326" s="480"/>
      <c r="AG326" s="480"/>
      <c r="AH326" s="483"/>
      <c r="AI326" s="443" t="str">
        <f t="shared" si="80"/>
        <v/>
      </c>
      <c r="AJ326" s="443" t="str">
        <f t="shared" si="81"/>
        <v/>
      </c>
      <c r="AK326" s="443" t="str">
        <f t="shared" si="82"/>
        <v/>
      </c>
      <c r="AL326" s="443" t="str">
        <f t="shared" si="83"/>
        <v/>
      </c>
      <c r="AM326" s="443" t="str">
        <f t="shared" si="84"/>
        <v/>
      </c>
      <c r="AN326" s="443" t="str">
        <f t="shared" si="85"/>
        <v/>
      </c>
      <c r="AO326" s="443" t="str">
        <f t="shared" si="86"/>
        <v/>
      </c>
      <c r="AP326" s="443" t="str">
        <f t="shared" si="87"/>
        <v/>
      </c>
      <c r="AQ326" s="440" t="str">
        <f>IF(AH326="y",IF(MAX(BY326:BZ326)&lt;'TUITION SCHED'!$H$61,MAX(BY326:BZ326),'TUITION SCHED'!$H$61),"")</f>
        <v/>
      </c>
      <c r="AR326" s="459"/>
      <c r="AS326" s="443" t="str">
        <f>IF(SUM(AT326:$BF326)&gt;0,"",IF(B326&gt;0,$P326,""))</f>
        <v/>
      </c>
      <c r="AT326" s="443" t="str">
        <f>IF(SUM(AU326:$BF326)&gt;0,"",IF(C326&gt;0,$P326,""))</f>
        <v/>
      </c>
      <c r="AU326" s="443" t="str">
        <f>IF(SUM(AV326:$BF326)&gt;0,"",IF(D326&gt;0,$P326,""))</f>
        <v/>
      </c>
      <c r="AV326" s="443" t="str">
        <f>IF(SUM(AW326:$BF326)&gt;0,"",IF(E326&gt;0,$P326,""))</f>
        <v/>
      </c>
      <c r="AW326" s="443" t="str">
        <f>IF(SUM(AX326:$BF326)&gt;0,"",IF(F326&gt;0,$P326,""))</f>
        <v/>
      </c>
      <c r="AX326" s="443" t="str">
        <f>IF(SUM(AY326:$BF326)&gt;0,"",IF(G326&gt;0,$P326,""))</f>
        <v/>
      </c>
      <c r="AY326" s="443" t="str">
        <f>IF(SUM(AZ326:$BF326)&gt;0,"",IF(H326&gt;0,$P326,""))</f>
        <v/>
      </c>
      <c r="AZ326" s="443" t="str">
        <f>IF(SUM(BA326:$BF326)&gt;0,"",IF(I326&gt;0,$P326,""))</f>
        <v/>
      </c>
      <c r="BA326" s="443" t="str">
        <f>IF(SUM(BB326:$BF326)&gt;0,"",IF(J326&gt;0,$P326,""))</f>
        <v/>
      </c>
      <c r="BB326" s="443" t="str">
        <f>IF(SUM(BC326:$BF326)&gt;0,"",IF(K326&gt;0,$P326,""))</f>
        <v/>
      </c>
      <c r="BC326" s="443" t="str">
        <f>IF(SUM(BD326:$BF326)&gt;0,"",IF(L326&gt;0,$P326,""))</f>
        <v/>
      </c>
      <c r="BD326" s="443" t="str">
        <f>IF(SUM(BE326:$BF326)&gt;0,"",IF(M326&gt;0,$P326,""))</f>
        <v/>
      </c>
      <c r="BE326" s="443" t="str">
        <f t="shared" si="88"/>
        <v/>
      </c>
      <c r="BF326" s="440" t="str">
        <f t="shared" si="89"/>
        <v/>
      </c>
      <c r="BG326" s="124"/>
      <c r="BH326" s="507"/>
      <c r="BI326" s="145" t="str">
        <f>IF(AS326&lt;1,"",IF(AS326=1,'TUITION SCHED'!$D$16,IF(AS326=2,'TUITION SCHED'!$E$16,IF(AS326=3,'TUITION SCHED'!$F$16,IF(AS326=4,'TUITION SCHED'!$G$16,IF(AS326=5,'TUITION SCHED'!$H$16,""))))))</f>
        <v/>
      </c>
      <c r="BJ326" s="443" t="str">
        <f>IF(AT326&lt;1,"",IF(AT326=1,'TUITION SCHED'!$D$17,IF(AT326=2,'TUITION SCHED'!$E$17,IF(AT326=3,'TUITION SCHED'!$F$17,IF(AT326=4,'TUITION SCHED'!$G$17,IF(AT326=5,'TUITION SCHED'!$H$18,""))))))</f>
        <v/>
      </c>
      <c r="BK326" s="443" t="str">
        <f>IF(AU326&lt;1,"",IF(AU326=1,'TUITION SCHED'!$D$18,IF(AU326=2,'TUITION SCHED'!$E$18,IF(AU326=3,'TUITION SCHED'!$F$18,IF(AU326=4,'TUITION SCHED'!$G$18,IF(AU326=5,'TUITION SCHED'!$H$18,""))))))</f>
        <v/>
      </c>
      <c r="BL326" s="443" t="str">
        <f>IF(AV326&lt;1,"",IF(AV326=1,'TUITION SCHED'!$D$19,IF(AV326=2,'TUITION SCHED'!$E$19,IF(AV326=3,'TUITION SCHED'!$F$19,IF(AV326=4,'TUITION SCHED'!$G$19,IF(AV326=5,'TUITION SCHED'!$H$19,""))))))</f>
        <v/>
      </c>
      <c r="BM326" s="443" t="str">
        <f>IF(AW326&lt;1,"",IF(AW326=1,'TUITION SCHED'!$D$20,IF(AW326=2,'TUITION SCHED'!$E$20,IF(AW326=3,'TUITION SCHED'!$F$20,IF(AW326=4,'TUITION SCHED'!$G$20,IF(AW326=5,'TUITION SCHED'!$H$20,""))))))</f>
        <v/>
      </c>
      <c r="BN326" s="443" t="str">
        <f>IF(AX326&lt;1,"",IF(AX326=1,'TUITION SCHED'!$D$21,IF(AX326=2,'TUITION SCHED'!$E$21,IF(AX326=3,'TUITION SCHED'!$F$21,IF(AX326=4,'TUITION SCHED'!$G$21,IF(AX326=5,'TUITION SCHED'!$H$21,""))))))</f>
        <v/>
      </c>
      <c r="BO326" s="443" t="str">
        <f>IF(AY326&lt;1,"",IF(AY326=1,'TUITION SCHED'!$D$22,IF(AY326=2,'TUITION SCHED'!$E$22,IF(AY326=3,'TUITION SCHED'!$F$22,IF(AY326=4,'TUITION SCHED'!$G$22,IF(AY326=5,'TUITION SCHED'!$H$22,""))))))</f>
        <v/>
      </c>
      <c r="BP326" s="443" t="str">
        <f>IF(AZ326&lt;1,"",IF(AZ326=1,'TUITION SCHED'!$D$23,IF(AZ326=2,'TUITION SCHED'!$E$23,IF(AZ326=3,'TUITION SCHED'!$F$23,IF(AZ326=4,'TUITION SCHED'!$G$23,IF(AZ326=5,'TUITION SCHED'!$H$23,""))))))</f>
        <v/>
      </c>
      <c r="BQ326" s="443" t="str">
        <f>IF(BA326&lt;1,"",IF(BA326=1,'TUITION SCHED'!$D$24,IF(BA326=2,'TUITION SCHED'!$E$24,IF(BA326=3,'TUITION SCHED'!$F$24,IF(BA326=4,'TUITION SCHED'!$G$24,IF(BA326=5,'TUITION SCHED'!$H$24,""))))))</f>
        <v/>
      </c>
      <c r="BR326" s="443" t="str">
        <f>IF(BB326&lt;1,"",IF(BB326=1,'TUITION SCHED'!$D$25,IF(BB326=2,'TUITION SCHED'!$E$25,IF(BB326=3,'TUITION SCHED'!$F$25,IF(BB326=4,'TUITION SCHED'!$G$25,IF(BB326=5,'TUITION SCHED'!$H$25,""))))))</f>
        <v/>
      </c>
      <c r="BS326" s="443" t="str">
        <f>IF(BC326&lt;1,"",IF(BC326=1,'TUITION SCHED'!$D$26,IF(BC326=2,'TUITION SCHED'!$E$26,IF(BC326=3,'TUITION SCHED'!$F$26,IF(BC326=4,'TUITION SCHED'!$G$26,IF(BC326=5,'TUITION SCHED'!$H$26,""))))))</f>
        <v/>
      </c>
      <c r="BT326" s="443" t="str">
        <f>IF(BD326&lt;1,"",IF(BD326=1,'TUITION SCHED'!$D$27,IF(BD326=2,'TUITION SCHED'!$E$27,IF(BD326=3,'TUITION SCHED'!$F$27,IF(BD326=4,'TUITION SCHED'!$G$27,IF(BD326=5,'TUITION SCHED'!$H$27,""))))))</f>
        <v/>
      </c>
      <c r="BU326" s="443" t="str">
        <f>IF(BE326&lt;1,"",IF(BE326=1,'TUITION SCHED'!$D$28,IF(BE326=2,'TUITION SCHED'!$E$28,IF(BE326=3,'TUITION SCHED'!$F$28,IF(BE326=4,'TUITION SCHED'!$G$28,IF(BE326=5,'TUITION SCHED'!$H$28,""))))))</f>
        <v/>
      </c>
      <c r="BV326" s="440" t="str">
        <f>IF(BF326&lt;1,"",IF(BF326=1,'TUITION SCHED'!$D$29,IF(BF326=2,'TUITION SCHED'!$E$29,IF(BF326=3,'TUITION SCHED'!$F$29,IF(BF326=4,'TUITION SCHED'!$G$29,IF(BF326=5,'TUITION SCHED'!$H$29,""))))))</f>
        <v/>
      </c>
      <c r="BW326" s="124"/>
      <c r="BX326" s="507"/>
      <c r="BY326" s="145" t="str">
        <f>IF(AH326="y",IF(SUM(J326:O326)&gt;0,'TUITION SCHED'!$H$58+IF(SUM(J326:O326)&gt;1,((SUM(J326:O326)-1))*'TUITION SCHED'!$H$60)+SUM(B326:I326)*'TUITION SCHED'!$H$59,""),"")</f>
        <v/>
      </c>
      <c r="BZ326" s="443" t="str">
        <f>IF(AH326="y",IF(SUM(B326:I326)&gt;0,'TUITION SCHED'!$H$57+IF(SUM(B326:I326)&gt;1,((SUM(B326:I326)-1))*'TUITION SCHED'!$H$59),""),"")</f>
        <v/>
      </c>
      <c r="CA326" s="443" t="str">
        <f t="shared" si="90"/>
        <v/>
      </c>
    </row>
    <row r="327" spans="1:79">
      <c r="A327" s="480"/>
      <c r="B327" s="480"/>
      <c r="C327" s="480"/>
      <c r="D327" s="480"/>
      <c r="E327" s="480"/>
      <c r="F327" s="480"/>
      <c r="G327" s="480"/>
      <c r="H327" s="480"/>
      <c r="I327" s="480"/>
      <c r="J327" s="480"/>
      <c r="K327" s="480"/>
      <c r="L327" s="480"/>
      <c r="M327" s="480"/>
      <c r="N327" s="480"/>
      <c r="O327" s="480"/>
      <c r="P327" s="443">
        <f t="shared" si="78"/>
        <v>0</v>
      </c>
      <c r="Q327" s="480"/>
      <c r="R327" s="480"/>
      <c r="S327" s="456">
        <f>IF(U327&gt;0,U327,IF(Q327=1,'TUITION SCHED'!D$30,IF(Q327=2,'TUITION SCHED'!E$30,IF(Q327=3,'TUITION SCHED'!F$30,IF(Q327=4,'TUITION SCHED'!G$30,IF(Q327=5,'TUITION SCHED'!H$30,IF(R327&gt;0,R327*'TUITION SCHED'!$D$31,SUM(BI327:BV327))))))))</f>
        <v>0</v>
      </c>
      <c r="T327" s="457" t="str">
        <f t="shared" si="79"/>
        <v/>
      </c>
      <c r="U327" s="480"/>
      <c r="V327" s="480"/>
      <c r="W327" s="575" t="str">
        <f>IF(V327="y",S327*'DATA INPUT'!$B$20,"")</f>
        <v/>
      </c>
      <c r="X327" s="483"/>
      <c r="Y327" s="443" t="str">
        <f>IF(A327="","",IF(X327="y",'DATA INPUT'!$B$26,'DATA INPUT'!$B$27))</f>
        <v/>
      </c>
      <c r="Z327" s="458">
        <f>IF(Q327=0,(P327-B327*0.5)*'DATA INPUT'!$B$28,"")</f>
        <v>0</v>
      </c>
      <c r="AA327" s="480"/>
      <c r="AB327" s="480"/>
      <c r="AC327" s="480"/>
      <c r="AD327" s="480"/>
      <c r="AE327" s="443" t="str">
        <f>IF((AB327+AC327+AD327)=0,"",(AB327*'DATA INPUT'!$D$59)+(AC327*'DATA INPUT'!$D$61)+(AD327*'DATA INPUT'!$D$66))</f>
        <v/>
      </c>
      <c r="AF327" s="480"/>
      <c r="AG327" s="480"/>
      <c r="AH327" s="483"/>
      <c r="AI327" s="443" t="str">
        <f t="shared" si="80"/>
        <v/>
      </c>
      <c r="AJ327" s="443" t="str">
        <f t="shared" si="81"/>
        <v/>
      </c>
      <c r="AK327" s="443" t="str">
        <f t="shared" si="82"/>
        <v/>
      </c>
      <c r="AL327" s="443" t="str">
        <f t="shared" si="83"/>
        <v/>
      </c>
      <c r="AM327" s="443" t="str">
        <f t="shared" si="84"/>
        <v/>
      </c>
      <c r="AN327" s="443" t="str">
        <f t="shared" si="85"/>
        <v/>
      </c>
      <c r="AO327" s="443" t="str">
        <f t="shared" si="86"/>
        <v/>
      </c>
      <c r="AP327" s="443" t="str">
        <f t="shared" si="87"/>
        <v/>
      </c>
      <c r="AQ327" s="440" t="str">
        <f>IF(AH327="y",IF(MAX(BY327:BZ327)&lt;'TUITION SCHED'!$H$61,MAX(BY327:BZ327),'TUITION SCHED'!$H$61),"")</f>
        <v/>
      </c>
      <c r="AR327" s="459"/>
      <c r="AS327" s="443" t="str">
        <f>IF(SUM(AT327:$BF327)&gt;0,"",IF(B327&gt;0,$P327,""))</f>
        <v/>
      </c>
      <c r="AT327" s="443" t="str">
        <f>IF(SUM(AU327:$BF327)&gt;0,"",IF(C327&gt;0,$P327,""))</f>
        <v/>
      </c>
      <c r="AU327" s="443" t="str">
        <f>IF(SUM(AV327:$BF327)&gt;0,"",IF(D327&gt;0,$P327,""))</f>
        <v/>
      </c>
      <c r="AV327" s="443" t="str">
        <f>IF(SUM(AW327:$BF327)&gt;0,"",IF(E327&gt;0,$P327,""))</f>
        <v/>
      </c>
      <c r="AW327" s="443" t="str">
        <f>IF(SUM(AX327:$BF327)&gt;0,"",IF(F327&gt;0,$P327,""))</f>
        <v/>
      </c>
      <c r="AX327" s="443" t="str">
        <f>IF(SUM(AY327:$BF327)&gt;0,"",IF(G327&gt;0,$P327,""))</f>
        <v/>
      </c>
      <c r="AY327" s="443" t="str">
        <f>IF(SUM(AZ327:$BF327)&gt;0,"",IF(H327&gt;0,$P327,""))</f>
        <v/>
      </c>
      <c r="AZ327" s="443" t="str">
        <f>IF(SUM(BA327:$BF327)&gt;0,"",IF(I327&gt;0,$P327,""))</f>
        <v/>
      </c>
      <c r="BA327" s="443" t="str">
        <f>IF(SUM(BB327:$BF327)&gt;0,"",IF(J327&gt;0,$P327,""))</f>
        <v/>
      </c>
      <c r="BB327" s="443" t="str">
        <f>IF(SUM(BC327:$BF327)&gt;0,"",IF(K327&gt;0,$P327,""))</f>
        <v/>
      </c>
      <c r="BC327" s="443" t="str">
        <f>IF(SUM(BD327:$BF327)&gt;0,"",IF(L327&gt;0,$P327,""))</f>
        <v/>
      </c>
      <c r="BD327" s="443" t="str">
        <f>IF(SUM(BE327:$BF327)&gt;0,"",IF(M327&gt;0,$P327,""))</f>
        <v/>
      </c>
      <c r="BE327" s="443" t="str">
        <f t="shared" si="88"/>
        <v/>
      </c>
      <c r="BF327" s="440" t="str">
        <f t="shared" si="89"/>
        <v/>
      </c>
      <c r="BG327" s="124"/>
      <c r="BH327" s="507"/>
      <c r="BI327" s="145" t="str">
        <f>IF(AS327&lt;1,"",IF(AS327=1,'TUITION SCHED'!$D$16,IF(AS327=2,'TUITION SCHED'!$E$16,IF(AS327=3,'TUITION SCHED'!$F$16,IF(AS327=4,'TUITION SCHED'!$G$16,IF(AS327=5,'TUITION SCHED'!$H$16,""))))))</f>
        <v/>
      </c>
      <c r="BJ327" s="443" t="str">
        <f>IF(AT327&lt;1,"",IF(AT327=1,'TUITION SCHED'!$D$17,IF(AT327=2,'TUITION SCHED'!$E$17,IF(AT327=3,'TUITION SCHED'!$F$17,IF(AT327=4,'TUITION SCHED'!$G$17,IF(AT327=5,'TUITION SCHED'!$H$18,""))))))</f>
        <v/>
      </c>
      <c r="BK327" s="443" t="str">
        <f>IF(AU327&lt;1,"",IF(AU327=1,'TUITION SCHED'!$D$18,IF(AU327=2,'TUITION SCHED'!$E$18,IF(AU327=3,'TUITION SCHED'!$F$18,IF(AU327=4,'TUITION SCHED'!$G$18,IF(AU327=5,'TUITION SCHED'!$H$18,""))))))</f>
        <v/>
      </c>
      <c r="BL327" s="443" t="str">
        <f>IF(AV327&lt;1,"",IF(AV327=1,'TUITION SCHED'!$D$19,IF(AV327=2,'TUITION SCHED'!$E$19,IF(AV327=3,'TUITION SCHED'!$F$19,IF(AV327=4,'TUITION SCHED'!$G$19,IF(AV327=5,'TUITION SCHED'!$H$19,""))))))</f>
        <v/>
      </c>
      <c r="BM327" s="443" t="str">
        <f>IF(AW327&lt;1,"",IF(AW327=1,'TUITION SCHED'!$D$20,IF(AW327=2,'TUITION SCHED'!$E$20,IF(AW327=3,'TUITION SCHED'!$F$20,IF(AW327=4,'TUITION SCHED'!$G$20,IF(AW327=5,'TUITION SCHED'!$H$20,""))))))</f>
        <v/>
      </c>
      <c r="BN327" s="443" t="str">
        <f>IF(AX327&lt;1,"",IF(AX327=1,'TUITION SCHED'!$D$21,IF(AX327=2,'TUITION SCHED'!$E$21,IF(AX327=3,'TUITION SCHED'!$F$21,IF(AX327=4,'TUITION SCHED'!$G$21,IF(AX327=5,'TUITION SCHED'!$H$21,""))))))</f>
        <v/>
      </c>
      <c r="BO327" s="443" t="str">
        <f>IF(AY327&lt;1,"",IF(AY327=1,'TUITION SCHED'!$D$22,IF(AY327=2,'TUITION SCHED'!$E$22,IF(AY327=3,'TUITION SCHED'!$F$22,IF(AY327=4,'TUITION SCHED'!$G$22,IF(AY327=5,'TUITION SCHED'!$H$22,""))))))</f>
        <v/>
      </c>
      <c r="BP327" s="443" t="str">
        <f>IF(AZ327&lt;1,"",IF(AZ327=1,'TUITION SCHED'!$D$23,IF(AZ327=2,'TUITION SCHED'!$E$23,IF(AZ327=3,'TUITION SCHED'!$F$23,IF(AZ327=4,'TUITION SCHED'!$G$23,IF(AZ327=5,'TUITION SCHED'!$H$23,""))))))</f>
        <v/>
      </c>
      <c r="BQ327" s="443" t="str">
        <f>IF(BA327&lt;1,"",IF(BA327=1,'TUITION SCHED'!$D$24,IF(BA327=2,'TUITION SCHED'!$E$24,IF(BA327=3,'TUITION SCHED'!$F$24,IF(BA327=4,'TUITION SCHED'!$G$24,IF(BA327=5,'TUITION SCHED'!$H$24,""))))))</f>
        <v/>
      </c>
      <c r="BR327" s="443" t="str">
        <f>IF(BB327&lt;1,"",IF(BB327=1,'TUITION SCHED'!$D$25,IF(BB327=2,'TUITION SCHED'!$E$25,IF(BB327=3,'TUITION SCHED'!$F$25,IF(BB327=4,'TUITION SCHED'!$G$25,IF(BB327=5,'TUITION SCHED'!$H$25,""))))))</f>
        <v/>
      </c>
      <c r="BS327" s="443" t="str">
        <f>IF(BC327&lt;1,"",IF(BC327=1,'TUITION SCHED'!$D$26,IF(BC327=2,'TUITION SCHED'!$E$26,IF(BC327=3,'TUITION SCHED'!$F$26,IF(BC327=4,'TUITION SCHED'!$G$26,IF(BC327=5,'TUITION SCHED'!$H$26,""))))))</f>
        <v/>
      </c>
      <c r="BT327" s="443" t="str">
        <f>IF(BD327&lt;1,"",IF(BD327=1,'TUITION SCHED'!$D$27,IF(BD327=2,'TUITION SCHED'!$E$27,IF(BD327=3,'TUITION SCHED'!$F$27,IF(BD327=4,'TUITION SCHED'!$G$27,IF(BD327=5,'TUITION SCHED'!$H$27,""))))))</f>
        <v/>
      </c>
      <c r="BU327" s="443" t="str">
        <f>IF(BE327&lt;1,"",IF(BE327=1,'TUITION SCHED'!$D$28,IF(BE327=2,'TUITION SCHED'!$E$28,IF(BE327=3,'TUITION SCHED'!$F$28,IF(BE327=4,'TUITION SCHED'!$G$28,IF(BE327=5,'TUITION SCHED'!$H$28,""))))))</f>
        <v/>
      </c>
      <c r="BV327" s="440" t="str">
        <f>IF(BF327&lt;1,"",IF(BF327=1,'TUITION SCHED'!$D$29,IF(BF327=2,'TUITION SCHED'!$E$29,IF(BF327=3,'TUITION SCHED'!$F$29,IF(BF327=4,'TUITION SCHED'!$G$29,IF(BF327=5,'TUITION SCHED'!$H$29,""))))))</f>
        <v/>
      </c>
      <c r="BW327" s="124"/>
      <c r="BX327" s="507"/>
      <c r="BY327" s="145" t="str">
        <f>IF(AH327="y",IF(SUM(J327:O327)&gt;0,'TUITION SCHED'!$H$58+IF(SUM(J327:O327)&gt;1,((SUM(J327:O327)-1))*'TUITION SCHED'!$H$60)+SUM(B327:I327)*'TUITION SCHED'!$H$59,""),"")</f>
        <v/>
      </c>
      <c r="BZ327" s="443" t="str">
        <f>IF(AH327="y",IF(SUM(B327:I327)&gt;0,'TUITION SCHED'!$H$57+IF(SUM(B327:I327)&gt;1,((SUM(B327:I327)-1))*'TUITION SCHED'!$H$59),""),"")</f>
        <v/>
      </c>
      <c r="CA327" s="443" t="str">
        <f t="shared" si="90"/>
        <v/>
      </c>
    </row>
    <row r="328" spans="1:79">
      <c r="A328" s="480"/>
      <c r="B328" s="480"/>
      <c r="C328" s="480"/>
      <c r="D328" s="480"/>
      <c r="E328" s="480"/>
      <c r="F328" s="480"/>
      <c r="G328" s="480"/>
      <c r="H328" s="480"/>
      <c r="I328" s="480"/>
      <c r="J328" s="480"/>
      <c r="K328" s="480"/>
      <c r="L328" s="480"/>
      <c r="M328" s="480"/>
      <c r="N328" s="480"/>
      <c r="O328" s="480"/>
      <c r="P328" s="443">
        <f t="shared" si="78"/>
        <v>0</v>
      </c>
      <c r="Q328" s="480"/>
      <c r="R328" s="480"/>
      <c r="S328" s="456">
        <f>IF(U328&gt;0,U328,IF(Q328=1,'TUITION SCHED'!D$30,IF(Q328=2,'TUITION SCHED'!E$30,IF(Q328=3,'TUITION SCHED'!F$30,IF(Q328=4,'TUITION SCHED'!G$30,IF(Q328=5,'TUITION SCHED'!H$30,IF(R328&gt;0,R328*'TUITION SCHED'!$D$31,SUM(BI328:BV328))))))))</f>
        <v>0</v>
      </c>
      <c r="T328" s="457" t="str">
        <f t="shared" si="79"/>
        <v/>
      </c>
      <c r="U328" s="480"/>
      <c r="V328" s="480"/>
      <c r="W328" s="575" t="str">
        <f>IF(V328="y",S328*'DATA INPUT'!$B$20,"")</f>
        <v/>
      </c>
      <c r="X328" s="483"/>
      <c r="Y328" s="443" t="str">
        <f>IF(A328="","",IF(X328="y",'DATA INPUT'!$B$26,'DATA INPUT'!$B$27))</f>
        <v/>
      </c>
      <c r="Z328" s="458">
        <f>IF(Q328=0,(P328-B328*0.5)*'DATA INPUT'!$B$28,"")</f>
        <v>0</v>
      </c>
      <c r="AA328" s="480"/>
      <c r="AB328" s="480"/>
      <c r="AC328" s="480"/>
      <c r="AD328" s="480"/>
      <c r="AE328" s="443" t="str">
        <f>IF((AB328+AC328+AD328)=0,"",(AB328*'DATA INPUT'!$D$59)+(AC328*'DATA INPUT'!$D$61)+(AD328*'DATA INPUT'!$D$66))</f>
        <v/>
      </c>
      <c r="AF328" s="480"/>
      <c r="AG328" s="480"/>
      <c r="AH328" s="483"/>
      <c r="AI328" s="443" t="str">
        <f t="shared" si="80"/>
        <v/>
      </c>
      <c r="AJ328" s="443" t="str">
        <f t="shared" si="81"/>
        <v/>
      </c>
      <c r="AK328" s="443" t="str">
        <f t="shared" si="82"/>
        <v/>
      </c>
      <c r="AL328" s="443" t="str">
        <f t="shared" si="83"/>
        <v/>
      </c>
      <c r="AM328" s="443" t="str">
        <f t="shared" si="84"/>
        <v/>
      </c>
      <c r="AN328" s="443" t="str">
        <f t="shared" si="85"/>
        <v/>
      </c>
      <c r="AO328" s="443" t="str">
        <f t="shared" si="86"/>
        <v/>
      </c>
      <c r="AP328" s="443" t="str">
        <f t="shared" si="87"/>
        <v/>
      </c>
      <c r="AQ328" s="440" t="str">
        <f>IF(AH328="y",IF(MAX(BY328:BZ328)&lt;'TUITION SCHED'!$H$61,MAX(BY328:BZ328),'TUITION SCHED'!$H$61),"")</f>
        <v/>
      </c>
      <c r="AR328" s="459"/>
      <c r="AS328" s="443" t="str">
        <f>IF(SUM(AT328:$BF328)&gt;0,"",IF(B328&gt;0,$P328,""))</f>
        <v/>
      </c>
      <c r="AT328" s="443" t="str">
        <f>IF(SUM(AU328:$BF328)&gt;0,"",IF(C328&gt;0,$P328,""))</f>
        <v/>
      </c>
      <c r="AU328" s="443" t="str">
        <f>IF(SUM(AV328:$BF328)&gt;0,"",IF(D328&gt;0,$P328,""))</f>
        <v/>
      </c>
      <c r="AV328" s="443" t="str">
        <f>IF(SUM(AW328:$BF328)&gt;0,"",IF(E328&gt;0,$P328,""))</f>
        <v/>
      </c>
      <c r="AW328" s="443" t="str">
        <f>IF(SUM(AX328:$BF328)&gt;0,"",IF(F328&gt;0,$P328,""))</f>
        <v/>
      </c>
      <c r="AX328" s="443" t="str">
        <f>IF(SUM(AY328:$BF328)&gt;0,"",IF(G328&gt;0,$P328,""))</f>
        <v/>
      </c>
      <c r="AY328" s="443" t="str">
        <f>IF(SUM(AZ328:$BF328)&gt;0,"",IF(H328&gt;0,$P328,""))</f>
        <v/>
      </c>
      <c r="AZ328" s="443" t="str">
        <f>IF(SUM(BA328:$BF328)&gt;0,"",IF(I328&gt;0,$P328,""))</f>
        <v/>
      </c>
      <c r="BA328" s="443" t="str">
        <f>IF(SUM(BB328:$BF328)&gt;0,"",IF(J328&gt;0,$P328,""))</f>
        <v/>
      </c>
      <c r="BB328" s="443" t="str">
        <f>IF(SUM(BC328:$BF328)&gt;0,"",IF(K328&gt;0,$P328,""))</f>
        <v/>
      </c>
      <c r="BC328" s="443" t="str">
        <f>IF(SUM(BD328:$BF328)&gt;0,"",IF(L328&gt;0,$P328,""))</f>
        <v/>
      </c>
      <c r="BD328" s="443" t="str">
        <f>IF(SUM(BE328:$BF328)&gt;0,"",IF(M328&gt;0,$P328,""))</f>
        <v/>
      </c>
      <c r="BE328" s="443" t="str">
        <f t="shared" si="88"/>
        <v/>
      </c>
      <c r="BF328" s="440" t="str">
        <f t="shared" si="89"/>
        <v/>
      </c>
      <c r="BG328" s="124"/>
      <c r="BH328" s="507"/>
      <c r="BI328" s="145" t="str">
        <f>IF(AS328&lt;1,"",IF(AS328=1,'TUITION SCHED'!$D$16,IF(AS328=2,'TUITION SCHED'!$E$16,IF(AS328=3,'TUITION SCHED'!$F$16,IF(AS328=4,'TUITION SCHED'!$G$16,IF(AS328=5,'TUITION SCHED'!$H$16,""))))))</f>
        <v/>
      </c>
      <c r="BJ328" s="443" t="str">
        <f>IF(AT328&lt;1,"",IF(AT328=1,'TUITION SCHED'!$D$17,IF(AT328=2,'TUITION SCHED'!$E$17,IF(AT328=3,'TUITION SCHED'!$F$17,IF(AT328=4,'TUITION SCHED'!$G$17,IF(AT328=5,'TUITION SCHED'!$H$18,""))))))</f>
        <v/>
      </c>
      <c r="BK328" s="443" t="str">
        <f>IF(AU328&lt;1,"",IF(AU328=1,'TUITION SCHED'!$D$18,IF(AU328=2,'TUITION SCHED'!$E$18,IF(AU328=3,'TUITION SCHED'!$F$18,IF(AU328=4,'TUITION SCHED'!$G$18,IF(AU328=5,'TUITION SCHED'!$H$18,""))))))</f>
        <v/>
      </c>
      <c r="BL328" s="443" t="str">
        <f>IF(AV328&lt;1,"",IF(AV328=1,'TUITION SCHED'!$D$19,IF(AV328=2,'TUITION SCHED'!$E$19,IF(AV328=3,'TUITION SCHED'!$F$19,IF(AV328=4,'TUITION SCHED'!$G$19,IF(AV328=5,'TUITION SCHED'!$H$19,""))))))</f>
        <v/>
      </c>
      <c r="BM328" s="443" t="str">
        <f>IF(AW328&lt;1,"",IF(AW328=1,'TUITION SCHED'!$D$20,IF(AW328=2,'TUITION SCHED'!$E$20,IF(AW328=3,'TUITION SCHED'!$F$20,IF(AW328=4,'TUITION SCHED'!$G$20,IF(AW328=5,'TUITION SCHED'!$H$20,""))))))</f>
        <v/>
      </c>
      <c r="BN328" s="443" t="str">
        <f>IF(AX328&lt;1,"",IF(AX328=1,'TUITION SCHED'!$D$21,IF(AX328=2,'TUITION SCHED'!$E$21,IF(AX328=3,'TUITION SCHED'!$F$21,IF(AX328=4,'TUITION SCHED'!$G$21,IF(AX328=5,'TUITION SCHED'!$H$21,""))))))</f>
        <v/>
      </c>
      <c r="BO328" s="443" t="str">
        <f>IF(AY328&lt;1,"",IF(AY328=1,'TUITION SCHED'!$D$22,IF(AY328=2,'TUITION SCHED'!$E$22,IF(AY328=3,'TUITION SCHED'!$F$22,IF(AY328=4,'TUITION SCHED'!$G$22,IF(AY328=5,'TUITION SCHED'!$H$22,""))))))</f>
        <v/>
      </c>
      <c r="BP328" s="443" t="str">
        <f>IF(AZ328&lt;1,"",IF(AZ328=1,'TUITION SCHED'!$D$23,IF(AZ328=2,'TUITION SCHED'!$E$23,IF(AZ328=3,'TUITION SCHED'!$F$23,IF(AZ328=4,'TUITION SCHED'!$G$23,IF(AZ328=5,'TUITION SCHED'!$H$23,""))))))</f>
        <v/>
      </c>
      <c r="BQ328" s="443" t="str">
        <f>IF(BA328&lt;1,"",IF(BA328=1,'TUITION SCHED'!$D$24,IF(BA328=2,'TUITION SCHED'!$E$24,IF(BA328=3,'TUITION SCHED'!$F$24,IF(BA328=4,'TUITION SCHED'!$G$24,IF(BA328=5,'TUITION SCHED'!$H$24,""))))))</f>
        <v/>
      </c>
      <c r="BR328" s="443" t="str">
        <f>IF(BB328&lt;1,"",IF(BB328=1,'TUITION SCHED'!$D$25,IF(BB328=2,'TUITION SCHED'!$E$25,IF(BB328=3,'TUITION SCHED'!$F$25,IF(BB328=4,'TUITION SCHED'!$G$25,IF(BB328=5,'TUITION SCHED'!$H$25,""))))))</f>
        <v/>
      </c>
      <c r="BS328" s="443" t="str">
        <f>IF(BC328&lt;1,"",IF(BC328=1,'TUITION SCHED'!$D$26,IF(BC328=2,'TUITION SCHED'!$E$26,IF(BC328=3,'TUITION SCHED'!$F$26,IF(BC328=4,'TUITION SCHED'!$G$26,IF(BC328=5,'TUITION SCHED'!$H$26,""))))))</f>
        <v/>
      </c>
      <c r="BT328" s="443" t="str">
        <f>IF(BD328&lt;1,"",IF(BD328=1,'TUITION SCHED'!$D$27,IF(BD328=2,'TUITION SCHED'!$E$27,IF(BD328=3,'TUITION SCHED'!$F$27,IF(BD328=4,'TUITION SCHED'!$G$27,IF(BD328=5,'TUITION SCHED'!$H$27,""))))))</f>
        <v/>
      </c>
      <c r="BU328" s="443" t="str">
        <f>IF(BE328&lt;1,"",IF(BE328=1,'TUITION SCHED'!$D$28,IF(BE328=2,'TUITION SCHED'!$E$28,IF(BE328=3,'TUITION SCHED'!$F$28,IF(BE328=4,'TUITION SCHED'!$G$28,IF(BE328=5,'TUITION SCHED'!$H$28,""))))))</f>
        <v/>
      </c>
      <c r="BV328" s="440" t="str">
        <f>IF(BF328&lt;1,"",IF(BF328=1,'TUITION SCHED'!$D$29,IF(BF328=2,'TUITION SCHED'!$E$29,IF(BF328=3,'TUITION SCHED'!$F$29,IF(BF328=4,'TUITION SCHED'!$G$29,IF(BF328=5,'TUITION SCHED'!$H$29,""))))))</f>
        <v/>
      </c>
      <c r="BW328" s="124"/>
      <c r="BX328" s="507"/>
      <c r="BY328" s="145" t="str">
        <f>IF(AH328="y",IF(SUM(J328:O328)&gt;0,'TUITION SCHED'!$H$58+IF(SUM(J328:O328)&gt;1,((SUM(J328:O328)-1))*'TUITION SCHED'!$H$60)+SUM(B328:I328)*'TUITION SCHED'!$H$59,""),"")</f>
        <v/>
      </c>
      <c r="BZ328" s="443" t="str">
        <f>IF(AH328="y",IF(SUM(B328:I328)&gt;0,'TUITION SCHED'!$H$57+IF(SUM(B328:I328)&gt;1,((SUM(B328:I328)-1))*'TUITION SCHED'!$H$59),""),"")</f>
        <v/>
      </c>
      <c r="CA328" s="443" t="str">
        <f t="shared" si="90"/>
        <v/>
      </c>
    </row>
    <row r="329" spans="1:79">
      <c r="A329" s="480"/>
      <c r="B329" s="480"/>
      <c r="C329" s="480"/>
      <c r="D329" s="480"/>
      <c r="E329" s="480"/>
      <c r="F329" s="480"/>
      <c r="G329" s="480"/>
      <c r="H329" s="480"/>
      <c r="I329" s="480"/>
      <c r="J329" s="480"/>
      <c r="K329" s="480"/>
      <c r="L329" s="480"/>
      <c r="M329" s="480"/>
      <c r="N329" s="480"/>
      <c r="O329" s="480"/>
      <c r="P329" s="443">
        <f t="shared" si="78"/>
        <v>0</v>
      </c>
      <c r="Q329" s="480"/>
      <c r="R329" s="480"/>
      <c r="S329" s="456">
        <f>IF(U329&gt;0,U329,IF(Q329=1,'TUITION SCHED'!D$30,IF(Q329=2,'TUITION SCHED'!E$30,IF(Q329=3,'TUITION SCHED'!F$30,IF(Q329=4,'TUITION SCHED'!G$30,IF(Q329=5,'TUITION SCHED'!H$30,IF(R329&gt;0,R329*'TUITION SCHED'!$D$31,SUM(BI329:BV329))))))))</f>
        <v>0</v>
      </c>
      <c r="T329" s="457" t="str">
        <f t="shared" si="79"/>
        <v/>
      </c>
      <c r="U329" s="480"/>
      <c r="V329" s="480"/>
      <c r="W329" s="575" t="str">
        <f>IF(V329="y",S329*'DATA INPUT'!$B$20,"")</f>
        <v/>
      </c>
      <c r="X329" s="483"/>
      <c r="Y329" s="443" t="str">
        <f>IF(A329="","",IF(X329="y",'DATA INPUT'!$B$26,'DATA INPUT'!$B$27))</f>
        <v/>
      </c>
      <c r="Z329" s="458">
        <f>IF(Q329=0,(P329-B329*0.5)*'DATA INPUT'!$B$28,"")</f>
        <v>0</v>
      </c>
      <c r="AA329" s="480"/>
      <c r="AB329" s="480"/>
      <c r="AC329" s="480"/>
      <c r="AD329" s="480"/>
      <c r="AE329" s="443" t="str">
        <f>IF((AB329+AC329+AD329)=0,"",(AB329*'DATA INPUT'!$D$59)+(AC329*'DATA INPUT'!$D$61)+(AD329*'DATA INPUT'!$D$66))</f>
        <v/>
      </c>
      <c r="AF329" s="480"/>
      <c r="AG329" s="480"/>
      <c r="AH329" s="483"/>
      <c r="AI329" s="443" t="str">
        <f t="shared" si="80"/>
        <v/>
      </c>
      <c r="AJ329" s="443" t="str">
        <f t="shared" si="81"/>
        <v/>
      </c>
      <c r="AK329" s="443" t="str">
        <f t="shared" si="82"/>
        <v/>
      </c>
      <c r="AL329" s="443" t="str">
        <f t="shared" si="83"/>
        <v/>
      </c>
      <c r="AM329" s="443" t="str">
        <f t="shared" si="84"/>
        <v/>
      </c>
      <c r="AN329" s="443" t="str">
        <f t="shared" si="85"/>
        <v/>
      </c>
      <c r="AO329" s="443" t="str">
        <f t="shared" si="86"/>
        <v/>
      </c>
      <c r="AP329" s="443" t="str">
        <f t="shared" si="87"/>
        <v/>
      </c>
      <c r="AQ329" s="440" t="str">
        <f>IF(AH329="y",IF(MAX(BY329:BZ329)&lt;'TUITION SCHED'!$H$61,MAX(BY329:BZ329),'TUITION SCHED'!$H$61),"")</f>
        <v/>
      </c>
      <c r="AR329" s="459"/>
      <c r="AS329" s="443" t="str">
        <f>IF(SUM(AT329:$BF329)&gt;0,"",IF(B329&gt;0,$P329,""))</f>
        <v/>
      </c>
      <c r="AT329" s="443" t="str">
        <f>IF(SUM(AU329:$BF329)&gt;0,"",IF(C329&gt;0,$P329,""))</f>
        <v/>
      </c>
      <c r="AU329" s="443" t="str">
        <f>IF(SUM(AV329:$BF329)&gt;0,"",IF(D329&gt;0,$P329,""))</f>
        <v/>
      </c>
      <c r="AV329" s="443" t="str">
        <f>IF(SUM(AW329:$BF329)&gt;0,"",IF(E329&gt;0,$P329,""))</f>
        <v/>
      </c>
      <c r="AW329" s="443" t="str">
        <f>IF(SUM(AX329:$BF329)&gt;0,"",IF(F329&gt;0,$P329,""))</f>
        <v/>
      </c>
      <c r="AX329" s="443" t="str">
        <f>IF(SUM(AY329:$BF329)&gt;0,"",IF(G329&gt;0,$P329,""))</f>
        <v/>
      </c>
      <c r="AY329" s="443" t="str">
        <f>IF(SUM(AZ329:$BF329)&gt;0,"",IF(H329&gt;0,$P329,""))</f>
        <v/>
      </c>
      <c r="AZ329" s="443" t="str">
        <f>IF(SUM(BA329:$BF329)&gt;0,"",IF(I329&gt;0,$P329,""))</f>
        <v/>
      </c>
      <c r="BA329" s="443" t="str">
        <f>IF(SUM(BB329:$BF329)&gt;0,"",IF(J329&gt;0,$P329,""))</f>
        <v/>
      </c>
      <c r="BB329" s="443" t="str">
        <f>IF(SUM(BC329:$BF329)&gt;0,"",IF(K329&gt;0,$P329,""))</f>
        <v/>
      </c>
      <c r="BC329" s="443" t="str">
        <f>IF(SUM(BD329:$BF329)&gt;0,"",IF(L329&gt;0,$P329,""))</f>
        <v/>
      </c>
      <c r="BD329" s="443" t="str">
        <f>IF(SUM(BE329:$BF329)&gt;0,"",IF(M329&gt;0,$P329,""))</f>
        <v/>
      </c>
      <c r="BE329" s="443" t="str">
        <f t="shared" si="88"/>
        <v/>
      </c>
      <c r="BF329" s="440" t="str">
        <f t="shared" si="89"/>
        <v/>
      </c>
      <c r="BG329" s="124"/>
      <c r="BH329" s="507"/>
      <c r="BI329" s="145" t="str">
        <f>IF(AS329&lt;1,"",IF(AS329=1,'TUITION SCHED'!$D$16,IF(AS329=2,'TUITION SCHED'!$E$16,IF(AS329=3,'TUITION SCHED'!$F$16,IF(AS329=4,'TUITION SCHED'!$G$16,IF(AS329=5,'TUITION SCHED'!$H$16,""))))))</f>
        <v/>
      </c>
      <c r="BJ329" s="443" t="str">
        <f>IF(AT329&lt;1,"",IF(AT329=1,'TUITION SCHED'!$D$17,IF(AT329=2,'TUITION SCHED'!$E$17,IF(AT329=3,'TUITION SCHED'!$F$17,IF(AT329=4,'TUITION SCHED'!$G$17,IF(AT329=5,'TUITION SCHED'!$H$18,""))))))</f>
        <v/>
      </c>
      <c r="BK329" s="443" t="str">
        <f>IF(AU329&lt;1,"",IF(AU329=1,'TUITION SCHED'!$D$18,IF(AU329=2,'TUITION SCHED'!$E$18,IF(AU329=3,'TUITION SCHED'!$F$18,IF(AU329=4,'TUITION SCHED'!$G$18,IF(AU329=5,'TUITION SCHED'!$H$18,""))))))</f>
        <v/>
      </c>
      <c r="BL329" s="443" t="str">
        <f>IF(AV329&lt;1,"",IF(AV329=1,'TUITION SCHED'!$D$19,IF(AV329=2,'TUITION SCHED'!$E$19,IF(AV329=3,'TUITION SCHED'!$F$19,IF(AV329=4,'TUITION SCHED'!$G$19,IF(AV329=5,'TUITION SCHED'!$H$19,""))))))</f>
        <v/>
      </c>
      <c r="BM329" s="443" t="str">
        <f>IF(AW329&lt;1,"",IF(AW329=1,'TUITION SCHED'!$D$20,IF(AW329=2,'TUITION SCHED'!$E$20,IF(AW329=3,'TUITION SCHED'!$F$20,IF(AW329=4,'TUITION SCHED'!$G$20,IF(AW329=5,'TUITION SCHED'!$H$20,""))))))</f>
        <v/>
      </c>
      <c r="BN329" s="443" t="str">
        <f>IF(AX329&lt;1,"",IF(AX329=1,'TUITION SCHED'!$D$21,IF(AX329=2,'TUITION SCHED'!$E$21,IF(AX329=3,'TUITION SCHED'!$F$21,IF(AX329=4,'TUITION SCHED'!$G$21,IF(AX329=5,'TUITION SCHED'!$H$21,""))))))</f>
        <v/>
      </c>
      <c r="BO329" s="443" t="str">
        <f>IF(AY329&lt;1,"",IF(AY329=1,'TUITION SCHED'!$D$22,IF(AY329=2,'TUITION SCHED'!$E$22,IF(AY329=3,'TUITION SCHED'!$F$22,IF(AY329=4,'TUITION SCHED'!$G$22,IF(AY329=5,'TUITION SCHED'!$H$22,""))))))</f>
        <v/>
      </c>
      <c r="BP329" s="443" t="str">
        <f>IF(AZ329&lt;1,"",IF(AZ329=1,'TUITION SCHED'!$D$23,IF(AZ329=2,'TUITION SCHED'!$E$23,IF(AZ329=3,'TUITION SCHED'!$F$23,IF(AZ329=4,'TUITION SCHED'!$G$23,IF(AZ329=5,'TUITION SCHED'!$H$23,""))))))</f>
        <v/>
      </c>
      <c r="BQ329" s="443" t="str">
        <f>IF(BA329&lt;1,"",IF(BA329=1,'TUITION SCHED'!$D$24,IF(BA329=2,'TUITION SCHED'!$E$24,IF(BA329=3,'TUITION SCHED'!$F$24,IF(BA329=4,'TUITION SCHED'!$G$24,IF(BA329=5,'TUITION SCHED'!$H$24,""))))))</f>
        <v/>
      </c>
      <c r="BR329" s="443" t="str">
        <f>IF(BB329&lt;1,"",IF(BB329=1,'TUITION SCHED'!$D$25,IF(BB329=2,'TUITION SCHED'!$E$25,IF(BB329=3,'TUITION SCHED'!$F$25,IF(BB329=4,'TUITION SCHED'!$G$25,IF(BB329=5,'TUITION SCHED'!$H$25,""))))))</f>
        <v/>
      </c>
      <c r="BS329" s="443" t="str">
        <f>IF(BC329&lt;1,"",IF(BC329=1,'TUITION SCHED'!$D$26,IF(BC329=2,'TUITION SCHED'!$E$26,IF(BC329=3,'TUITION SCHED'!$F$26,IF(BC329=4,'TUITION SCHED'!$G$26,IF(BC329=5,'TUITION SCHED'!$H$26,""))))))</f>
        <v/>
      </c>
      <c r="BT329" s="443" t="str">
        <f>IF(BD329&lt;1,"",IF(BD329=1,'TUITION SCHED'!$D$27,IF(BD329=2,'TUITION SCHED'!$E$27,IF(BD329=3,'TUITION SCHED'!$F$27,IF(BD329=4,'TUITION SCHED'!$G$27,IF(BD329=5,'TUITION SCHED'!$H$27,""))))))</f>
        <v/>
      </c>
      <c r="BU329" s="443" t="str">
        <f>IF(BE329&lt;1,"",IF(BE329=1,'TUITION SCHED'!$D$28,IF(BE329=2,'TUITION SCHED'!$E$28,IF(BE329=3,'TUITION SCHED'!$F$28,IF(BE329=4,'TUITION SCHED'!$G$28,IF(BE329=5,'TUITION SCHED'!$H$28,""))))))</f>
        <v/>
      </c>
      <c r="BV329" s="440" t="str">
        <f>IF(BF329&lt;1,"",IF(BF329=1,'TUITION SCHED'!$D$29,IF(BF329=2,'TUITION SCHED'!$E$29,IF(BF329=3,'TUITION SCHED'!$F$29,IF(BF329=4,'TUITION SCHED'!$G$29,IF(BF329=5,'TUITION SCHED'!$H$29,""))))))</f>
        <v/>
      </c>
      <c r="BW329" s="124"/>
      <c r="BX329" s="507"/>
      <c r="BY329" s="145" t="str">
        <f>IF(AH329="y",IF(SUM(J329:O329)&gt;0,'TUITION SCHED'!$H$58+IF(SUM(J329:O329)&gt;1,((SUM(J329:O329)-1))*'TUITION SCHED'!$H$60)+SUM(B329:I329)*'TUITION SCHED'!$H$59,""),"")</f>
        <v/>
      </c>
      <c r="BZ329" s="443" t="str">
        <f>IF(AH329="y",IF(SUM(B329:I329)&gt;0,'TUITION SCHED'!$H$57+IF(SUM(B329:I329)&gt;1,((SUM(B329:I329)-1))*'TUITION SCHED'!$H$59),""),"")</f>
        <v/>
      </c>
      <c r="CA329" s="443" t="str">
        <f t="shared" si="90"/>
        <v/>
      </c>
    </row>
    <row r="330" spans="1:79">
      <c r="A330" s="480"/>
      <c r="B330" s="480"/>
      <c r="C330" s="480"/>
      <c r="D330" s="480"/>
      <c r="E330" s="480"/>
      <c r="F330" s="480"/>
      <c r="G330" s="480"/>
      <c r="H330" s="480"/>
      <c r="I330" s="480"/>
      <c r="J330" s="480"/>
      <c r="K330" s="480"/>
      <c r="L330" s="480"/>
      <c r="M330" s="480"/>
      <c r="N330" s="480"/>
      <c r="O330" s="480"/>
      <c r="P330" s="443">
        <f t="shared" si="78"/>
        <v>0</v>
      </c>
      <c r="Q330" s="480"/>
      <c r="R330" s="480"/>
      <c r="S330" s="456">
        <f>IF(U330&gt;0,U330,IF(Q330=1,'TUITION SCHED'!D$30,IF(Q330=2,'TUITION SCHED'!E$30,IF(Q330=3,'TUITION SCHED'!F$30,IF(Q330=4,'TUITION SCHED'!G$30,IF(Q330=5,'TUITION SCHED'!H$30,IF(R330&gt;0,R330*'TUITION SCHED'!$D$31,SUM(BI330:BV330))))))))</f>
        <v>0</v>
      </c>
      <c r="T330" s="457" t="str">
        <f t="shared" si="79"/>
        <v/>
      </c>
      <c r="U330" s="480"/>
      <c r="V330" s="480"/>
      <c r="W330" s="575" t="str">
        <f>IF(V330="y",S330*'DATA INPUT'!$B$20,"")</f>
        <v/>
      </c>
      <c r="X330" s="483"/>
      <c r="Y330" s="443" t="str">
        <f>IF(A330="","",IF(X330="y",'DATA INPUT'!$B$26,'DATA INPUT'!$B$27))</f>
        <v/>
      </c>
      <c r="Z330" s="458">
        <f>IF(Q330=0,(P330-B330*0.5)*'DATA INPUT'!$B$28,"")</f>
        <v>0</v>
      </c>
      <c r="AA330" s="480"/>
      <c r="AB330" s="480"/>
      <c r="AC330" s="480"/>
      <c r="AD330" s="480"/>
      <c r="AE330" s="443" t="str">
        <f>IF((AB330+AC330+AD330)=0,"",(AB330*'DATA INPUT'!$D$59)+(AC330*'DATA INPUT'!$D$61)+(AD330*'DATA INPUT'!$D$66))</f>
        <v/>
      </c>
      <c r="AF330" s="480"/>
      <c r="AG330" s="480"/>
      <c r="AH330" s="483"/>
      <c r="AI330" s="443" t="str">
        <f t="shared" si="80"/>
        <v/>
      </c>
      <c r="AJ330" s="443" t="str">
        <f t="shared" si="81"/>
        <v/>
      </c>
      <c r="AK330" s="443" t="str">
        <f t="shared" si="82"/>
        <v/>
      </c>
      <c r="AL330" s="443" t="str">
        <f t="shared" si="83"/>
        <v/>
      </c>
      <c r="AM330" s="443" t="str">
        <f t="shared" si="84"/>
        <v/>
      </c>
      <c r="AN330" s="443" t="str">
        <f t="shared" si="85"/>
        <v/>
      </c>
      <c r="AO330" s="443" t="str">
        <f t="shared" si="86"/>
        <v/>
      </c>
      <c r="AP330" s="443" t="str">
        <f t="shared" si="87"/>
        <v/>
      </c>
      <c r="AQ330" s="440" t="str">
        <f>IF(AH330="y",IF(MAX(BY330:BZ330)&lt;'TUITION SCHED'!$H$61,MAX(BY330:BZ330),'TUITION SCHED'!$H$61),"")</f>
        <v/>
      </c>
      <c r="AR330" s="459"/>
      <c r="AS330" s="443" t="str">
        <f>IF(SUM(AT330:$BF330)&gt;0,"",IF(B330&gt;0,$P330,""))</f>
        <v/>
      </c>
      <c r="AT330" s="443" t="str">
        <f>IF(SUM(AU330:$BF330)&gt;0,"",IF(C330&gt;0,$P330,""))</f>
        <v/>
      </c>
      <c r="AU330" s="443" t="str">
        <f>IF(SUM(AV330:$BF330)&gt;0,"",IF(D330&gt;0,$P330,""))</f>
        <v/>
      </c>
      <c r="AV330" s="443" t="str">
        <f>IF(SUM(AW330:$BF330)&gt;0,"",IF(E330&gt;0,$P330,""))</f>
        <v/>
      </c>
      <c r="AW330" s="443" t="str">
        <f>IF(SUM(AX330:$BF330)&gt;0,"",IF(F330&gt;0,$P330,""))</f>
        <v/>
      </c>
      <c r="AX330" s="443" t="str">
        <f>IF(SUM(AY330:$BF330)&gt;0,"",IF(G330&gt;0,$P330,""))</f>
        <v/>
      </c>
      <c r="AY330" s="443" t="str">
        <f>IF(SUM(AZ330:$BF330)&gt;0,"",IF(H330&gt;0,$P330,""))</f>
        <v/>
      </c>
      <c r="AZ330" s="443" t="str">
        <f>IF(SUM(BA330:$BF330)&gt;0,"",IF(I330&gt;0,$P330,""))</f>
        <v/>
      </c>
      <c r="BA330" s="443" t="str">
        <f>IF(SUM(BB330:$BF330)&gt;0,"",IF(J330&gt;0,$P330,""))</f>
        <v/>
      </c>
      <c r="BB330" s="443" t="str">
        <f>IF(SUM(BC330:$BF330)&gt;0,"",IF(K330&gt;0,$P330,""))</f>
        <v/>
      </c>
      <c r="BC330" s="443" t="str">
        <f>IF(SUM(BD330:$BF330)&gt;0,"",IF(L330&gt;0,$P330,""))</f>
        <v/>
      </c>
      <c r="BD330" s="443" t="str">
        <f>IF(SUM(BE330:$BF330)&gt;0,"",IF(M330&gt;0,$P330,""))</f>
        <v/>
      </c>
      <c r="BE330" s="443" t="str">
        <f t="shared" si="88"/>
        <v/>
      </c>
      <c r="BF330" s="440" t="str">
        <f t="shared" si="89"/>
        <v/>
      </c>
      <c r="BG330" s="124"/>
      <c r="BH330" s="507"/>
      <c r="BI330" s="145" t="str">
        <f>IF(AS330&lt;1,"",IF(AS330=1,'TUITION SCHED'!$D$16,IF(AS330=2,'TUITION SCHED'!$E$16,IF(AS330=3,'TUITION SCHED'!$F$16,IF(AS330=4,'TUITION SCHED'!$G$16,IF(AS330=5,'TUITION SCHED'!$H$16,""))))))</f>
        <v/>
      </c>
      <c r="BJ330" s="443" t="str">
        <f>IF(AT330&lt;1,"",IF(AT330=1,'TUITION SCHED'!$D$17,IF(AT330=2,'TUITION SCHED'!$E$17,IF(AT330=3,'TUITION SCHED'!$F$17,IF(AT330=4,'TUITION SCHED'!$G$17,IF(AT330=5,'TUITION SCHED'!$H$18,""))))))</f>
        <v/>
      </c>
      <c r="BK330" s="443" t="str">
        <f>IF(AU330&lt;1,"",IF(AU330=1,'TUITION SCHED'!$D$18,IF(AU330=2,'TUITION SCHED'!$E$18,IF(AU330=3,'TUITION SCHED'!$F$18,IF(AU330=4,'TUITION SCHED'!$G$18,IF(AU330=5,'TUITION SCHED'!$H$18,""))))))</f>
        <v/>
      </c>
      <c r="BL330" s="443" t="str">
        <f>IF(AV330&lt;1,"",IF(AV330=1,'TUITION SCHED'!$D$19,IF(AV330=2,'TUITION SCHED'!$E$19,IF(AV330=3,'TUITION SCHED'!$F$19,IF(AV330=4,'TUITION SCHED'!$G$19,IF(AV330=5,'TUITION SCHED'!$H$19,""))))))</f>
        <v/>
      </c>
      <c r="BM330" s="443" t="str">
        <f>IF(AW330&lt;1,"",IF(AW330=1,'TUITION SCHED'!$D$20,IF(AW330=2,'TUITION SCHED'!$E$20,IF(AW330=3,'TUITION SCHED'!$F$20,IF(AW330=4,'TUITION SCHED'!$G$20,IF(AW330=5,'TUITION SCHED'!$H$20,""))))))</f>
        <v/>
      </c>
      <c r="BN330" s="443" t="str">
        <f>IF(AX330&lt;1,"",IF(AX330=1,'TUITION SCHED'!$D$21,IF(AX330=2,'TUITION SCHED'!$E$21,IF(AX330=3,'TUITION SCHED'!$F$21,IF(AX330=4,'TUITION SCHED'!$G$21,IF(AX330=5,'TUITION SCHED'!$H$21,""))))))</f>
        <v/>
      </c>
      <c r="BO330" s="443" t="str">
        <f>IF(AY330&lt;1,"",IF(AY330=1,'TUITION SCHED'!$D$22,IF(AY330=2,'TUITION SCHED'!$E$22,IF(AY330=3,'TUITION SCHED'!$F$22,IF(AY330=4,'TUITION SCHED'!$G$22,IF(AY330=5,'TUITION SCHED'!$H$22,""))))))</f>
        <v/>
      </c>
      <c r="BP330" s="443" t="str">
        <f>IF(AZ330&lt;1,"",IF(AZ330=1,'TUITION SCHED'!$D$23,IF(AZ330=2,'TUITION SCHED'!$E$23,IF(AZ330=3,'TUITION SCHED'!$F$23,IF(AZ330=4,'TUITION SCHED'!$G$23,IF(AZ330=5,'TUITION SCHED'!$H$23,""))))))</f>
        <v/>
      </c>
      <c r="BQ330" s="443" t="str">
        <f>IF(BA330&lt;1,"",IF(BA330=1,'TUITION SCHED'!$D$24,IF(BA330=2,'TUITION SCHED'!$E$24,IF(BA330=3,'TUITION SCHED'!$F$24,IF(BA330=4,'TUITION SCHED'!$G$24,IF(BA330=5,'TUITION SCHED'!$H$24,""))))))</f>
        <v/>
      </c>
      <c r="BR330" s="443" t="str">
        <f>IF(BB330&lt;1,"",IF(BB330=1,'TUITION SCHED'!$D$25,IF(BB330=2,'TUITION SCHED'!$E$25,IF(BB330=3,'TUITION SCHED'!$F$25,IF(BB330=4,'TUITION SCHED'!$G$25,IF(BB330=5,'TUITION SCHED'!$H$25,""))))))</f>
        <v/>
      </c>
      <c r="BS330" s="443" t="str">
        <f>IF(BC330&lt;1,"",IF(BC330=1,'TUITION SCHED'!$D$26,IF(BC330=2,'TUITION SCHED'!$E$26,IF(BC330=3,'TUITION SCHED'!$F$26,IF(BC330=4,'TUITION SCHED'!$G$26,IF(BC330=5,'TUITION SCHED'!$H$26,""))))))</f>
        <v/>
      </c>
      <c r="BT330" s="443" t="str">
        <f>IF(BD330&lt;1,"",IF(BD330=1,'TUITION SCHED'!$D$27,IF(BD330=2,'TUITION SCHED'!$E$27,IF(BD330=3,'TUITION SCHED'!$F$27,IF(BD330=4,'TUITION SCHED'!$G$27,IF(BD330=5,'TUITION SCHED'!$H$27,""))))))</f>
        <v/>
      </c>
      <c r="BU330" s="443" t="str">
        <f>IF(BE330&lt;1,"",IF(BE330=1,'TUITION SCHED'!$D$28,IF(BE330=2,'TUITION SCHED'!$E$28,IF(BE330=3,'TUITION SCHED'!$F$28,IF(BE330=4,'TUITION SCHED'!$G$28,IF(BE330=5,'TUITION SCHED'!$H$28,""))))))</f>
        <v/>
      </c>
      <c r="BV330" s="440" t="str">
        <f>IF(BF330&lt;1,"",IF(BF330=1,'TUITION SCHED'!$D$29,IF(BF330=2,'TUITION SCHED'!$E$29,IF(BF330=3,'TUITION SCHED'!$F$29,IF(BF330=4,'TUITION SCHED'!$G$29,IF(BF330=5,'TUITION SCHED'!$H$29,""))))))</f>
        <v/>
      </c>
      <c r="BW330" s="124"/>
      <c r="BX330" s="507"/>
      <c r="BY330" s="145" t="str">
        <f>IF(AH330="y",IF(SUM(J330:O330)&gt;0,'TUITION SCHED'!$H$58+IF(SUM(J330:O330)&gt;1,((SUM(J330:O330)-1))*'TUITION SCHED'!$H$60)+SUM(B330:I330)*'TUITION SCHED'!$H$59,""),"")</f>
        <v/>
      </c>
      <c r="BZ330" s="443" t="str">
        <f>IF(AH330="y",IF(SUM(B330:I330)&gt;0,'TUITION SCHED'!$H$57+IF(SUM(B330:I330)&gt;1,((SUM(B330:I330)-1))*'TUITION SCHED'!$H$59),""),"")</f>
        <v/>
      </c>
      <c r="CA330" s="443" t="str">
        <f t="shared" si="90"/>
        <v/>
      </c>
    </row>
    <row r="331" spans="1:79">
      <c r="A331" s="480"/>
      <c r="B331" s="480"/>
      <c r="C331" s="480"/>
      <c r="D331" s="480"/>
      <c r="E331" s="480"/>
      <c r="F331" s="480"/>
      <c r="G331" s="480"/>
      <c r="H331" s="480"/>
      <c r="I331" s="480"/>
      <c r="J331" s="480"/>
      <c r="K331" s="480"/>
      <c r="L331" s="480"/>
      <c r="M331" s="480"/>
      <c r="N331" s="480"/>
      <c r="O331" s="480"/>
      <c r="P331" s="443">
        <f t="shared" si="78"/>
        <v>0</v>
      </c>
      <c r="Q331" s="480"/>
      <c r="R331" s="480"/>
      <c r="S331" s="456">
        <f>IF(U331&gt;0,U331,IF(Q331=1,'TUITION SCHED'!D$30,IF(Q331=2,'TUITION SCHED'!E$30,IF(Q331=3,'TUITION SCHED'!F$30,IF(Q331=4,'TUITION SCHED'!G$30,IF(Q331=5,'TUITION SCHED'!H$30,IF(R331&gt;0,R331*'TUITION SCHED'!$D$31,SUM(BI331:BV331))))))))</f>
        <v>0</v>
      </c>
      <c r="T331" s="457" t="str">
        <f t="shared" si="79"/>
        <v/>
      </c>
      <c r="U331" s="480"/>
      <c r="V331" s="480"/>
      <c r="W331" s="575" t="str">
        <f>IF(V331="y",S331*'DATA INPUT'!$B$20,"")</f>
        <v/>
      </c>
      <c r="X331" s="483"/>
      <c r="Y331" s="443" t="str">
        <f>IF(A331="","",IF(X331="y",'DATA INPUT'!$B$26,'DATA INPUT'!$B$27))</f>
        <v/>
      </c>
      <c r="Z331" s="458">
        <f>IF(Q331=0,(P331-B331*0.5)*'DATA INPUT'!$B$28,"")</f>
        <v>0</v>
      </c>
      <c r="AA331" s="480"/>
      <c r="AB331" s="480"/>
      <c r="AC331" s="480"/>
      <c r="AD331" s="480"/>
      <c r="AE331" s="443" t="str">
        <f>IF((AB331+AC331+AD331)=0,"",(AB331*'DATA INPUT'!$D$59)+(AC331*'DATA INPUT'!$D$61)+(AD331*'DATA INPUT'!$D$66))</f>
        <v/>
      </c>
      <c r="AF331" s="480"/>
      <c r="AG331" s="480"/>
      <c r="AH331" s="483"/>
      <c r="AI331" s="443" t="str">
        <f t="shared" si="80"/>
        <v/>
      </c>
      <c r="AJ331" s="443" t="str">
        <f t="shared" si="81"/>
        <v/>
      </c>
      <c r="AK331" s="443" t="str">
        <f t="shared" si="82"/>
        <v/>
      </c>
      <c r="AL331" s="443" t="str">
        <f t="shared" si="83"/>
        <v/>
      </c>
      <c r="AM331" s="443" t="str">
        <f t="shared" si="84"/>
        <v/>
      </c>
      <c r="AN331" s="443" t="str">
        <f t="shared" si="85"/>
        <v/>
      </c>
      <c r="AO331" s="443" t="str">
        <f t="shared" si="86"/>
        <v/>
      </c>
      <c r="AP331" s="443" t="str">
        <f t="shared" si="87"/>
        <v/>
      </c>
      <c r="AQ331" s="440" t="str">
        <f>IF(AH331="y",IF(MAX(BY331:BZ331)&lt;'TUITION SCHED'!$H$61,MAX(BY331:BZ331),'TUITION SCHED'!$H$61),"")</f>
        <v/>
      </c>
      <c r="AR331" s="459"/>
      <c r="AS331" s="443" t="str">
        <f>IF(SUM(AT331:$BF331)&gt;0,"",IF(B331&gt;0,$P331,""))</f>
        <v/>
      </c>
      <c r="AT331" s="443" t="str">
        <f>IF(SUM(AU331:$BF331)&gt;0,"",IF(C331&gt;0,$P331,""))</f>
        <v/>
      </c>
      <c r="AU331" s="443" t="str">
        <f>IF(SUM(AV331:$BF331)&gt;0,"",IF(D331&gt;0,$P331,""))</f>
        <v/>
      </c>
      <c r="AV331" s="443" t="str">
        <f>IF(SUM(AW331:$BF331)&gt;0,"",IF(E331&gt;0,$P331,""))</f>
        <v/>
      </c>
      <c r="AW331" s="443" t="str">
        <f>IF(SUM(AX331:$BF331)&gt;0,"",IF(F331&gt;0,$P331,""))</f>
        <v/>
      </c>
      <c r="AX331" s="443" t="str">
        <f>IF(SUM(AY331:$BF331)&gt;0,"",IF(G331&gt;0,$P331,""))</f>
        <v/>
      </c>
      <c r="AY331" s="443" t="str">
        <f>IF(SUM(AZ331:$BF331)&gt;0,"",IF(H331&gt;0,$P331,""))</f>
        <v/>
      </c>
      <c r="AZ331" s="443" t="str">
        <f>IF(SUM(BA331:$BF331)&gt;0,"",IF(I331&gt;0,$P331,""))</f>
        <v/>
      </c>
      <c r="BA331" s="443" t="str">
        <f>IF(SUM(BB331:$BF331)&gt;0,"",IF(J331&gt;0,$P331,""))</f>
        <v/>
      </c>
      <c r="BB331" s="443" t="str">
        <f>IF(SUM(BC331:$BF331)&gt;0,"",IF(K331&gt;0,$P331,""))</f>
        <v/>
      </c>
      <c r="BC331" s="443" t="str">
        <f>IF(SUM(BD331:$BF331)&gt;0,"",IF(L331&gt;0,$P331,""))</f>
        <v/>
      </c>
      <c r="BD331" s="443" t="str">
        <f>IF(SUM(BE331:$BF331)&gt;0,"",IF(M331&gt;0,$P331,""))</f>
        <v/>
      </c>
      <c r="BE331" s="443" t="str">
        <f t="shared" si="88"/>
        <v/>
      </c>
      <c r="BF331" s="440" t="str">
        <f t="shared" si="89"/>
        <v/>
      </c>
      <c r="BG331" s="124"/>
      <c r="BH331" s="507"/>
      <c r="BI331" s="145" t="str">
        <f>IF(AS331&lt;1,"",IF(AS331=1,'TUITION SCHED'!$D$16,IF(AS331=2,'TUITION SCHED'!$E$16,IF(AS331=3,'TUITION SCHED'!$F$16,IF(AS331=4,'TUITION SCHED'!$G$16,IF(AS331=5,'TUITION SCHED'!$H$16,""))))))</f>
        <v/>
      </c>
      <c r="BJ331" s="443" t="str">
        <f>IF(AT331&lt;1,"",IF(AT331=1,'TUITION SCHED'!$D$17,IF(AT331=2,'TUITION SCHED'!$E$17,IF(AT331=3,'TUITION SCHED'!$F$17,IF(AT331=4,'TUITION SCHED'!$G$17,IF(AT331=5,'TUITION SCHED'!$H$18,""))))))</f>
        <v/>
      </c>
      <c r="BK331" s="443" t="str">
        <f>IF(AU331&lt;1,"",IF(AU331=1,'TUITION SCHED'!$D$18,IF(AU331=2,'TUITION SCHED'!$E$18,IF(AU331=3,'TUITION SCHED'!$F$18,IF(AU331=4,'TUITION SCHED'!$G$18,IF(AU331=5,'TUITION SCHED'!$H$18,""))))))</f>
        <v/>
      </c>
      <c r="BL331" s="443" t="str">
        <f>IF(AV331&lt;1,"",IF(AV331=1,'TUITION SCHED'!$D$19,IF(AV331=2,'TUITION SCHED'!$E$19,IF(AV331=3,'TUITION SCHED'!$F$19,IF(AV331=4,'TUITION SCHED'!$G$19,IF(AV331=5,'TUITION SCHED'!$H$19,""))))))</f>
        <v/>
      </c>
      <c r="BM331" s="443" t="str">
        <f>IF(AW331&lt;1,"",IF(AW331=1,'TUITION SCHED'!$D$20,IF(AW331=2,'TUITION SCHED'!$E$20,IF(AW331=3,'TUITION SCHED'!$F$20,IF(AW331=4,'TUITION SCHED'!$G$20,IF(AW331=5,'TUITION SCHED'!$H$20,""))))))</f>
        <v/>
      </c>
      <c r="BN331" s="443" t="str">
        <f>IF(AX331&lt;1,"",IF(AX331=1,'TUITION SCHED'!$D$21,IF(AX331=2,'TUITION SCHED'!$E$21,IF(AX331=3,'TUITION SCHED'!$F$21,IF(AX331=4,'TUITION SCHED'!$G$21,IF(AX331=5,'TUITION SCHED'!$H$21,""))))))</f>
        <v/>
      </c>
      <c r="BO331" s="443" t="str">
        <f>IF(AY331&lt;1,"",IF(AY331=1,'TUITION SCHED'!$D$22,IF(AY331=2,'TUITION SCHED'!$E$22,IF(AY331=3,'TUITION SCHED'!$F$22,IF(AY331=4,'TUITION SCHED'!$G$22,IF(AY331=5,'TUITION SCHED'!$H$22,""))))))</f>
        <v/>
      </c>
      <c r="BP331" s="443" t="str">
        <f>IF(AZ331&lt;1,"",IF(AZ331=1,'TUITION SCHED'!$D$23,IF(AZ331=2,'TUITION SCHED'!$E$23,IF(AZ331=3,'TUITION SCHED'!$F$23,IF(AZ331=4,'TUITION SCHED'!$G$23,IF(AZ331=5,'TUITION SCHED'!$H$23,""))))))</f>
        <v/>
      </c>
      <c r="BQ331" s="443" t="str">
        <f>IF(BA331&lt;1,"",IF(BA331=1,'TUITION SCHED'!$D$24,IF(BA331=2,'TUITION SCHED'!$E$24,IF(BA331=3,'TUITION SCHED'!$F$24,IF(BA331=4,'TUITION SCHED'!$G$24,IF(BA331=5,'TUITION SCHED'!$H$24,""))))))</f>
        <v/>
      </c>
      <c r="BR331" s="443" t="str">
        <f>IF(BB331&lt;1,"",IF(BB331=1,'TUITION SCHED'!$D$25,IF(BB331=2,'TUITION SCHED'!$E$25,IF(BB331=3,'TUITION SCHED'!$F$25,IF(BB331=4,'TUITION SCHED'!$G$25,IF(BB331=5,'TUITION SCHED'!$H$25,""))))))</f>
        <v/>
      </c>
      <c r="BS331" s="443" t="str">
        <f>IF(BC331&lt;1,"",IF(BC331=1,'TUITION SCHED'!$D$26,IF(BC331=2,'TUITION SCHED'!$E$26,IF(BC331=3,'TUITION SCHED'!$F$26,IF(BC331=4,'TUITION SCHED'!$G$26,IF(BC331=5,'TUITION SCHED'!$H$26,""))))))</f>
        <v/>
      </c>
      <c r="BT331" s="443" t="str">
        <f>IF(BD331&lt;1,"",IF(BD331=1,'TUITION SCHED'!$D$27,IF(BD331=2,'TUITION SCHED'!$E$27,IF(BD331=3,'TUITION SCHED'!$F$27,IF(BD331=4,'TUITION SCHED'!$G$27,IF(BD331=5,'TUITION SCHED'!$H$27,""))))))</f>
        <v/>
      </c>
      <c r="BU331" s="443" t="str">
        <f>IF(BE331&lt;1,"",IF(BE331=1,'TUITION SCHED'!$D$28,IF(BE331=2,'TUITION SCHED'!$E$28,IF(BE331=3,'TUITION SCHED'!$F$28,IF(BE331=4,'TUITION SCHED'!$G$28,IF(BE331=5,'TUITION SCHED'!$H$28,""))))))</f>
        <v/>
      </c>
      <c r="BV331" s="440" t="str">
        <f>IF(BF331&lt;1,"",IF(BF331=1,'TUITION SCHED'!$D$29,IF(BF331=2,'TUITION SCHED'!$E$29,IF(BF331=3,'TUITION SCHED'!$F$29,IF(BF331=4,'TUITION SCHED'!$G$29,IF(BF331=5,'TUITION SCHED'!$H$29,""))))))</f>
        <v/>
      </c>
      <c r="BW331" s="124"/>
      <c r="BX331" s="507"/>
      <c r="BY331" s="145" t="str">
        <f>IF(AH331="y",IF(SUM(J331:O331)&gt;0,'TUITION SCHED'!$H$58+IF(SUM(J331:O331)&gt;1,((SUM(J331:O331)-1))*'TUITION SCHED'!$H$60)+SUM(B331:I331)*'TUITION SCHED'!$H$59,""),"")</f>
        <v/>
      </c>
      <c r="BZ331" s="443" t="str">
        <f>IF(AH331="y",IF(SUM(B331:I331)&gt;0,'TUITION SCHED'!$H$57+IF(SUM(B331:I331)&gt;1,((SUM(B331:I331)-1))*'TUITION SCHED'!$H$59),""),"")</f>
        <v/>
      </c>
      <c r="CA331" s="443" t="str">
        <f t="shared" si="90"/>
        <v/>
      </c>
    </row>
    <row r="332" spans="1:79">
      <c r="A332" s="480"/>
      <c r="B332" s="480"/>
      <c r="C332" s="480"/>
      <c r="D332" s="480"/>
      <c r="E332" s="480"/>
      <c r="F332" s="480"/>
      <c r="G332" s="480"/>
      <c r="H332" s="480"/>
      <c r="I332" s="480"/>
      <c r="J332" s="480"/>
      <c r="K332" s="480"/>
      <c r="L332" s="480"/>
      <c r="M332" s="480"/>
      <c r="N332" s="480"/>
      <c r="O332" s="480"/>
      <c r="P332" s="443">
        <f t="shared" si="78"/>
        <v>0</v>
      </c>
      <c r="Q332" s="480"/>
      <c r="R332" s="480"/>
      <c r="S332" s="456">
        <f>IF(U332&gt;0,U332,IF(Q332=1,'TUITION SCHED'!D$30,IF(Q332=2,'TUITION SCHED'!E$30,IF(Q332=3,'TUITION SCHED'!F$30,IF(Q332=4,'TUITION SCHED'!G$30,IF(Q332=5,'TUITION SCHED'!H$30,IF(R332&gt;0,R332*'TUITION SCHED'!$D$31,SUM(BI332:BV332))))))))</f>
        <v>0</v>
      </c>
      <c r="T332" s="457" t="str">
        <f t="shared" si="79"/>
        <v/>
      </c>
      <c r="U332" s="480"/>
      <c r="V332" s="480"/>
      <c r="W332" s="575" t="str">
        <f>IF(V332="y",S332*'DATA INPUT'!$B$20,"")</f>
        <v/>
      </c>
      <c r="X332" s="483"/>
      <c r="Y332" s="443" t="str">
        <f>IF(A332="","",IF(X332="y",'DATA INPUT'!$B$26,'DATA INPUT'!$B$27))</f>
        <v/>
      </c>
      <c r="Z332" s="458">
        <f>IF(Q332=0,(P332-B332*0.5)*'DATA INPUT'!$B$28,"")</f>
        <v>0</v>
      </c>
      <c r="AA332" s="480"/>
      <c r="AB332" s="480"/>
      <c r="AC332" s="480"/>
      <c r="AD332" s="480"/>
      <c r="AE332" s="443" t="str">
        <f>IF((AB332+AC332+AD332)=0,"",(AB332*'DATA INPUT'!$D$59)+(AC332*'DATA INPUT'!$D$61)+(AD332*'DATA INPUT'!$D$66))</f>
        <v/>
      </c>
      <c r="AF332" s="480"/>
      <c r="AG332" s="480"/>
      <c r="AH332" s="483"/>
      <c r="AI332" s="443" t="str">
        <f t="shared" si="80"/>
        <v/>
      </c>
      <c r="AJ332" s="443" t="str">
        <f t="shared" si="81"/>
        <v/>
      </c>
      <c r="AK332" s="443" t="str">
        <f t="shared" si="82"/>
        <v/>
      </c>
      <c r="AL332" s="443" t="str">
        <f t="shared" si="83"/>
        <v/>
      </c>
      <c r="AM332" s="443" t="str">
        <f t="shared" si="84"/>
        <v/>
      </c>
      <c r="AN332" s="443" t="str">
        <f t="shared" si="85"/>
        <v/>
      </c>
      <c r="AO332" s="443" t="str">
        <f t="shared" si="86"/>
        <v/>
      </c>
      <c r="AP332" s="443" t="str">
        <f t="shared" si="87"/>
        <v/>
      </c>
      <c r="AQ332" s="440" t="str">
        <f>IF(AH332="y",IF(MAX(BY332:BZ332)&lt;'TUITION SCHED'!$H$61,MAX(BY332:BZ332),'TUITION SCHED'!$H$61),"")</f>
        <v/>
      </c>
      <c r="AR332" s="459"/>
      <c r="AS332" s="443" t="str">
        <f>IF(SUM(AT332:$BF332)&gt;0,"",IF(B332&gt;0,$P332,""))</f>
        <v/>
      </c>
      <c r="AT332" s="443" t="str">
        <f>IF(SUM(AU332:$BF332)&gt;0,"",IF(C332&gt;0,$P332,""))</f>
        <v/>
      </c>
      <c r="AU332" s="443" t="str">
        <f>IF(SUM(AV332:$BF332)&gt;0,"",IF(D332&gt;0,$P332,""))</f>
        <v/>
      </c>
      <c r="AV332" s="443" t="str">
        <f>IF(SUM(AW332:$BF332)&gt;0,"",IF(E332&gt;0,$P332,""))</f>
        <v/>
      </c>
      <c r="AW332" s="443" t="str">
        <f>IF(SUM(AX332:$BF332)&gt;0,"",IF(F332&gt;0,$P332,""))</f>
        <v/>
      </c>
      <c r="AX332" s="443" t="str">
        <f>IF(SUM(AY332:$BF332)&gt;0,"",IF(G332&gt;0,$P332,""))</f>
        <v/>
      </c>
      <c r="AY332" s="443" t="str">
        <f>IF(SUM(AZ332:$BF332)&gt;0,"",IF(H332&gt;0,$P332,""))</f>
        <v/>
      </c>
      <c r="AZ332" s="443" t="str">
        <f>IF(SUM(BA332:$BF332)&gt;0,"",IF(I332&gt;0,$P332,""))</f>
        <v/>
      </c>
      <c r="BA332" s="443" t="str">
        <f>IF(SUM(BB332:$BF332)&gt;0,"",IF(J332&gt;0,$P332,""))</f>
        <v/>
      </c>
      <c r="BB332" s="443" t="str">
        <f>IF(SUM(BC332:$BF332)&gt;0,"",IF(K332&gt;0,$P332,""))</f>
        <v/>
      </c>
      <c r="BC332" s="443" t="str">
        <f>IF(SUM(BD332:$BF332)&gt;0,"",IF(L332&gt;0,$P332,""))</f>
        <v/>
      </c>
      <c r="BD332" s="443" t="str">
        <f>IF(SUM(BE332:$BF332)&gt;0,"",IF(M332&gt;0,$P332,""))</f>
        <v/>
      </c>
      <c r="BE332" s="443" t="str">
        <f t="shared" si="88"/>
        <v/>
      </c>
      <c r="BF332" s="440" t="str">
        <f t="shared" si="89"/>
        <v/>
      </c>
      <c r="BG332" s="124"/>
      <c r="BH332" s="507"/>
      <c r="BI332" s="145" t="str">
        <f>IF(AS332&lt;1,"",IF(AS332=1,'TUITION SCHED'!$D$16,IF(AS332=2,'TUITION SCHED'!$E$16,IF(AS332=3,'TUITION SCHED'!$F$16,IF(AS332=4,'TUITION SCHED'!$G$16,IF(AS332=5,'TUITION SCHED'!$H$16,""))))))</f>
        <v/>
      </c>
      <c r="BJ332" s="443" t="str">
        <f>IF(AT332&lt;1,"",IF(AT332=1,'TUITION SCHED'!$D$17,IF(AT332=2,'TUITION SCHED'!$E$17,IF(AT332=3,'TUITION SCHED'!$F$17,IF(AT332=4,'TUITION SCHED'!$G$17,IF(AT332=5,'TUITION SCHED'!$H$18,""))))))</f>
        <v/>
      </c>
      <c r="BK332" s="443" t="str">
        <f>IF(AU332&lt;1,"",IF(AU332=1,'TUITION SCHED'!$D$18,IF(AU332=2,'TUITION SCHED'!$E$18,IF(AU332=3,'TUITION SCHED'!$F$18,IF(AU332=4,'TUITION SCHED'!$G$18,IF(AU332=5,'TUITION SCHED'!$H$18,""))))))</f>
        <v/>
      </c>
      <c r="BL332" s="443" t="str">
        <f>IF(AV332&lt;1,"",IF(AV332=1,'TUITION SCHED'!$D$19,IF(AV332=2,'TUITION SCHED'!$E$19,IF(AV332=3,'TUITION SCHED'!$F$19,IF(AV332=4,'TUITION SCHED'!$G$19,IF(AV332=5,'TUITION SCHED'!$H$19,""))))))</f>
        <v/>
      </c>
      <c r="BM332" s="443" t="str">
        <f>IF(AW332&lt;1,"",IF(AW332=1,'TUITION SCHED'!$D$20,IF(AW332=2,'TUITION SCHED'!$E$20,IF(AW332=3,'TUITION SCHED'!$F$20,IF(AW332=4,'TUITION SCHED'!$G$20,IF(AW332=5,'TUITION SCHED'!$H$20,""))))))</f>
        <v/>
      </c>
      <c r="BN332" s="443" t="str">
        <f>IF(AX332&lt;1,"",IF(AX332=1,'TUITION SCHED'!$D$21,IF(AX332=2,'TUITION SCHED'!$E$21,IF(AX332=3,'TUITION SCHED'!$F$21,IF(AX332=4,'TUITION SCHED'!$G$21,IF(AX332=5,'TUITION SCHED'!$H$21,""))))))</f>
        <v/>
      </c>
      <c r="BO332" s="443" t="str">
        <f>IF(AY332&lt;1,"",IF(AY332=1,'TUITION SCHED'!$D$22,IF(AY332=2,'TUITION SCHED'!$E$22,IF(AY332=3,'TUITION SCHED'!$F$22,IF(AY332=4,'TUITION SCHED'!$G$22,IF(AY332=5,'TUITION SCHED'!$H$22,""))))))</f>
        <v/>
      </c>
      <c r="BP332" s="443" t="str">
        <f>IF(AZ332&lt;1,"",IF(AZ332=1,'TUITION SCHED'!$D$23,IF(AZ332=2,'TUITION SCHED'!$E$23,IF(AZ332=3,'TUITION SCHED'!$F$23,IF(AZ332=4,'TUITION SCHED'!$G$23,IF(AZ332=5,'TUITION SCHED'!$H$23,""))))))</f>
        <v/>
      </c>
      <c r="BQ332" s="443" t="str">
        <f>IF(BA332&lt;1,"",IF(BA332=1,'TUITION SCHED'!$D$24,IF(BA332=2,'TUITION SCHED'!$E$24,IF(BA332=3,'TUITION SCHED'!$F$24,IF(BA332=4,'TUITION SCHED'!$G$24,IF(BA332=5,'TUITION SCHED'!$H$24,""))))))</f>
        <v/>
      </c>
      <c r="BR332" s="443" t="str">
        <f>IF(BB332&lt;1,"",IF(BB332=1,'TUITION SCHED'!$D$25,IF(BB332=2,'TUITION SCHED'!$E$25,IF(BB332=3,'TUITION SCHED'!$F$25,IF(BB332=4,'TUITION SCHED'!$G$25,IF(BB332=5,'TUITION SCHED'!$H$25,""))))))</f>
        <v/>
      </c>
      <c r="BS332" s="443" t="str">
        <f>IF(BC332&lt;1,"",IF(BC332=1,'TUITION SCHED'!$D$26,IF(BC332=2,'TUITION SCHED'!$E$26,IF(BC332=3,'TUITION SCHED'!$F$26,IF(BC332=4,'TUITION SCHED'!$G$26,IF(BC332=5,'TUITION SCHED'!$H$26,""))))))</f>
        <v/>
      </c>
      <c r="BT332" s="443" t="str">
        <f>IF(BD332&lt;1,"",IF(BD332=1,'TUITION SCHED'!$D$27,IF(BD332=2,'TUITION SCHED'!$E$27,IF(BD332=3,'TUITION SCHED'!$F$27,IF(BD332=4,'TUITION SCHED'!$G$27,IF(BD332=5,'TUITION SCHED'!$H$27,""))))))</f>
        <v/>
      </c>
      <c r="BU332" s="443" t="str">
        <f>IF(BE332&lt;1,"",IF(BE332=1,'TUITION SCHED'!$D$28,IF(BE332=2,'TUITION SCHED'!$E$28,IF(BE332=3,'TUITION SCHED'!$F$28,IF(BE332=4,'TUITION SCHED'!$G$28,IF(BE332=5,'TUITION SCHED'!$H$28,""))))))</f>
        <v/>
      </c>
      <c r="BV332" s="440" t="str">
        <f>IF(BF332&lt;1,"",IF(BF332=1,'TUITION SCHED'!$D$29,IF(BF332=2,'TUITION SCHED'!$E$29,IF(BF332=3,'TUITION SCHED'!$F$29,IF(BF332=4,'TUITION SCHED'!$G$29,IF(BF332=5,'TUITION SCHED'!$H$29,""))))))</f>
        <v/>
      </c>
      <c r="BW332" s="124"/>
      <c r="BX332" s="507"/>
      <c r="BY332" s="145" t="str">
        <f>IF(AH332="y",IF(SUM(J332:O332)&gt;0,'TUITION SCHED'!$H$58+IF(SUM(J332:O332)&gt;1,((SUM(J332:O332)-1))*'TUITION SCHED'!$H$60)+SUM(B332:I332)*'TUITION SCHED'!$H$59,""),"")</f>
        <v/>
      </c>
      <c r="BZ332" s="443" t="str">
        <f>IF(AH332="y",IF(SUM(B332:I332)&gt;0,'TUITION SCHED'!$H$57+IF(SUM(B332:I332)&gt;1,((SUM(B332:I332)-1))*'TUITION SCHED'!$H$59),""),"")</f>
        <v/>
      </c>
      <c r="CA332" s="443" t="str">
        <f t="shared" si="90"/>
        <v/>
      </c>
    </row>
    <row r="333" spans="1:79">
      <c r="A333" s="480"/>
      <c r="B333" s="480"/>
      <c r="C333" s="480"/>
      <c r="D333" s="480"/>
      <c r="E333" s="480"/>
      <c r="F333" s="480"/>
      <c r="G333" s="480"/>
      <c r="H333" s="480"/>
      <c r="I333" s="480"/>
      <c r="J333" s="480"/>
      <c r="K333" s="480"/>
      <c r="L333" s="480"/>
      <c r="M333" s="480"/>
      <c r="N333" s="480"/>
      <c r="O333" s="480"/>
      <c r="P333" s="443">
        <f t="shared" si="78"/>
        <v>0</v>
      </c>
      <c r="Q333" s="480"/>
      <c r="R333" s="480"/>
      <c r="S333" s="456">
        <f>IF(U333&gt;0,U333,IF(Q333=1,'TUITION SCHED'!D$30,IF(Q333=2,'TUITION SCHED'!E$30,IF(Q333=3,'TUITION SCHED'!F$30,IF(Q333=4,'TUITION SCHED'!G$30,IF(Q333=5,'TUITION SCHED'!H$30,IF(R333&gt;0,R333*'TUITION SCHED'!$D$31,SUM(BI333:BV333))))))))</f>
        <v>0</v>
      </c>
      <c r="T333" s="457" t="str">
        <f t="shared" si="79"/>
        <v/>
      </c>
      <c r="U333" s="480"/>
      <c r="V333" s="480"/>
      <c r="W333" s="575" t="str">
        <f>IF(V333="y",S333*'DATA INPUT'!$B$20,"")</f>
        <v/>
      </c>
      <c r="X333" s="483"/>
      <c r="Y333" s="443" t="str">
        <f>IF(A333="","",IF(X333="y",'DATA INPUT'!$B$26,'DATA INPUT'!$B$27))</f>
        <v/>
      </c>
      <c r="Z333" s="458">
        <f>IF(Q333=0,(P333-B333*0.5)*'DATA INPUT'!$B$28,"")</f>
        <v>0</v>
      </c>
      <c r="AA333" s="480"/>
      <c r="AB333" s="480"/>
      <c r="AC333" s="480"/>
      <c r="AD333" s="480"/>
      <c r="AE333" s="443" t="str">
        <f>IF((AB333+AC333+AD333)=0,"",(AB333*'DATA INPUT'!$D$59)+(AC333*'DATA INPUT'!$D$61)+(AD333*'DATA INPUT'!$D$66))</f>
        <v/>
      </c>
      <c r="AF333" s="480"/>
      <c r="AG333" s="480"/>
      <c r="AH333" s="483"/>
      <c r="AI333" s="443" t="str">
        <f t="shared" si="80"/>
        <v/>
      </c>
      <c r="AJ333" s="443" t="str">
        <f t="shared" si="81"/>
        <v/>
      </c>
      <c r="AK333" s="443" t="str">
        <f t="shared" si="82"/>
        <v/>
      </c>
      <c r="AL333" s="443" t="str">
        <f t="shared" si="83"/>
        <v/>
      </c>
      <c r="AM333" s="443" t="str">
        <f t="shared" si="84"/>
        <v/>
      </c>
      <c r="AN333" s="443" t="str">
        <f t="shared" si="85"/>
        <v/>
      </c>
      <c r="AO333" s="443" t="str">
        <f t="shared" si="86"/>
        <v/>
      </c>
      <c r="AP333" s="443" t="str">
        <f t="shared" si="87"/>
        <v/>
      </c>
      <c r="AQ333" s="440" t="str">
        <f>IF(AH333="y",IF(MAX(BY333:BZ333)&lt;'TUITION SCHED'!$H$61,MAX(BY333:BZ333),'TUITION SCHED'!$H$61),"")</f>
        <v/>
      </c>
      <c r="AR333" s="459"/>
      <c r="AS333" s="443" t="str">
        <f>IF(SUM(AT333:$BF333)&gt;0,"",IF(B333&gt;0,$P333,""))</f>
        <v/>
      </c>
      <c r="AT333" s="443" t="str">
        <f>IF(SUM(AU333:$BF333)&gt;0,"",IF(C333&gt;0,$P333,""))</f>
        <v/>
      </c>
      <c r="AU333" s="443" t="str">
        <f>IF(SUM(AV333:$BF333)&gt;0,"",IF(D333&gt;0,$P333,""))</f>
        <v/>
      </c>
      <c r="AV333" s="443" t="str">
        <f>IF(SUM(AW333:$BF333)&gt;0,"",IF(E333&gt;0,$P333,""))</f>
        <v/>
      </c>
      <c r="AW333" s="443" t="str">
        <f>IF(SUM(AX333:$BF333)&gt;0,"",IF(F333&gt;0,$P333,""))</f>
        <v/>
      </c>
      <c r="AX333" s="443" t="str">
        <f>IF(SUM(AY333:$BF333)&gt;0,"",IF(G333&gt;0,$P333,""))</f>
        <v/>
      </c>
      <c r="AY333" s="443" t="str">
        <f>IF(SUM(AZ333:$BF333)&gt;0,"",IF(H333&gt;0,$P333,""))</f>
        <v/>
      </c>
      <c r="AZ333" s="443" t="str">
        <f>IF(SUM(BA333:$BF333)&gt;0,"",IF(I333&gt;0,$P333,""))</f>
        <v/>
      </c>
      <c r="BA333" s="443" t="str">
        <f>IF(SUM(BB333:$BF333)&gt;0,"",IF(J333&gt;0,$P333,""))</f>
        <v/>
      </c>
      <c r="BB333" s="443" t="str">
        <f>IF(SUM(BC333:$BF333)&gt;0,"",IF(K333&gt;0,$P333,""))</f>
        <v/>
      </c>
      <c r="BC333" s="443" t="str">
        <f>IF(SUM(BD333:$BF333)&gt;0,"",IF(L333&gt;0,$P333,""))</f>
        <v/>
      </c>
      <c r="BD333" s="443" t="str">
        <f>IF(SUM(BE333:$BF333)&gt;0,"",IF(M333&gt;0,$P333,""))</f>
        <v/>
      </c>
      <c r="BE333" s="443" t="str">
        <f t="shared" si="88"/>
        <v/>
      </c>
      <c r="BF333" s="440" t="str">
        <f t="shared" si="89"/>
        <v/>
      </c>
      <c r="BG333" s="124"/>
      <c r="BH333" s="507"/>
      <c r="BI333" s="145" t="str">
        <f>IF(AS333&lt;1,"",IF(AS333=1,'TUITION SCHED'!$D$16,IF(AS333=2,'TUITION SCHED'!$E$16,IF(AS333=3,'TUITION SCHED'!$F$16,IF(AS333=4,'TUITION SCHED'!$G$16,IF(AS333=5,'TUITION SCHED'!$H$16,""))))))</f>
        <v/>
      </c>
      <c r="BJ333" s="443" t="str">
        <f>IF(AT333&lt;1,"",IF(AT333=1,'TUITION SCHED'!$D$17,IF(AT333=2,'TUITION SCHED'!$E$17,IF(AT333=3,'TUITION SCHED'!$F$17,IF(AT333=4,'TUITION SCHED'!$G$17,IF(AT333=5,'TUITION SCHED'!$H$18,""))))))</f>
        <v/>
      </c>
      <c r="BK333" s="443" t="str">
        <f>IF(AU333&lt;1,"",IF(AU333=1,'TUITION SCHED'!$D$18,IF(AU333=2,'TUITION SCHED'!$E$18,IF(AU333=3,'TUITION SCHED'!$F$18,IF(AU333=4,'TUITION SCHED'!$G$18,IF(AU333=5,'TUITION SCHED'!$H$18,""))))))</f>
        <v/>
      </c>
      <c r="BL333" s="443" t="str">
        <f>IF(AV333&lt;1,"",IF(AV333=1,'TUITION SCHED'!$D$19,IF(AV333=2,'TUITION SCHED'!$E$19,IF(AV333=3,'TUITION SCHED'!$F$19,IF(AV333=4,'TUITION SCHED'!$G$19,IF(AV333=5,'TUITION SCHED'!$H$19,""))))))</f>
        <v/>
      </c>
      <c r="BM333" s="443" t="str">
        <f>IF(AW333&lt;1,"",IF(AW333=1,'TUITION SCHED'!$D$20,IF(AW333=2,'TUITION SCHED'!$E$20,IF(AW333=3,'TUITION SCHED'!$F$20,IF(AW333=4,'TUITION SCHED'!$G$20,IF(AW333=5,'TUITION SCHED'!$H$20,""))))))</f>
        <v/>
      </c>
      <c r="BN333" s="443" t="str">
        <f>IF(AX333&lt;1,"",IF(AX333=1,'TUITION SCHED'!$D$21,IF(AX333=2,'TUITION SCHED'!$E$21,IF(AX333=3,'TUITION SCHED'!$F$21,IF(AX333=4,'TUITION SCHED'!$G$21,IF(AX333=5,'TUITION SCHED'!$H$21,""))))))</f>
        <v/>
      </c>
      <c r="BO333" s="443" t="str">
        <f>IF(AY333&lt;1,"",IF(AY333=1,'TUITION SCHED'!$D$22,IF(AY333=2,'TUITION SCHED'!$E$22,IF(AY333=3,'TUITION SCHED'!$F$22,IF(AY333=4,'TUITION SCHED'!$G$22,IF(AY333=5,'TUITION SCHED'!$H$22,""))))))</f>
        <v/>
      </c>
      <c r="BP333" s="443" t="str">
        <f>IF(AZ333&lt;1,"",IF(AZ333=1,'TUITION SCHED'!$D$23,IF(AZ333=2,'TUITION SCHED'!$E$23,IF(AZ333=3,'TUITION SCHED'!$F$23,IF(AZ333=4,'TUITION SCHED'!$G$23,IF(AZ333=5,'TUITION SCHED'!$H$23,""))))))</f>
        <v/>
      </c>
      <c r="BQ333" s="443" t="str">
        <f>IF(BA333&lt;1,"",IF(BA333=1,'TUITION SCHED'!$D$24,IF(BA333=2,'TUITION SCHED'!$E$24,IF(BA333=3,'TUITION SCHED'!$F$24,IF(BA333=4,'TUITION SCHED'!$G$24,IF(BA333=5,'TUITION SCHED'!$H$24,""))))))</f>
        <v/>
      </c>
      <c r="BR333" s="443" t="str">
        <f>IF(BB333&lt;1,"",IF(BB333=1,'TUITION SCHED'!$D$25,IF(BB333=2,'TUITION SCHED'!$E$25,IF(BB333=3,'TUITION SCHED'!$F$25,IF(BB333=4,'TUITION SCHED'!$G$25,IF(BB333=5,'TUITION SCHED'!$H$25,""))))))</f>
        <v/>
      </c>
      <c r="BS333" s="443" t="str">
        <f>IF(BC333&lt;1,"",IF(BC333=1,'TUITION SCHED'!$D$26,IF(BC333=2,'TUITION SCHED'!$E$26,IF(BC333=3,'TUITION SCHED'!$F$26,IF(BC333=4,'TUITION SCHED'!$G$26,IF(BC333=5,'TUITION SCHED'!$H$26,""))))))</f>
        <v/>
      </c>
      <c r="BT333" s="443" t="str">
        <f>IF(BD333&lt;1,"",IF(BD333=1,'TUITION SCHED'!$D$27,IF(BD333=2,'TUITION SCHED'!$E$27,IF(BD333=3,'TUITION SCHED'!$F$27,IF(BD333=4,'TUITION SCHED'!$G$27,IF(BD333=5,'TUITION SCHED'!$H$27,""))))))</f>
        <v/>
      </c>
      <c r="BU333" s="443" t="str">
        <f>IF(BE333&lt;1,"",IF(BE333=1,'TUITION SCHED'!$D$28,IF(BE333=2,'TUITION SCHED'!$E$28,IF(BE333=3,'TUITION SCHED'!$F$28,IF(BE333=4,'TUITION SCHED'!$G$28,IF(BE333=5,'TUITION SCHED'!$H$28,""))))))</f>
        <v/>
      </c>
      <c r="BV333" s="440" t="str">
        <f>IF(BF333&lt;1,"",IF(BF333=1,'TUITION SCHED'!$D$29,IF(BF333=2,'TUITION SCHED'!$E$29,IF(BF333=3,'TUITION SCHED'!$F$29,IF(BF333=4,'TUITION SCHED'!$G$29,IF(BF333=5,'TUITION SCHED'!$H$29,""))))))</f>
        <v/>
      </c>
      <c r="BW333" s="124"/>
      <c r="BX333" s="507"/>
      <c r="BY333" s="145" t="str">
        <f>IF(AH333="y",IF(SUM(J333:O333)&gt;0,'TUITION SCHED'!$H$58+IF(SUM(J333:O333)&gt;1,((SUM(J333:O333)-1))*'TUITION SCHED'!$H$60)+SUM(B333:I333)*'TUITION SCHED'!$H$59,""),"")</f>
        <v/>
      </c>
      <c r="BZ333" s="443" t="str">
        <f>IF(AH333="y",IF(SUM(B333:I333)&gt;0,'TUITION SCHED'!$H$57+IF(SUM(B333:I333)&gt;1,((SUM(B333:I333)-1))*'TUITION SCHED'!$H$59),""),"")</f>
        <v/>
      </c>
      <c r="CA333" s="443" t="str">
        <f t="shared" si="90"/>
        <v/>
      </c>
    </row>
    <row r="334" spans="1:79">
      <c r="A334" s="480"/>
      <c r="B334" s="480"/>
      <c r="C334" s="480"/>
      <c r="D334" s="480"/>
      <c r="E334" s="480"/>
      <c r="F334" s="480"/>
      <c r="G334" s="480"/>
      <c r="H334" s="480"/>
      <c r="I334" s="480"/>
      <c r="J334" s="480"/>
      <c r="K334" s="480"/>
      <c r="L334" s="480"/>
      <c r="M334" s="480"/>
      <c r="N334" s="480"/>
      <c r="O334" s="480"/>
      <c r="P334" s="443">
        <f t="shared" si="78"/>
        <v>0</v>
      </c>
      <c r="Q334" s="480"/>
      <c r="R334" s="480"/>
      <c r="S334" s="456">
        <f>IF(U334&gt;0,U334,IF(Q334=1,'TUITION SCHED'!D$30,IF(Q334=2,'TUITION SCHED'!E$30,IF(Q334=3,'TUITION SCHED'!F$30,IF(Q334=4,'TUITION SCHED'!G$30,IF(Q334=5,'TUITION SCHED'!H$30,IF(R334&gt;0,R334*'TUITION SCHED'!$D$31,SUM(BI334:BV334))))))))</f>
        <v>0</v>
      </c>
      <c r="T334" s="457" t="str">
        <f t="shared" si="79"/>
        <v/>
      </c>
      <c r="U334" s="480"/>
      <c r="V334" s="480"/>
      <c r="W334" s="575" t="str">
        <f>IF(V334="y",S334*'DATA INPUT'!$B$20,"")</f>
        <v/>
      </c>
      <c r="X334" s="483"/>
      <c r="Y334" s="443" t="str">
        <f>IF(A334="","",IF(X334="y",'DATA INPUT'!$B$26,'DATA INPUT'!$B$27))</f>
        <v/>
      </c>
      <c r="Z334" s="458">
        <f>IF(Q334=0,(P334-B334*0.5)*'DATA INPUT'!$B$28,"")</f>
        <v>0</v>
      </c>
      <c r="AA334" s="480"/>
      <c r="AB334" s="480"/>
      <c r="AC334" s="480"/>
      <c r="AD334" s="480"/>
      <c r="AE334" s="443" t="str">
        <f>IF((AB334+AC334+AD334)=0,"",(AB334*'DATA INPUT'!$D$59)+(AC334*'DATA INPUT'!$D$61)+(AD334*'DATA INPUT'!$D$66))</f>
        <v/>
      </c>
      <c r="AF334" s="480"/>
      <c r="AG334" s="480"/>
      <c r="AH334" s="483"/>
      <c r="AI334" s="443" t="str">
        <f t="shared" si="80"/>
        <v/>
      </c>
      <c r="AJ334" s="443" t="str">
        <f t="shared" si="81"/>
        <v/>
      </c>
      <c r="AK334" s="443" t="str">
        <f t="shared" si="82"/>
        <v/>
      </c>
      <c r="AL334" s="443" t="str">
        <f t="shared" si="83"/>
        <v/>
      </c>
      <c r="AM334" s="443" t="str">
        <f t="shared" si="84"/>
        <v/>
      </c>
      <c r="AN334" s="443" t="str">
        <f t="shared" si="85"/>
        <v/>
      </c>
      <c r="AO334" s="443" t="str">
        <f t="shared" si="86"/>
        <v/>
      </c>
      <c r="AP334" s="443" t="str">
        <f t="shared" si="87"/>
        <v/>
      </c>
      <c r="AQ334" s="440" t="str">
        <f>IF(AH334="y",IF(MAX(BY334:BZ334)&lt;'TUITION SCHED'!$H$61,MAX(BY334:BZ334),'TUITION SCHED'!$H$61),"")</f>
        <v/>
      </c>
      <c r="AR334" s="459"/>
      <c r="AS334" s="443" t="str">
        <f>IF(SUM(AT334:$BF334)&gt;0,"",IF(B334&gt;0,$P334,""))</f>
        <v/>
      </c>
      <c r="AT334" s="443" t="str">
        <f>IF(SUM(AU334:$BF334)&gt;0,"",IF(C334&gt;0,$P334,""))</f>
        <v/>
      </c>
      <c r="AU334" s="443" t="str">
        <f>IF(SUM(AV334:$BF334)&gt;0,"",IF(D334&gt;0,$P334,""))</f>
        <v/>
      </c>
      <c r="AV334" s="443" t="str">
        <f>IF(SUM(AW334:$BF334)&gt;0,"",IF(E334&gt;0,$P334,""))</f>
        <v/>
      </c>
      <c r="AW334" s="443" t="str">
        <f>IF(SUM(AX334:$BF334)&gt;0,"",IF(F334&gt;0,$P334,""))</f>
        <v/>
      </c>
      <c r="AX334" s="443" t="str">
        <f>IF(SUM(AY334:$BF334)&gt;0,"",IF(G334&gt;0,$P334,""))</f>
        <v/>
      </c>
      <c r="AY334" s="443" t="str">
        <f>IF(SUM(AZ334:$BF334)&gt;0,"",IF(H334&gt;0,$P334,""))</f>
        <v/>
      </c>
      <c r="AZ334" s="443" t="str">
        <f>IF(SUM(BA334:$BF334)&gt;0,"",IF(I334&gt;0,$P334,""))</f>
        <v/>
      </c>
      <c r="BA334" s="443" t="str">
        <f>IF(SUM(BB334:$BF334)&gt;0,"",IF(J334&gt;0,$P334,""))</f>
        <v/>
      </c>
      <c r="BB334" s="443" t="str">
        <f>IF(SUM(BC334:$BF334)&gt;0,"",IF(K334&gt;0,$P334,""))</f>
        <v/>
      </c>
      <c r="BC334" s="443" t="str">
        <f>IF(SUM(BD334:$BF334)&gt;0,"",IF(L334&gt;0,$P334,""))</f>
        <v/>
      </c>
      <c r="BD334" s="443" t="str">
        <f>IF(SUM(BE334:$BF334)&gt;0,"",IF(M334&gt;0,$P334,""))</f>
        <v/>
      </c>
      <c r="BE334" s="443" t="str">
        <f t="shared" si="88"/>
        <v/>
      </c>
      <c r="BF334" s="440" t="str">
        <f t="shared" si="89"/>
        <v/>
      </c>
      <c r="BG334" s="124"/>
      <c r="BH334" s="507"/>
      <c r="BI334" s="145" t="str">
        <f>IF(AS334&lt;1,"",IF(AS334=1,'TUITION SCHED'!$D$16,IF(AS334=2,'TUITION SCHED'!$E$16,IF(AS334=3,'TUITION SCHED'!$F$16,IF(AS334=4,'TUITION SCHED'!$G$16,IF(AS334=5,'TUITION SCHED'!$H$16,""))))))</f>
        <v/>
      </c>
      <c r="BJ334" s="443" t="str">
        <f>IF(AT334&lt;1,"",IF(AT334=1,'TUITION SCHED'!$D$17,IF(AT334=2,'TUITION SCHED'!$E$17,IF(AT334=3,'TUITION SCHED'!$F$17,IF(AT334=4,'TUITION SCHED'!$G$17,IF(AT334=5,'TUITION SCHED'!$H$18,""))))))</f>
        <v/>
      </c>
      <c r="BK334" s="443" t="str">
        <f>IF(AU334&lt;1,"",IF(AU334=1,'TUITION SCHED'!$D$18,IF(AU334=2,'TUITION SCHED'!$E$18,IF(AU334=3,'TUITION SCHED'!$F$18,IF(AU334=4,'TUITION SCHED'!$G$18,IF(AU334=5,'TUITION SCHED'!$H$18,""))))))</f>
        <v/>
      </c>
      <c r="BL334" s="443" t="str">
        <f>IF(AV334&lt;1,"",IF(AV334=1,'TUITION SCHED'!$D$19,IF(AV334=2,'TUITION SCHED'!$E$19,IF(AV334=3,'TUITION SCHED'!$F$19,IF(AV334=4,'TUITION SCHED'!$G$19,IF(AV334=5,'TUITION SCHED'!$H$19,""))))))</f>
        <v/>
      </c>
      <c r="BM334" s="443" t="str">
        <f>IF(AW334&lt;1,"",IF(AW334=1,'TUITION SCHED'!$D$20,IF(AW334=2,'TUITION SCHED'!$E$20,IF(AW334=3,'TUITION SCHED'!$F$20,IF(AW334=4,'TUITION SCHED'!$G$20,IF(AW334=5,'TUITION SCHED'!$H$20,""))))))</f>
        <v/>
      </c>
      <c r="BN334" s="443" t="str">
        <f>IF(AX334&lt;1,"",IF(AX334=1,'TUITION SCHED'!$D$21,IF(AX334=2,'TUITION SCHED'!$E$21,IF(AX334=3,'TUITION SCHED'!$F$21,IF(AX334=4,'TUITION SCHED'!$G$21,IF(AX334=5,'TUITION SCHED'!$H$21,""))))))</f>
        <v/>
      </c>
      <c r="BO334" s="443" t="str">
        <f>IF(AY334&lt;1,"",IF(AY334=1,'TUITION SCHED'!$D$22,IF(AY334=2,'TUITION SCHED'!$E$22,IF(AY334=3,'TUITION SCHED'!$F$22,IF(AY334=4,'TUITION SCHED'!$G$22,IF(AY334=5,'TUITION SCHED'!$H$22,""))))))</f>
        <v/>
      </c>
      <c r="BP334" s="443" t="str">
        <f>IF(AZ334&lt;1,"",IF(AZ334=1,'TUITION SCHED'!$D$23,IF(AZ334=2,'TUITION SCHED'!$E$23,IF(AZ334=3,'TUITION SCHED'!$F$23,IF(AZ334=4,'TUITION SCHED'!$G$23,IF(AZ334=5,'TUITION SCHED'!$H$23,""))))))</f>
        <v/>
      </c>
      <c r="BQ334" s="443" t="str">
        <f>IF(BA334&lt;1,"",IF(BA334=1,'TUITION SCHED'!$D$24,IF(BA334=2,'TUITION SCHED'!$E$24,IF(BA334=3,'TUITION SCHED'!$F$24,IF(BA334=4,'TUITION SCHED'!$G$24,IF(BA334=5,'TUITION SCHED'!$H$24,""))))))</f>
        <v/>
      </c>
      <c r="BR334" s="443" t="str">
        <f>IF(BB334&lt;1,"",IF(BB334=1,'TUITION SCHED'!$D$25,IF(BB334=2,'TUITION SCHED'!$E$25,IF(BB334=3,'TUITION SCHED'!$F$25,IF(BB334=4,'TUITION SCHED'!$G$25,IF(BB334=5,'TUITION SCHED'!$H$25,""))))))</f>
        <v/>
      </c>
      <c r="BS334" s="443" t="str">
        <f>IF(BC334&lt;1,"",IF(BC334=1,'TUITION SCHED'!$D$26,IF(BC334=2,'TUITION SCHED'!$E$26,IF(BC334=3,'TUITION SCHED'!$F$26,IF(BC334=4,'TUITION SCHED'!$G$26,IF(BC334=5,'TUITION SCHED'!$H$26,""))))))</f>
        <v/>
      </c>
      <c r="BT334" s="443" t="str">
        <f>IF(BD334&lt;1,"",IF(BD334=1,'TUITION SCHED'!$D$27,IF(BD334=2,'TUITION SCHED'!$E$27,IF(BD334=3,'TUITION SCHED'!$F$27,IF(BD334=4,'TUITION SCHED'!$G$27,IF(BD334=5,'TUITION SCHED'!$H$27,""))))))</f>
        <v/>
      </c>
      <c r="BU334" s="443" t="str">
        <f>IF(BE334&lt;1,"",IF(BE334=1,'TUITION SCHED'!$D$28,IF(BE334=2,'TUITION SCHED'!$E$28,IF(BE334=3,'TUITION SCHED'!$F$28,IF(BE334=4,'TUITION SCHED'!$G$28,IF(BE334=5,'TUITION SCHED'!$H$28,""))))))</f>
        <v/>
      </c>
      <c r="BV334" s="440" t="str">
        <f>IF(BF334&lt;1,"",IF(BF334=1,'TUITION SCHED'!$D$29,IF(BF334=2,'TUITION SCHED'!$E$29,IF(BF334=3,'TUITION SCHED'!$F$29,IF(BF334=4,'TUITION SCHED'!$G$29,IF(BF334=5,'TUITION SCHED'!$H$29,""))))))</f>
        <v/>
      </c>
      <c r="BW334" s="124"/>
      <c r="BX334" s="507"/>
      <c r="BY334" s="145" t="str">
        <f>IF(AH334="y",IF(SUM(J334:O334)&gt;0,'TUITION SCHED'!$H$58+IF(SUM(J334:O334)&gt;1,((SUM(J334:O334)-1))*'TUITION SCHED'!$H$60)+SUM(B334:I334)*'TUITION SCHED'!$H$59,""),"")</f>
        <v/>
      </c>
      <c r="BZ334" s="443" t="str">
        <f>IF(AH334="y",IF(SUM(B334:I334)&gt;0,'TUITION SCHED'!$H$57+IF(SUM(B334:I334)&gt;1,((SUM(B334:I334)-1))*'TUITION SCHED'!$H$59),""),"")</f>
        <v/>
      </c>
      <c r="CA334" s="443" t="str">
        <f t="shared" si="90"/>
        <v/>
      </c>
    </row>
    <row r="335" spans="1:79">
      <c r="A335" s="480"/>
      <c r="B335" s="480"/>
      <c r="C335" s="480"/>
      <c r="D335" s="480"/>
      <c r="E335" s="480"/>
      <c r="F335" s="480"/>
      <c r="G335" s="480"/>
      <c r="H335" s="480"/>
      <c r="I335" s="480"/>
      <c r="J335" s="480"/>
      <c r="K335" s="480"/>
      <c r="L335" s="480"/>
      <c r="M335" s="480"/>
      <c r="N335" s="480"/>
      <c r="O335" s="480"/>
      <c r="P335" s="443">
        <f t="shared" si="78"/>
        <v>0</v>
      </c>
      <c r="Q335" s="480"/>
      <c r="R335" s="480"/>
      <c r="S335" s="456">
        <f>IF(U335&gt;0,U335,IF(Q335=1,'TUITION SCHED'!D$30,IF(Q335=2,'TUITION SCHED'!E$30,IF(Q335=3,'TUITION SCHED'!F$30,IF(Q335=4,'TUITION SCHED'!G$30,IF(Q335=5,'TUITION SCHED'!H$30,IF(R335&gt;0,R335*'TUITION SCHED'!$D$31,SUM(BI335:BV335))))))))</f>
        <v>0</v>
      </c>
      <c r="T335" s="457" t="str">
        <f t="shared" si="79"/>
        <v/>
      </c>
      <c r="U335" s="480"/>
      <c r="V335" s="480"/>
      <c r="W335" s="575" t="str">
        <f>IF(V335="y",S335*'DATA INPUT'!$B$20,"")</f>
        <v/>
      </c>
      <c r="X335" s="483"/>
      <c r="Y335" s="443" t="str">
        <f>IF(A335="","",IF(X335="y",'DATA INPUT'!$B$26,'DATA INPUT'!$B$27))</f>
        <v/>
      </c>
      <c r="Z335" s="458">
        <f>IF(Q335=0,(P335-B335*0.5)*'DATA INPUT'!$B$28,"")</f>
        <v>0</v>
      </c>
      <c r="AA335" s="480"/>
      <c r="AB335" s="480"/>
      <c r="AC335" s="480"/>
      <c r="AD335" s="480"/>
      <c r="AE335" s="443" t="str">
        <f>IF((AB335+AC335+AD335)=0,"",(AB335*'DATA INPUT'!$D$59)+(AC335*'DATA INPUT'!$D$61)+(AD335*'DATA INPUT'!$D$66))</f>
        <v/>
      </c>
      <c r="AF335" s="480"/>
      <c r="AG335" s="480"/>
      <c r="AH335" s="483"/>
      <c r="AI335" s="443" t="str">
        <f t="shared" si="80"/>
        <v/>
      </c>
      <c r="AJ335" s="443" t="str">
        <f t="shared" si="81"/>
        <v/>
      </c>
      <c r="AK335" s="443" t="str">
        <f t="shared" si="82"/>
        <v/>
      </c>
      <c r="AL335" s="443" t="str">
        <f t="shared" si="83"/>
        <v/>
      </c>
      <c r="AM335" s="443" t="str">
        <f t="shared" si="84"/>
        <v/>
      </c>
      <c r="AN335" s="443" t="str">
        <f t="shared" si="85"/>
        <v/>
      </c>
      <c r="AO335" s="443" t="str">
        <f t="shared" si="86"/>
        <v/>
      </c>
      <c r="AP335" s="443" t="str">
        <f t="shared" si="87"/>
        <v/>
      </c>
      <c r="AQ335" s="440" t="str">
        <f>IF(AH335="y",IF(MAX(BY335:BZ335)&lt;'TUITION SCHED'!$H$61,MAX(BY335:BZ335),'TUITION SCHED'!$H$61),"")</f>
        <v/>
      </c>
      <c r="AR335" s="459"/>
      <c r="AS335" s="443" t="str">
        <f>IF(SUM(AT335:$BF335)&gt;0,"",IF(B335&gt;0,$P335,""))</f>
        <v/>
      </c>
      <c r="AT335" s="443" t="str">
        <f>IF(SUM(AU335:$BF335)&gt;0,"",IF(C335&gt;0,$P335,""))</f>
        <v/>
      </c>
      <c r="AU335" s="443" t="str">
        <f>IF(SUM(AV335:$BF335)&gt;0,"",IF(D335&gt;0,$P335,""))</f>
        <v/>
      </c>
      <c r="AV335" s="443" t="str">
        <f>IF(SUM(AW335:$BF335)&gt;0,"",IF(E335&gt;0,$P335,""))</f>
        <v/>
      </c>
      <c r="AW335" s="443" t="str">
        <f>IF(SUM(AX335:$BF335)&gt;0,"",IF(F335&gt;0,$P335,""))</f>
        <v/>
      </c>
      <c r="AX335" s="443" t="str">
        <f>IF(SUM(AY335:$BF335)&gt;0,"",IF(G335&gt;0,$P335,""))</f>
        <v/>
      </c>
      <c r="AY335" s="443" t="str">
        <f>IF(SUM(AZ335:$BF335)&gt;0,"",IF(H335&gt;0,$P335,""))</f>
        <v/>
      </c>
      <c r="AZ335" s="443" t="str">
        <f>IF(SUM(BA335:$BF335)&gt;0,"",IF(I335&gt;0,$P335,""))</f>
        <v/>
      </c>
      <c r="BA335" s="443" t="str">
        <f>IF(SUM(BB335:$BF335)&gt;0,"",IF(J335&gt;0,$P335,""))</f>
        <v/>
      </c>
      <c r="BB335" s="443" t="str">
        <f>IF(SUM(BC335:$BF335)&gt;0,"",IF(K335&gt;0,$P335,""))</f>
        <v/>
      </c>
      <c r="BC335" s="443" t="str">
        <f>IF(SUM(BD335:$BF335)&gt;0,"",IF(L335&gt;0,$P335,""))</f>
        <v/>
      </c>
      <c r="BD335" s="443" t="str">
        <f>IF(SUM(BE335:$BF335)&gt;0,"",IF(M335&gt;0,$P335,""))</f>
        <v/>
      </c>
      <c r="BE335" s="443" t="str">
        <f t="shared" si="88"/>
        <v/>
      </c>
      <c r="BF335" s="440" t="str">
        <f t="shared" si="89"/>
        <v/>
      </c>
      <c r="BG335" s="124"/>
      <c r="BH335" s="507"/>
      <c r="BI335" s="145" t="str">
        <f>IF(AS335&lt;1,"",IF(AS335=1,'TUITION SCHED'!$D$16,IF(AS335=2,'TUITION SCHED'!$E$16,IF(AS335=3,'TUITION SCHED'!$F$16,IF(AS335=4,'TUITION SCHED'!$G$16,IF(AS335=5,'TUITION SCHED'!$H$16,""))))))</f>
        <v/>
      </c>
      <c r="BJ335" s="443" t="str">
        <f>IF(AT335&lt;1,"",IF(AT335=1,'TUITION SCHED'!$D$17,IF(AT335=2,'TUITION SCHED'!$E$17,IF(AT335=3,'TUITION SCHED'!$F$17,IF(AT335=4,'TUITION SCHED'!$G$17,IF(AT335=5,'TUITION SCHED'!$H$18,""))))))</f>
        <v/>
      </c>
      <c r="BK335" s="443" t="str">
        <f>IF(AU335&lt;1,"",IF(AU335=1,'TUITION SCHED'!$D$18,IF(AU335=2,'TUITION SCHED'!$E$18,IF(AU335=3,'TUITION SCHED'!$F$18,IF(AU335=4,'TUITION SCHED'!$G$18,IF(AU335=5,'TUITION SCHED'!$H$18,""))))))</f>
        <v/>
      </c>
      <c r="BL335" s="443" t="str">
        <f>IF(AV335&lt;1,"",IF(AV335=1,'TUITION SCHED'!$D$19,IF(AV335=2,'TUITION SCHED'!$E$19,IF(AV335=3,'TUITION SCHED'!$F$19,IF(AV335=4,'TUITION SCHED'!$G$19,IF(AV335=5,'TUITION SCHED'!$H$19,""))))))</f>
        <v/>
      </c>
      <c r="BM335" s="443" t="str">
        <f>IF(AW335&lt;1,"",IF(AW335=1,'TUITION SCHED'!$D$20,IF(AW335=2,'TUITION SCHED'!$E$20,IF(AW335=3,'TUITION SCHED'!$F$20,IF(AW335=4,'TUITION SCHED'!$G$20,IF(AW335=5,'TUITION SCHED'!$H$20,""))))))</f>
        <v/>
      </c>
      <c r="BN335" s="443" t="str">
        <f>IF(AX335&lt;1,"",IF(AX335=1,'TUITION SCHED'!$D$21,IF(AX335=2,'TUITION SCHED'!$E$21,IF(AX335=3,'TUITION SCHED'!$F$21,IF(AX335=4,'TUITION SCHED'!$G$21,IF(AX335=5,'TUITION SCHED'!$H$21,""))))))</f>
        <v/>
      </c>
      <c r="BO335" s="443" t="str">
        <f>IF(AY335&lt;1,"",IF(AY335=1,'TUITION SCHED'!$D$22,IF(AY335=2,'TUITION SCHED'!$E$22,IF(AY335=3,'TUITION SCHED'!$F$22,IF(AY335=4,'TUITION SCHED'!$G$22,IF(AY335=5,'TUITION SCHED'!$H$22,""))))))</f>
        <v/>
      </c>
      <c r="BP335" s="443" t="str">
        <f>IF(AZ335&lt;1,"",IF(AZ335=1,'TUITION SCHED'!$D$23,IF(AZ335=2,'TUITION SCHED'!$E$23,IF(AZ335=3,'TUITION SCHED'!$F$23,IF(AZ335=4,'TUITION SCHED'!$G$23,IF(AZ335=5,'TUITION SCHED'!$H$23,""))))))</f>
        <v/>
      </c>
      <c r="BQ335" s="443" t="str">
        <f>IF(BA335&lt;1,"",IF(BA335=1,'TUITION SCHED'!$D$24,IF(BA335=2,'TUITION SCHED'!$E$24,IF(BA335=3,'TUITION SCHED'!$F$24,IF(BA335=4,'TUITION SCHED'!$G$24,IF(BA335=5,'TUITION SCHED'!$H$24,""))))))</f>
        <v/>
      </c>
      <c r="BR335" s="443" t="str">
        <f>IF(BB335&lt;1,"",IF(BB335=1,'TUITION SCHED'!$D$25,IF(BB335=2,'TUITION SCHED'!$E$25,IF(BB335=3,'TUITION SCHED'!$F$25,IF(BB335=4,'TUITION SCHED'!$G$25,IF(BB335=5,'TUITION SCHED'!$H$25,""))))))</f>
        <v/>
      </c>
      <c r="BS335" s="443" t="str">
        <f>IF(BC335&lt;1,"",IF(BC335=1,'TUITION SCHED'!$D$26,IF(BC335=2,'TUITION SCHED'!$E$26,IF(BC335=3,'TUITION SCHED'!$F$26,IF(BC335=4,'TUITION SCHED'!$G$26,IF(BC335=5,'TUITION SCHED'!$H$26,""))))))</f>
        <v/>
      </c>
      <c r="BT335" s="443" t="str">
        <f>IF(BD335&lt;1,"",IF(BD335=1,'TUITION SCHED'!$D$27,IF(BD335=2,'TUITION SCHED'!$E$27,IF(BD335=3,'TUITION SCHED'!$F$27,IF(BD335=4,'TUITION SCHED'!$G$27,IF(BD335=5,'TUITION SCHED'!$H$27,""))))))</f>
        <v/>
      </c>
      <c r="BU335" s="443" t="str">
        <f>IF(BE335&lt;1,"",IF(BE335=1,'TUITION SCHED'!$D$28,IF(BE335=2,'TUITION SCHED'!$E$28,IF(BE335=3,'TUITION SCHED'!$F$28,IF(BE335=4,'TUITION SCHED'!$G$28,IF(BE335=5,'TUITION SCHED'!$H$28,""))))))</f>
        <v/>
      </c>
      <c r="BV335" s="440" t="str">
        <f>IF(BF335&lt;1,"",IF(BF335=1,'TUITION SCHED'!$D$29,IF(BF335=2,'TUITION SCHED'!$E$29,IF(BF335=3,'TUITION SCHED'!$F$29,IF(BF335=4,'TUITION SCHED'!$G$29,IF(BF335=5,'TUITION SCHED'!$H$29,""))))))</f>
        <v/>
      </c>
      <c r="BW335" s="124"/>
      <c r="BX335" s="507"/>
      <c r="BY335" s="145" t="str">
        <f>IF(AH335="y",IF(SUM(J335:O335)&gt;0,'TUITION SCHED'!$H$58+IF(SUM(J335:O335)&gt;1,((SUM(J335:O335)-1))*'TUITION SCHED'!$H$60)+SUM(B335:I335)*'TUITION SCHED'!$H$59,""),"")</f>
        <v/>
      </c>
      <c r="BZ335" s="443" t="str">
        <f>IF(AH335="y",IF(SUM(B335:I335)&gt;0,'TUITION SCHED'!$H$57+IF(SUM(B335:I335)&gt;1,((SUM(B335:I335)-1))*'TUITION SCHED'!$H$59),""),"")</f>
        <v/>
      </c>
      <c r="CA335" s="443" t="str">
        <f t="shared" si="90"/>
        <v/>
      </c>
    </row>
    <row r="336" spans="1:79">
      <c r="A336" s="480"/>
      <c r="B336" s="480"/>
      <c r="C336" s="480"/>
      <c r="D336" s="480"/>
      <c r="E336" s="480"/>
      <c r="F336" s="480"/>
      <c r="G336" s="480"/>
      <c r="H336" s="480"/>
      <c r="I336" s="480"/>
      <c r="J336" s="480"/>
      <c r="K336" s="480"/>
      <c r="L336" s="480"/>
      <c r="M336" s="480"/>
      <c r="N336" s="480"/>
      <c r="O336" s="480"/>
      <c r="P336" s="443">
        <f t="shared" si="78"/>
        <v>0</v>
      </c>
      <c r="Q336" s="480"/>
      <c r="R336" s="480"/>
      <c r="S336" s="456">
        <f>IF(U336&gt;0,U336,IF(Q336=1,'TUITION SCHED'!D$30,IF(Q336=2,'TUITION SCHED'!E$30,IF(Q336=3,'TUITION SCHED'!F$30,IF(Q336=4,'TUITION SCHED'!G$30,IF(Q336=5,'TUITION SCHED'!H$30,IF(R336&gt;0,R336*'TUITION SCHED'!$D$31,SUM(BI336:BV336))))))))</f>
        <v>0</v>
      </c>
      <c r="T336" s="457" t="str">
        <f t="shared" si="79"/>
        <v/>
      </c>
      <c r="U336" s="480"/>
      <c r="V336" s="480"/>
      <c r="W336" s="575" t="str">
        <f>IF(V336="y",S336*'DATA INPUT'!$B$20,"")</f>
        <v/>
      </c>
      <c r="X336" s="483"/>
      <c r="Y336" s="443" t="str">
        <f>IF(A336="","",IF(X336="y",'DATA INPUT'!$B$26,'DATA INPUT'!$B$27))</f>
        <v/>
      </c>
      <c r="Z336" s="458">
        <f>IF(Q336=0,(P336-B336*0.5)*'DATA INPUT'!$B$28,"")</f>
        <v>0</v>
      </c>
      <c r="AA336" s="480"/>
      <c r="AB336" s="480"/>
      <c r="AC336" s="480"/>
      <c r="AD336" s="480"/>
      <c r="AE336" s="443" t="str">
        <f>IF((AB336+AC336+AD336)=0,"",(AB336*'DATA INPUT'!$D$59)+(AC336*'DATA INPUT'!$D$61)+(AD336*'DATA INPUT'!$D$66))</f>
        <v/>
      </c>
      <c r="AF336" s="480"/>
      <c r="AG336" s="480"/>
      <c r="AH336" s="483"/>
      <c r="AI336" s="443" t="str">
        <f t="shared" si="80"/>
        <v/>
      </c>
      <c r="AJ336" s="443" t="str">
        <f t="shared" si="81"/>
        <v/>
      </c>
      <c r="AK336" s="443" t="str">
        <f t="shared" si="82"/>
        <v/>
      </c>
      <c r="AL336" s="443" t="str">
        <f t="shared" si="83"/>
        <v/>
      </c>
      <c r="AM336" s="443" t="str">
        <f t="shared" si="84"/>
        <v/>
      </c>
      <c r="AN336" s="443" t="str">
        <f t="shared" si="85"/>
        <v/>
      </c>
      <c r="AO336" s="443" t="str">
        <f t="shared" si="86"/>
        <v/>
      </c>
      <c r="AP336" s="443" t="str">
        <f t="shared" si="87"/>
        <v/>
      </c>
      <c r="AQ336" s="440" t="str">
        <f>IF(AH336="y",IF(MAX(BY336:BZ336)&lt;'TUITION SCHED'!$H$61,MAX(BY336:BZ336),'TUITION SCHED'!$H$61),"")</f>
        <v/>
      </c>
      <c r="AR336" s="459"/>
      <c r="AS336" s="443" t="str">
        <f>IF(SUM(AT336:$BF336)&gt;0,"",IF(B336&gt;0,$P336,""))</f>
        <v/>
      </c>
      <c r="AT336" s="443" t="str">
        <f>IF(SUM(AU336:$BF336)&gt;0,"",IF(C336&gt;0,$P336,""))</f>
        <v/>
      </c>
      <c r="AU336" s="443" t="str">
        <f>IF(SUM(AV336:$BF336)&gt;0,"",IF(D336&gt;0,$P336,""))</f>
        <v/>
      </c>
      <c r="AV336" s="443" t="str">
        <f>IF(SUM(AW336:$BF336)&gt;0,"",IF(E336&gt;0,$P336,""))</f>
        <v/>
      </c>
      <c r="AW336" s="443" t="str">
        <f>IF(SUM(AX336:$BF336)&gt;0,"",IF(F336&gt;0,$P336,""))</f>
        <v/>
      </c>
      <c r="AX336" s="443" t="str">
        <f>IF(SUM(AY336:$BF336)&gt;0,"",IF(G336&gt;0,$P336,""))</f>
        <v/>
      </c>
      <c r="AY336" s="443" t="str">
        <f>IF(SUM(AZ336:$BF336)&gt;0,"",IF(H336&gt;0,$P336,""))</f>
        <v/>
      </c>
      <c r="AZ336" s="443" t="str">
        <f>IF(SUM(BA336:$BF336)&gt;0,"",IF(I336&gt;0,$P336,""))</f>
        <v/>
      </c>
      <c r="BA336" s="443" t="str">
        <f>IF(SUM(BB336:$BF336)&gt;0,"",IF(J336&gt;0,$P336,""))</f>
        <v/>
      </c>
      <c r="BB336" s="443" t="str">
        <f>IF(SUM(BC336:$BF336)&gt;0,"",IF(K336&gt;0,$P336,""))</f>
        <v/>
      </c>
      <c r="BC336" s="443" t="str">
        <f>IF(SUM(BD336:$BF336)&gt;0,"",IF(L336&gt;0,$P336,""))</f>
        <v/>
      </c>
      <c r="BD336" s="443" t="str">
        <f>IF(SUM(BE336:$BF336)&gt;0,"",IF(M336&gt;0,$P336,""))</f>
        <v/>
      </c>
      <c r="BE336" s="443" t="str">
        <f t="shared" si="88"/>
        <v/>
      </c>
      <c r="BF336" s="440" t="str">
        <f t="shared" si="89"/>
        <v/>
      </c>
      <c r="BG336" s="124"/>
      <c r="BH336" s="507"/>
      <c r="BI336" s="145" t="str">
        <f>IF(AS336&lt;1,"",IF(AS336=1,'TUITION SCHED'!$D$16,IF(AS336=2,'TUITION SCHED'!$E$16,IF(AS336=3,'TUITION SCHED'!$F$16,IF(AS336=4,'TUITION SCHED'!$G$16,IF(AS336=5,'TUITION SCHED'!$H$16,""))))))</f>
        <v/>
      </c>
      <c r="BJ336" s="443" t="str">
        <f>IF(AT336&lt;1,"",IF(AT336=1,'TUITION SCHED'!$D$17,IF(AT336=2,'TUITION SCHED'!$E$17,IF(AT336=3,'TUITION SCHED'!$F$17,IF(AT336=4,'TUITION SCHED'!$G$17,IF(AT336=5,'TUITION SCHED'!$H$18,""))))))</f>
        <v/>
      </c>
      <c r="BK336" s="443" t="str">
        <f>IF(AU336&lt;1,"",IF(AU336=1,'TUITION SCHED'!$D$18,IF(AU336=2,'TUITION SCHED'!$E$18,IF(AU336=3,'TUITION SCHED'!$F$18,IF(AU336=4,'TUITION SCHED'!$G$18,IF(AU336=5,'TUITION SCHED'!$H$18,""))))))</f>
        <v/>
      </c>
      <c r="BL336" s="443" t="str">
        <f>IF(AV336&lt;1,"",IF(AV336=1,'TUITION SCHED'!$D$19,IF(AV336=2,'TUITION SCHED'!$E$19,IF(AV336=3,'TUITION SCHED'!$F$19,IF(AV336=4,'TUITION SCHED'!$G$19,IF(AV336=5,'TUITION SCHED'!$H$19,""))))))</f>
        <v/>
      </c>
      <c r="BM336" s="443" t="str">
        <f>IF(AW336&lt;1,"",IF(AW336=1,'TUITION SCHED'!$D$20,IF(AW336=2,'TUITION SCHED'!$E$20,IF(AW336=3,'TUITION SCHED'!$F$20,IF(AW336=4,'TUITION SCHED'!$G$20,IF(AW336=5,'TUITION SCHED'!$H$20,""))))))</f>
        <v/>
      </c>
      <c r="BN336" s="443" t="str">
        <f>IF(AX336&lt;1,"",IF(AX336=1,'TUITION SCHED'!$D$21,IF(AX336=2,'TUITION SCHED'!$E$21,IF(AX336=3,'TUITION SCHED'!$F$21,IF(AX336=4,'TUITION SCHED'!$G$21,IF(AX336=5,'TUITION SCHED'!$H$21,""))))))</f>
        <v/>
      </c>
      <c r="BO336" s="443" t="str">
        <f>IF(AY336&lt;1,"",IF(AY336=1,'TUITION SCHED'!$D$22,IF(AY336=2,'TUITION SCHED'!$E$22,IF(AY336=3,'TUITION SCHED'!$F$22,IF(AY336=4,'TUITION SCHED'!$G$22,IF(AY336=5,'TUITION SCHED'!$H$22,""))))))</f>
        <v/>
      </c>
      <c r="BP336" s="443" t="str">
        <f>IF(AZ336&lt;1,"",IF(AZ336=1,'TUITION SCHED'!$D$23,IF(AZ336=2,'TUITION SCHED'!$E$23,IF(AZ336=3,'TUITION SCHED'!$F$23,IF(AZ336=4,'TUITION SCHED'!$G$23,IF(AZ336=5,'TUITION SCHED'!$H$23,""))))))</f>
        <v/>
      </c>
      <c r="BQ336" s="443" t="str">
        <f>IF(BA336&lt;1,"",IF(BA336=1,'TUITION SCHED'!$D$24,IF(BA336=2,'TUITION SCHED'!$E$24,IF(BA336=3,'TUITION SCHED'!$F$24,IF(BA336=4,'TUITION SCHED'!$G$24,IF(BA336=5,'TUITION SCHED'!$H$24,""))))))</f>
        <v/>
      </c>
      <c r="BR336" s="443" t="str">
        <f>IF(BB336&lt;1,"",IF(BB336=1,'TUITION SCHED'!$D$25,IF(BB336=2,'TUITION SCHED'!$E$25,IF(BB336=3,'TUITION SCHED'!$F$25,IF(BB336=4,'TUITION SCHED'!$G$25,IF(BB336=5,'TUITION SCHED'!$H$25,""))))))</f>
        <v/>
      </c>
      <c r="BS336" s="443" t="str">
        <f>IF(BC336&lt;1,"",IF(BC336=1,'TUITION SCHED'!$D$26,IF(BC336=2,'TUITION SCHED'!$E$26,IF(BC336=3,'TUITION SCHED'!$F$26,IF(BC336=4,'TUITION SCHED'!$G$26,IF(BC336=5,'TUITION SCHED'!$H$26,""))))))</f>
        <v/>
      </c>
      <c r="BT336" s="443" t="str">
        <f>IF(BD336&lt;1,"",IF(BD336=1,'TUITION SCHED'!$D$27,IF(BD336=2,'TUITION SCHED'!$E$27,IF(BD336=3,'TUITION SCHED'!$F$27,IF(BD336=4,'TUITION SCHED'!$G$27,IF(BD336=5,'TUITION SCHED'!$H$27,""))))))</f>
        <v/>
      </c>
      <c r="BU336" s="443" t="str">
        <f>IF(BE336&lt;1,"",IF(BE336=1,'TUITION SCHED'!$D$28,IF(BE336=2,'TUITION SCHED'!$E$28,IF(BE336=3,'TUITION SCHED'!$F$28,IF(BE336=4,'TUITION SCHED'!$G$28,IF(BE336=5,'TUITION SCHED'!$H$28,""))))))</f>
        <v/>
      </c>
      <c r="BV336" s="440" t="str">
        <f>IF(BF336&lt;1,"",IF(BF336=1,'TUITION SCHED'!$D$29,IF(BF336=2,'TUITION SCHED'!$E$29,IF(BF336=3,'TUITION SCHED'!$F$29,IF(BF336=4,'TUITION SCHED'!$G$29,IF(BF336=5,'TUITION SCHED'!$H$29,""))))))</f>
        <v/>
      </c>
      <c r="BW336" s="124"/>
      <c r="BX336" s="507"/>
      <c r="BY336" s="145" t="str">
        <f>IF(AH336="y",IF(SUM(J336:O336)&gt;0,'TUITION SCHED'!$H$58+IF(SUM(J336:O336)&gt;1,((SUM(J336:O336)-1))*'TUITION SCHED'!$H$60)+SUM(B336:I336)*'TUITION SCHED'!$H$59,""),"")</f>
        <v/>
      </c>
      <c r="BZ336" s="443" t="str">
        <f>IF(AH336="y",IF(SUM(B336:I336)&gt;0,'TUITION SCHED'!$H$57+IF(SUM(B336:I336)&gt;1,((SUM(B336:I336)-1))*'TUITION SCHED'!$H$59),""),"")</f>
        <v/>
      </c>
      <c r="CA336" s="443" t="str">
        <f t="shared" si="90"/>
        <v/>
      </c>
    </row>
    <row r="337" spans="1:79">
      <c r="A337" s="480"/>
      <c r="B337" s="480"/>
      <c r="C337" s="480"/>
      <c r="D337" s="480"/>
      <c r="E337" s="480"/>
      <c r="F337" s="480"/>
      <c r="G337" s="480"/>
      <c r="H337" s="480"/>
      <c r="I337" s="480"/>
      <c r="J337" s="480"/>
      <c r="K337" s="480"/>
      <c r="L337" s="480"/>
      <c r="M337" s="480"/>
      <c r="N337" s="480"/>
      <c r="O337" s="480"/>
      <c r="P337" s="443">
        <f t="shared" si="78"/>
        <v>0</v>
      </c>
      <c r="Q337" s="480"/>
      <c r="R337" s="480"/>
      <c r="S337" s="456">
        <f>IF(U337&gt;0,U337,IF(Q337=1,'TUITION SCHED'!D$30,IF(Q337=2,'TUITION SCHED'!E$30,IF(Q337=3,'TUITION SCHED'!F$30,IF(Q337=4,'TUITION SCHED'!G$30,IF(Q337=5,'TUITION SCHED'!H$30,IF(R337&gt;0,R337*'TUITION SCHED'!$D$31,SUM(BI337:BV337))))))))</f>
        <v>0</v>
      </c>
      <c r="T337" s="457" t="str">
        <f t="shared" si="79"/>
        <v/>
      </c>
      <c r="U337" s="480"/>
      <c r="V337" s="480"/>
      <c r="W337" s="575" t="str">
        <f>IF(V337="y",S337*'DATA INPUT'!$B$20,"")</f>
        <v/>
      </c>
      <c r="X337" s="483"/>
      <c r="Y337" s="443" t="str">
        <f>IF(A337="","",IF(X337="y",'DATA INPUT'!$B$26,'DATA INPUT'!$B$27))</f>
        <v/>
      </c>
      <c r="Z337" s="458">
        <f>IF(Q337=0,(P337-B337*0.5)*'DATA INPUT'!$B$28,"")</f>
        <v>0</v>
      </c>
      <c r="AA337" s="480"/>
      <c r="AB337" s="480"/>
      <c r="AC337" s="480"/>
      <c r="AD337" s="480"/>
      <c r="AE337" s="443" t="str">
        <f>IF((AB337+AC337+AD337)=0,"",(AB337*'DATA INPUT'!$D$59)+(AC337*'DATA INPUT'!$D$61)+(AD337*'DATA INPUT'!$D$66))</f>
        <v/>
      </c>
      <c r="AF337" s="480"/>
      <c r="AG337" s="480"/>
      <c r="AH337" s="483"/>
      <c r="AI337" s="443" t="str">
        <f t="shared" si="80"/>
        <v/>
      </c>
      <c r="AJ337" s="443" t="str">
        <f t="shared" si="81"/>
        <v/>
      </c>
      <c r="AK337" s="443" t="str">
        <f t="shared" si="82"/>
        <v/>
      </c>
      <c r="AL337" s="443" t="str">
        <f t="shared" si="83"/>
        <v/>
      </c>
      <c r="AM337" s="443" t="str">
        <f t="shared" si="84"/>
        <v/>
      </c>
      <c r="AN337" s="443" t="str">
        <f t="shared" si="85"/>
        <v/>
      </c>
      <c r="AO337" s="443" t="str">
        <f t="shared" si="86"/>
        <v/>
      </c>
      <c r="AP337" s="443" t="str">
        <f t="shared" si="87"/>
        <v/>
      </c>
      <c r="AQ337" s="440" t="str">
        <f>IF(AH337="y",IF(MAX(BY337:BZ337)&lt;'TUITION SCHED'!$H$61,MAX(BY337:BZ337),'TUITION SCHED'!$H$61),"")</f>
        <v/>
      </c>
      <c r="AR337" s="459"/>
      <c r="AS337" s="443" t="str">
        <f>IF(SUM(AT337:$BF337)&gt;0,"",IF(B337&gt;0,$P337,""))</f>
        <v/>
      </c>
      <c r="AT337" s="443" t="str">
        <f>IF(SUM(AU337:$BF337)&gt;0,"",IF(C337&gt;0,$P337,""))</f>
        <v/>
      </c>
      <c r="AU337" s="443" t="str">
        <f>IF(SUM(AV337:$BF337)&gt;0,"",IF(D337&gt;0,$P337,""))</f>
        <v/>
      </c>
      <c r="AV337" s="443" t="str">
        <f>IF(SUM(AW337:$BF337)&gt;0,"",IF(E337&gt;0,$P337,""))</f>
        <v/>
      </c>
      <c r="AW337" s="443" t="str">
        <f>IF(SUM(AX337:$BF337)&gt;0,"",IF(F337&gt;0,$P337,""))</f>
        <v/>
      </c>
      <c r="AX337" s="443" t="str">
        <f>IF(SUM(AY337:$BF337)&gt;0,"",IF(G337&gt;0,$P337,""))</f>
        <v/>
      </c>
      <c r="AY337" s="443" t="str">
        <f>IF(SUM(AZ337:$BF337)&gt;0,"",IF(H337&gt;0,$P337,""))</f>
        <v/>
      </c>
      <c r="AZ337" s="443" t="str">
        <f>IF(SUM(BA337:$BF337)&gt;0,"",IF(I337&gt;0,$P337,""))</f>
        <v/>
      </c>
      <c r="BA337" s="443" t="str">
        <f>IF(SUM(BB337:$BF337)&gt;0,"",IF(J337&gt;0,$P337,""))</f>
        <v/>
      </c>
      <c r="BB337" s="443" t="str">
        <f>IF(SUM(BC337:$BF337)&gt;0,"",IF(K337&gt;0,$P337,""))</f>
        <v/>
      </c>
      <c r="BC337" s="443" t="str">
        <f>IF(SUM(BD337:$BF337)&gt;0,"",IF(L337&gt;0,$P337,""))</f>
        <v/>
      </c>
      <c r="BD337" s="443" t="str">
        <f>IF(SUM(BE337:$BF337)&gt;0,"",IF(M337&gt;0,$P337,""))</f>
        <v/>
      </c>
      <c r="BE337" s="443" t="str">
        <f t="shared" si="88"/>
        <v/>
      </c>
      <c r="BF337" s="440" t="str">
        <f t="shared" si="89"/>
        <v/>
      </c>
      <c r="BG337" s="124"/>
      <c r="BH337" s="507"/>
      <c r="BI337" s="145" t="str">
        <f>IF(AS337&lt;1,"",IF(AS337=1,'TUITION SCHED'!$D$16,IF(AS337=2,'TUITION SCHED'!$E$16,IF(AS337=3,'TUITION SCHED'!$F$16,IF(AS337=4,'TUITION SCHED'!$G$16,IF(AS337=5,'TUITION SCHED'!$H$16,""))))))</f>
        <v/>
      </c>
      <c r="BJ337" s="443" t="str">
        <f>IF(AT337&lt;1,"",IF(AT337=1,'TUITION SCHED'!$D$17,IF(AT337=2,'TUITION SCHED'!$E$17,IF(AT337=3,'TUITION SCHED'!$F$17,IF(AT337=4,'TUITION SCHED'!$G$17,IF(AT337=5,'TUITION SCHED'!$H$18,""))))))</f>
        <v/>
      </c>
      <c r="BK337" s="443" t="str">
        <f>IF(AU337&lt;1,"",IF(AU337=1,'TUITION SCHED'!$D$18,IF(AU337=2,'TUITION SCHED'!$E$18,IF(AU337=3,'TUITION SCHED'!$F$18,IF(AU337=4,'TUITION SCHED'!$G$18,IF(AU337=5,'TUITION SCHED'!$H$18,""))))))</f>
        <v/>
      </c>
      <c r="BL337" s="443" t="str">
        <f>IF(AV337&lt;1,"",IF(AV337=1,'TUITION SCHED'!$D$19,IF(AV337=2,'TUITION SCHED'!$E$19,IF(AV337=3,'TUITION SCHED'!$F$19,IF(AV337=4,'TUITION SCHED'!$G$19,IF(AV337=5,'TUITION SCHED'!$H$19,""))))))</f>
        <v/>
      </c>
      <c r="BM337" s="443" t="str">
        <f>IF(AW337&lt;1,"",IF(AW337=1,'TUITION SCHED'!$D$20,IF(AW337=2,'TUITION SCHED'!$E$20,IF(AW337=3,'TUITION SCHED'!$F$20,IF(AW337=4,'TUITION SCHED'!$G$20,IF(AW337=5,'TUITION SCHED'!$H$20,""))))))</f>
        <v/>
      </c>
      <c r="BN337" s="443" t="str">
        <f>IF(AX337&lt;1,"",IF(AX337=1,'TUITION SCHED'!$D$21,IF(AX337=2,'TUITION SCHED'!$E$21,IF(AX337=3,'TUITION SCHED'!$F$21,IF(AX337=4,'TUITION SCHED'!$G$21,IF(AX337=5,'TUITION SCHED'!$H$21,""))))))</f>
        <v/>
      </c>
      <c r="BO337" s="443" t="str">
        <f>IF(AY337&lt;1,"",IF(AY337=1,'TUITION SCHED'!$D$22,IF(AY337=2,'TUITION SCHED'!$E$22,IF(AY337=3,'TUITION SCHED'!$F$22,IF(AY337=4,'TUITION SCHED'!$G$22,IF(AY337=5,'TUITION SCHED'!$H$22,""))))))</f>
        <v/>
      </c>
      <c r="BP337" s="443" t="str">
        <f>IF(AZ337&lt;1,"",IF(AZ337=1,'TUITION SCHED'!$D$23,IF(AZ337=2,'TUITION SCHED'!$E$23,IF(AZ337=3,'TUITION SCHED'!$F$23,IF(AZ337=4,'TUITION SCHED'!$G$23,IF(AZ337=5,'TUITION SCHED'!$H$23,""))))))</f>
        <v/>
      </c>
      <c r="BQ337" s="443" t="str">
        <f>IF(BA337&lt;1,"",IF(BA337=1,'TUITION SCHED'!$D$24,IF(BA337=2,'TUITION SCHED'!$E$24,IF(BA337=3,'TUITION SCHED'!$F$24,IF(BA337=4,'TUITION SCHED'!$G$24,IF(BA337=5,'TUITION SCHED'!$H$24,""))))))</f>
        <v/>
      </c>
      <c r="BR337" s="443" t="str">
        <f>IF(BB337&lt;1,"",IF(BB337=1,'TUITION SCHED'!$D$25,IF(BB337=2,'TUITION SCHED'!$E$25,IF(BB337=3,'TUITION SCHED'!$F$25,IF(BB337=4,'TUITION SCHED'!$G$25,IF(BB337=5,'TUITION SCHED'!$H$25,""))))))</f>
        <v/>
      </c>
      <c r="BS337" s="443" t="str">
        <f>IF(BC337&lt;1,"",IF(BC337=1,'TUITION SCHED'!$D$26,IF(BC337=2,'TUITION SCHED'!$E$26,IF(BC337=3,'TUITION SCHED'!$F$26,IF(BC337=4,'TUITION SCHED'!$G$26,IF(BC337=5,'TUITION SCHED'!$H$26,""))))))</f>
        <v/>
      </c>
      <c r="BT337" s="443" t="str">
        <f>IF(BD337&lt;1,"",IF(BD337=1,'TUITION SCHED'!$D$27,IF(BD337=2,'TUITION SCHED'!$E$27,IF(BD337=3,'TUITION SCHED'!$F$27,IF(BD337=4,'TUITION SCHED'!$G$27,IF(BD337=5,'TUITION SCHED'!$H$27,""))))))</f>
        <v/>
      </c>
      <c r="BU337" s="443" t="str">
        <f>IF(BE337&lt;1,"",IF(BE337=1,'TUITION SCHED'!$D$28,IF(BE337=2,'TUITION SCHED'!$E$28,IF(BE337=3,'TUITION SCHED'!$F$28,IF(BE337=4,'TUITION SCHED'!$G$28,IF(BE337=5,'TUITION SCHED'!$H$28,""))))))</f>
        <v/>
      </c>
      <c r="BV337" s="440" t="str">
        <f>IF(BF337&lt;1,"",IF(BF337=1,'TUITION SCHED'!$D$29,IF(BF337=2,'TUITION SCHED'!$E$29,IF(BF337=3,'TUITION SCHED'!$F$29,IF(BF337=4,'TUITION SCHED'!$G$29,IF(BF337=5,'TUITION SCHED'!$H$29,""))))))</f>
        <v/>
      </c>
      <c r="BW337" s="124"/>
      <c r="BX337" s="507"/>
      <c r="BY337" s="145" t="str">
        <f>IF(AH337="y",IF(SUM(J337:O337)&gt;0,'TUITION SCHED'!$H$58+IF(SUM(J337:O337)&gt;1,((SUM(J337:O337)-1))*'TUITION SCHED'!$H$60)+SUM(B337:I337)*'TUITION SCHED'!$H$59,""),"")</f>
        <v/>
      </c>
      <c r="BZ337" s="443" t="str">
        <f>IF(AH337="y",IF(SUM(B337:I337)&gt;0,'TUITION SCHED'!$H$57+IF(SUM(B337:I337)&gt;1,((SUM(B337:I337)-1))*'TUITION SCHED'!$H$59),""),"")</f>
        <v/>
      </c>
      <c r="CA337" s="443" t="str">
        <f t="shared" si="90"/>
        <v/>
      </c>
    </row>
    <row r="338" spans="1:79">
      <c r="A338" s="480"/>
      <c r="B338" s="480"/>
      <c r="C338" s="480"/>
      <c r="D338" s="480"/>
      <c r="E338" s="480"/>
      <c r="F338" s="480"/>
      <c r="G338" s="480"/>
      <c r="H338" s="480"/>
      <c r="I338" s="480"/>
      <c r="J338" s="480"/>
      <c r="K338" s="480"/>
      <c r="L338" s="480"/>
      <c r="M338" s="480"/>
      <c r="N338" s="480"/>
      <c r="O338" s="480"/>
      <c r="P338" s="443">
        <f t="shared" si="78"/>
        <v>0</v>
      </c>
      <c r="Q338" s="480"/>
      <c r="R338" s="480"/>
      <c r="S338" s="456">
        <f>IF(U338&gt;0,U338,IF(Q338=1,'TUITION SCHED'!D$30,IF(Q338=2,'TUITION SCHED'!E$30,IF(Q338=3,'TUITION SCHED'!F$30,IF(Q338=4,'TUITION SCHED'!G$30,IF(Q338=5,'TUITION SCHED'!H$30,IF(R338&gt;0,R338*'TUITION SCHED'!$D$31,SUM(BI338:BV338))))))))</f>
        <v>0</v>
      </c>
      <c r="T338" s="457" t="str">
        <f t="shared" si="79"/>
        <v/>
      </c>
      <c r="U338" s="480"/>
      <c r="V338" s="480"/>
      <c r="W338" s="575" t="str">
        <f>IF(V338="y",S338*'DATA INPUT'!$B$20,"")</f>
        <v/>
      </c>
      <c r="X338" s="483"/>
      <c r="Y338" s="443" t="str">
        <f>IF(A338="","",IF(X338="y",'DATA INPUT'!$B$26,'DATA INPUT'!$B$27))</f>
        <v/>
      </c>
      <c r="Z338" s="458">
        <f>IF(Q338=0,(P338-B338*0.5)*'DATA INPUT'!$B$28,"")</f>
        <v>0</v>
      </c>
      <c r="AA338" s="480"/>
      <c r="AB338" s="480"/>
      <c r="AC338" s="480"/>
      <c r="AD338" s="480"/>
      <c r="AE338" s="443" t="str">
        <f>IF((AB338+AC338+AD338)=0,"",(AB338*'DATA INPUT'!$D$59)+(AC338*'DATA INPUT'!$D$61)+(AD338*'DATA INPUT'!$D$66))</f>
        <v/>
      </c>
      <c r="AF338" s="480"/>
      <c r="AG338" s="480"/>
      <c r="AH338" s="483"/>
      <c r="AI338" s="443" t="str">
        <f t="shared" si="80"/>
        <v/>
      </c>
      <c r="AJ338" s="443" t="str">
        <f t="shared" si="81"/>
        <v/>
      </c>
      <c r="AK338" s="443" t="str">
        <f t="shared" si="82"/>
        <v/>
      </c>
      <c r="AL338" s="443" t="str">
        <f t="shared" si="83"/>
        <v/>
      </c>
      <c r="AM338" s="443" t="str">
        <f t="shared" si="84"/>
        <v/>
      </c>
      <c r="AN338" s="443" t="str">
        <f t="shared" si="85"/>
        <v/>
      </c>
      <c r="AO338" s="443" t="str">
        <f t="shared" si="86"/>
        <v/>
      </c>
      <c r="AP338" s="443" t="str">
        <f t="shared" si="87"/>
        <v/>
      </c>
      <c r="AQ338" s="440" t="str">
        <f>IF(AH338="y",IF(MAX(BY338:BZ338)&lt;'TUITION SCHED'!$H$61,MAX(BY338:BZ338),'TUITION SCHED'!$H$61),"")</f>
        <v/>
      </c>
      <c r="AR338" s="459"/>
      <c r="AS338" s="443" t="str">
        <f>IF(SUM(AT338:$BF338)&gt;0,"",IF(B338&gt;0,$P338,""))</f>
        <v/>
      </c>
      <c r="AT338" s="443" t="str">
        <f>IF(SUM(AU338:$BF338)&gt;0,"",IF(C338&gt;0,$P338,""))</f>
        <v/>
      </c>
      <c r="AU338" s="443" t="str">
        <f>IF(SUM(AV338:$BF338)&gt;0,"",IF(D338&gt;0,$P338,""))</f>
        <v/>
      </c>
      <c r="AV338" s="443" t="str">
        <f>IF(SUM(AW338:$BF338)&gt;0,"",IF(E338&gt;0,$P338,""))</f>
        <v/>
      </c>
      <c r="AW338" s="443" t="str">
        <f>IF(SUM(AX338:$BF338)&gt;0,"",IF(F338&gt;0,$P338,""))</f>
        <v/>
      </c>
      <c r="AX338" s="443" t="str">
        <f>IF(SUM(AY338:$BF338)&gt;0,"",IF(G338&gt;0,$P338,""))</f>
        <v/>
      </c>
      <c r="AY338" s="443" t="str">
        <f>IF(SUM(AZ338:$BF338)&gt;0,"",IF(H338&gt;0,$P338,""))</f>
        <v/>
      </c>
      <c r="AZ338" s="443" t="str">
        <f>IF(SUM(BA338:$BF338)&gt;0,"",IF(I338&gt;0,$P338,""))</f>
        <v/>
      </c>
      <c r="BA338" s="443" t="str">
        <f>IF(SUM(BB338:$BF338)&gt;0,"",IF(J338&gt;0,$P338,""))</f>
        <v/>
      </c>
      <c r="BB338" s="443" t="str">
        <f>IF(SUM(BC338:$BF338)&gt;0,"",IF(K338&gt;0,$P338,""))</f>
        <v/>
      </c>
      <c r="BC338" s="443" t="str">
        <f>IF(SUM(BD338:$BF338)&gt;0,"",IF(L338&gt;0,$P338,""))</f>
        <v/>
      </c>
      <c r="BD338" s="443" t="str">
        <f>IF(SUM(BE338:$BF338)&gt;0,"",IF(M338&gt;0,$P338,""))</f>
        <v/>
      </c>
      <c r="BE338" s="443" t="str">
        <f t="shared" si="88"/>
        <v/>
      </c>
      <c r="BF338" s="440" t="str">
        <f t="shared" si="89"/>
        <v/>
      </c>
      <c r="BG338" s="124"/>
      <c r="BH338" s="507"/>
      <c r="BI338" s="145" t="str">
        <f>IF(AS338&lt;1,"",IF(AS338=1,'TUITION SCHED'!$D$16,IF(AS338=2,'TUITION SCHED'!$E$16,IF(AS338=3,'TUITION SCHED'!$F$16,IF(AS338=4,'TUITION SCHED'!$G$16,IF(AS338=5,'TUITION SCHED'!$H$16,""))))))</f>
        <v/>
      </c>
      <c r="BJ338" s="443" t="str">
        <f>IF(AT338&lt;1,"",IF(AT338=1,'TUITION SCHED'!$D$17,IF(AT338=2,'TUITION SCHED'!$E$17,IF(AT338=3,'TUITION SCHED'!$F$17,IF(AT338=4,'TUITION SCHED'!$G$17,IF(AT338=5,'TUITION SCHED'!$H$18,""))))))</f>
        <v/>
      </c>
      <c r="BK338" s="443" t="str">
        <f>IF(AU338&lt;1,"",IF(AU338=1,'TUITION SCHED'!$D$18,IF(AU338=2,'TUITION SCHED'!$E$18,IF(AU338=3,'TUITION SCHED'!$F$18,IF(AU338=4,'TUITION SCHED'!$G$18,IF(AU338=5,'TUITION SCHED'!$H$18,""))))))</f>
        <v/>
      </c>
      <c r="BL338" s="443" t="str">
        <f>IF(AV338&lt;1,"",IF(AV338=1,'TUITION SCHED'!$D$19,IF(AV338=2,'TUITION SCHED'!$E$19,IF(AV338=3,'TUITION SCHED'!$F$19,IF(AV338=4,'TUITION SCHED'!$G$19,IF(AV338=5,'TUITION SCHED'!$H$19,""))))))</f>
        <v/>
      </c>
      <c r="BM338" s="443" t="str">
        <f>IF(AW338&lt;1,"",IF(AW338=1,'TUITION SCHED'!$D$20,IF(AW338=2,'TUITION SCHED'!$E$20,IF(AW338=3,'TUITION SCHED'!$F$20,IF(AW338=4,'TUITION SCHED'!$G$20,IF(AW338=5,'TUITION SCHED'!$H$20,""))))))</f>
        <v/>
      </c>
      <c r="BN338" s="443" t="str">
        <f>IF(AX338&lt;1,"",IF(AX338=1,'TUITION SCHED'!$D$21,IF(AX338=2,'TUITION SCHED'!$E$21,IF(AX338=3,'TUITION SCHED'!$F$21,IF(AX338=4,'TUITION SCHED'!$G$21,IF(AX338=5,'TUITION SCHED'!$H$21,""))))))</f>
        <v/>
      </c>
      <c r="BO338" s="443" t="str">
        <f>IF(AY338&lt;1,"",IF(AY338=1,'TUITION SCHED'!$D$22,IF(AY338=2,'TUITION SCHED'!$E$22,IF(AY338=3,'TUITION SCHED'!$F$22,IF(AY338=4,'TUITION SCHED'!$G$22,IF(AY338=5,'TUITION SCHED'!$H$22,""))))))</f>
        <v/>
      </c>
      <c r="BP338" s="443" t="str">
        <f>IF(AZ338&lt;1,"",IF(AZ338=1,'TUITION SCHED'!$D$23,IF(AZ338=2,'TUITION SCHED'!$E$23,IF(AZ338=3,'TUITION SCHED'!$F$23,IF(AZ338=4,'TUITION SCHED'!$G$23,IF(AZ338=5,'TUITION SCHED'!$H$23,""))))))</f>
        <v/>
      </c>
      <c r="BQ338" s="443" t="str">
        <f>IF(BA338&lt;1,"",IF(BA338=1,'TUITION SCHED'!$D$24,IF(BA338=2,'TUITION SCHED'!$E$24,IF(BA338=3,'TUITION SCHED'!$F$24,IF(BA338=4,'TUITION SCHED'!$G$24,IF(BA338=5,'TUITION SCHED'!$H$24,""))))))</f>
        <v/>
      </c>
      <c r="BR338" s="443" t="str">
        <f>IF(BB338&lt;1,"",IF(BB338=1,'TUITION SCHED'!$D$25,IF(BB338=2,'TUITION SCHED'!$E$25,IF(BB338=3,'TUITION SCHED'!$F$25,IF(BB338=4,'TUITION SCHED'!$G$25,IF(BB338=5,'TUITION SCHED'!$H$25,""))))))</f>
        <v/>
      </c>
      <c r="BS338" s="443" t="str">
        <f>IF(BC338&lt;1,"",IF(BC338=1,'TUITION SCHED'!$D$26,IF(BC338=2,'TUITION SCHED'!$E$26,IF(BC338=3,'TUITION SCHED'!$F$26,IF(BC338=4,'TUITION SCHED'!$G$26,IF(BC338=5,'TUITION SCHED'!$H$26,""))))))</f>
        <v/>
      </c>
      <c r="BT338" s="443" t="str">
        <f>IF(BD338&lt;1,"",IF(BD338=1,'TUITION SCHED'!$D$27,IF(BD338=2,'TUITION SCHED'!$E$27,IF(BD338=3,'TUITION SCHED'!$F$27,IF(BD338=4,'TUITION SCHED'!$G$27,IF(BD338=5,'TUITION SCHED'!$H$27,""))))))</f>
        <v/>
      </c>
      <c r="BU338" s="443" t="str">
        <f>IF(BE338&lt;1,"",IF(BE338=1,'TUITION SCHED'!$D$28,IF(BE338=2,'TUITION SCHED'!$E$28,IF(BE338=3,'TUITION SCHED'!$F$28,IF(BE338=4,'TUITION SCHED'!$G$28,IF(BE338=5,'TUITION SCHED'!$H$28,""))))))</f>
        <v/>
      </c>
      <c r="BV338" s="440" t="str">
        <f>IF(BF338&lt;1,"",IF(BF338=1,'TUITION SCHED'!$D$29,IF(BF338=2,'TUITION SCHED'!$E$29,IF(BF338=3,'TUITION SCHED'!$F$29,IF(BF338=4,'TUITION SCHED'!$G$29,IF(BF338=5,'TUITION SCHED'!$H$29,""))))))</f>
        <v/>
      </c>
      <c r="BW338" s="124"/>
      <c r="BX338" s="507"/>
      <c r="BY338" s="145" t="str">
        <f>IF(AH338="y",IF(SUM(J338:O338)&gt;0,'TUITION SCHED'!$H$58+IF(SUM(J338:O338)&gt;1,((SUM(J338:O338)-1))*'TUITION SCHED'!$H$60)+SUM(B338:I338)*'TUITION SCHED'!$H$59,""),"")</f>
        <v/>
      </c>
      <c r="BZ338" s="443" t="str">
        <f>IF(AH338="y",IF(SUM(B338:I338)&gt;0,'TUITION SCHED'!$H$57+IF(SUM(B338:I338)&gt;1,((SUM(B338:I338)-1))*'TUITION SCHED'!$H$59),""),"")</f>
        <v/>
      </c>
      <c r="CA338" s="443" t="str">
        <f t="shared" si="90"/>
        <v/>
      </c>
    </row>
    <row r="339" spans="1:79">
      <c r="A339" s="480"/>
      <c r="B339" s="480"/>
      <c r="C339" s="480"/>
      <c r="D339" s="480"/>
      <c r="E339" s="480"/>
      <c r="F339" s="480"/>
      <c r="G339" s="480"/>
      <c r="H339" s="480"/>
      <c r="I339" s="480"/>
      <c r="J339" s="480"/>
      <c r="K339" s="480"/>
      <c r="L339" s="480"/>
      <c r="M339" s="480"/>
      <c r="N339" s="480"/>
      <c r="O339" s="480"/>
      <c r="P339" s="443">
        <f t="shared" si="78"/>
        <v>0</v>
      </c>
      <c r="Q339" s="480"/>
      <c r="R339" s="480"/>
      <c r="S339" s="456">
        <f>IF(U339&gt;0,U339,IF(Q339=1,'TUITION SCHED'!D$30,IF(Q339=2,'TUITION SCHED'!E$30,IF(Q339=3,'TUITION SCHED'!F$30,IF(Q339=4,'TUITION SCHED'!G$30,IF(Q339=5,'TUITION SCHED'!H$30,IF(R339&gt;0,R339*'TUITION SCHED'!$D$31,SUM(BI339:BV339))))))))</f>
        <v>0</v>
      </c>
      <c r="T339" s="457" t="str">
        <f t="shared" si="79"/>
        <v/>
      </c>
      <c r="U339" s="480"/>
      <c r="V339" s="480"/>
      <c r="W339" s="575" t="str">
        <f>IF(V339="y",S339*'DATA INPUT'!$B$20,"")</f>
        <v/>
      </c>
      <c r="X339" s="483"/>
      <c r="Y339" s="443" t="str">
        <f>IF(A339="","",IF(X339="y",'DATA INPUT'!$B$26,'DATA INPUT'!$B$27))</f>
        <v/>
      </c>
      <c r="Z339" s="458">
        <f>IF(Q339=0,(P339-B339*0.5)*'DATA INPUT'!$B$28,"")</f>
        <v>0</v>
      </c>
      <c r="AA339" s="480"/>
      <c r="AB339" s="480"/>
      <c r="AC339" s="480"/>
      <c r="AD339" s="480"/>
      <c r="AE339" s="443" t="str">
        <f>IF((AB339+AC339+AD339)=0,"",(AB339*'DATA INPUT'!$D$59)+(AC339*'DATA INPUT'!$D$61)+(AD339*'DATA INPUT'!$D$66))</f>
        <v/>
      </c>
      <c r="AF339" s="480"/>
      <c r="AG339" s="480"/>
      <c r="AH339" s="483"/>
      <c r="AI339" s="443" t="str">
        <f t="shared" si="80"/>
        <v/>
      </c>
      <c r="AJ339" s="443" t="str">
        <f t="shared" si="81"/>
        <v/>
      </c>
      <c r="AK339" s="443" t="str">
        <f t="shared" si="82"/>
        <v/>
      </c>
      <c r="AL339" s="443" t="str">
        <f t="shared" si="83"/>
        <v/>
      </c>
      <c r="AM339" s="443" t="str">
        <f t="shared" si="84"/>
        <v/>
      </c>
      <c r="AN339" s="443" t="str">
        <f t="shared" si="85"/>
        <v/>
      </c>
      <c r="AO339" s="443" t="str">
        <f t="shared" si="86"/>
        <v/>
      </c>
      <c r="AP339" s="443" t="str">
        <f t="shared" si="87"/>
        <v/>
      </c>
      <c r="AQ339" s="440" t="str">
        <f>IF(AH339="y",IF(MAX(BY339:BZ339)&lt;'TUITION SCHED'!$H$61,MAX(BY339:BZ339),'TUITION SCHED'!$H$61),"")</f>
        <v/>
      </c>
      <c r="AR339" s="459"/>
      <c r="AS339" s="443" t="str">
        <f>IF(SUM(AT339:$BF339)&gt;0,"",IF(B339&gt;0,$P339,""))</f>
        <v/>
      </c>
      <c r="AT339" s="443" t="str">
        <f>IF(SUM(AU339:$BF339)&gt;0,"",IF(C339&gt;0,$P339,""))</f>
        <v/>
      </c>
      <c r="AU339" s="443" t="str">
        <f>IF(SUM(AV339:$BF339)&gt;0,"",IF(D339&gt;0,$P339,""))</f>
        <v/>
      </c>
      <c r="AV339" s="443" t="str">
        <f>IF(SUM(AW339:$BF339)&gt;0,"",IF(E339&gt;0,$P339,""))</f>
        <v/>
      </c>
      <c r="AW339" s="443" t="str">
        <f>IF(SUM(AX339:$BF339)&gt;0,"",IF(F339&gt;0,$P339,""))</f>
        <v/>
      </c>
      <c r="AX339" s="443" t="str">
        <f>IF(SUM(AY339:$BF339)&gt;0,"",IF(G339&gt;0,$P339,""))</f>
        <v/>
      </c>
      <c r="AY339" s="443" t="str">
        <f>IF(SUM(AZ339:$BF339)&gt;0,"",IF(H339&gt;0,$P339,""))</f>
        <v/>
      </c>
      <c r="AZ339" s="443" t="str">
        <f>IF(SUM(BA339:$BF339)&gt;0,"",IF(I339&gt;0,$P339,""))</f>
        <v/>
      </c>
      <c r="BA339" s="443" t="str">
        <f>IF(SUM(BB339:$BF339)&gt;0,"",IF(J339&gt;0,$P339,""))</f>
        <v/>
      </c>
      <c r="BB339" s="443" t="str">
        <f>IF(SUM(BC339:$BF339)&gt;0,"",IF(K339&gt;0,$P339,""))</f>
        <v/>
      </c>
      <c r="BC339" s="443" t="str">
        <f>IF(SUM(BD339:$BF339)&gt;0,"",IF(L339&gt;0,$P339,""))</f>
        <v/>
      </c>
      <c r="BD339" s="443" t="str">
        <f>IF(SUM(BE339:$BF339)&gt;0,"",IF(M339&gt;0,$P339,""))</f>
        <v/>
      </c>
      <c r="BE339" s="443" t="str">
        <f t="shared" si="88"/>
        <v/>
      </c>
      <c r="BF339" s="440" t="str">
        <f t="shared" si="89"/>
        <v/>
      </c>
      <c r="BG339" s="124"/>
      <c r="BH339" s="507"/>
      <c r="BI339" s="145" t="str">
        <f>IF(AS339&lt;1,"",IF(AS339=1,'TUITION SCHED'!$D$16,IF(AS339=2,'TUITION SCHED'!$E$16,IF(AS339=3,'TUITION SCHED'!$F$16,IF(AS339=4,'TUITION SCHED'!$G$16,IF(AS339=5,'TUITION SCHED'!$H$16,""))))))</f>
        <v/>
      </c>
      <c r="BJ339" s="443" t="str">
        <f>IF(AT339&lt;1,"",IF(AT339=1,'TUITION SCHED'!$D$17,IF(AT339=2,'TUITION SCHED'!$E$17,IF(AT339=3,'TUITION SCHED'!$F$17,IF(AT339=4,'TUITION SCHED'!$G$17,IF(AT339=5,'TUITION SCHED'!$H$18,""))))))</f>
        <v/>
      </c>
      <c r="BK339" s="443" t="str">
        <f>IF(AU339&lt;1,"",IF(AU339=1,'TUITION SCHED'!$D$18,IF(AU339=2,'TUITION SCHED'!$E$18,IF(AU339=3,'TUITION SCHED'!$F$18,IF(AU339=4,'TUITION SCHED'!$G$18,IF(AU339=5,'TUITION SCHED'!$H$18,""))))))</f>
        <v/>
      </c>
      <c r="BL339" s="443" t="str">
        <f>IF(AV339&lt;1,"",IF(AV339=1,'TUITION SCHED'!$D$19,IF(AV339=2,'TUITION SCHED'!$E$19,IF(AV339=3,'TUITION SCHED'!$F$19,IF(AV339=4,'TUITION SCHED'!$G$19,IF(AV339=5,'TUITION SCHED'!$H$19,""))))))</f>
        <v/>
      </c>
      <c r="BM339" s="443" t="str">
        <f>IF(AW339&lt;1,"",IF(AW339=1,'TUITION SCHED'!$D$20,IF(AW339=2,'TUITION SCHED'!$E$20,IF(AW339=3,'TUITION SCHED'!$F$20,IF(AW339=4,'TUITION SCHED'!$G$20,IF(AW339=5,'TUITION SCHED'!$H$20,""))))))</f>
        <v/>
      </c>
      <c r="BN339" s="443" t="str">
        <f>IF(AX339&lt;1,"",IF(AX339=1,'TUITION SCHED'!$D$21,IF(AX339=2,'TUITION SCHED'!$E$21,IF(AX339=3,'TUITION SCHED'!$F$21,IF(AX339=4,'TUITION SCHED'!$G$21,IF(AX339=5,'TUITION SCHED'!$H$21,""))))))</f>
        <v/>
      </c>
      <c r="BO339" s="443" t="str">
        <f>IF(AY339&lt;1,"",IF(AY339=1,'TUITION SCHED'!$D$22,IF(AY339=2,'TUITION SCHED'!$E$22,IF(AY339=3,'TUITION SCHED'!$F$22,IF(AY339=4,'TUITION SCHED'!$G$22,IF(AY339=5,'TUITION SCHED'!$H$22,""))))))</f>
        <v/>
      </c>
      <c r="BP339" s="443" t="str">
        <f>IF(AZ339&lt;1,"",IF(AZ339=1,'TUITION SCHED'!$D$23,IF(AZ339=2,'TUITION SCHED'!$E$23,IF(AZ339=3,'TUITION SCHED'!$F$23,IF(AZ339=4,'TUITION SCHED'!$G$23,IF(AZ339=5,'TUITION SCHED'!$H$23,""))))))</f>
        <v/>
      </c>
      <c r="BQ339" s="443" t="str">
        <f>IF(BA339&lt;1,"",IF(BA339=1,'TUITION SCHED'!$D$24,IF(BA339=2,'TUITION SCHED'!$E$24,IF(BA339=3,'TUITION SCHED'!$F$24,IF(BA339=4,'TUITION SCHED'!$G$24,IF(BA339=5,'TUITION SCHED'!$H$24,""))))))</f>
        <v/>
      </c>
      <c r="BR339" s="443" t="str">
        <f>IF(BB339&lt;1,"",IF(BB339=1,'TUITION SCHED'!$D$25,IF(BB339=2,'TUITION SCHED'!$E$25,IF(BB339=3,'TUITION SCHED'!$F$25,IF(BB339=4,'TUITION SCHED'!$G$25,IF(BB339=5,'TUITION SCHED'!$H$25,""))))))</f>
        <v/>
      </c>
      <c r="BS339" s="443" t="str">
        <f>IF(BC339&lt;1,"",IF(BC339=1,'TUITION SCHED'!$D$26,IF(BC339=2,'TUITION SCHED'!$E$26,IF(BC339=3,'TUITION SCHED'!$F$26,IF(BC339=4,'TUITION SCHED'!$G$26,IF(BC339=5,'TUITION SCHED'!$H$26,""))))))</f>
        <v/>
      </c>
      <c r="BT339" s="443" t="str">
        <f>IF(BD339&lt;1,"",IF(BD339=1,'TUITION SCHED'!$D$27,IF(BD339=2,'TUITION SCHED'!$E$27,IF(BD339=3,'TUITION SCHED'!$F$27,IF(BD339=4,'TUITION SCHED'!$G$27,IF(BD339=5,'TUITION SCHED'!$H$27,""))))))</f>
        <v/>
      </c>
      <c r="BU339" s="443" t="str">
        <f>IF(BE339&lt;1,"",IF(BE339=1,'TUITION SCHED'!$D$28,IF(BE339=2,'TUITION SCHED'!$E$28,IF(BE339=3,'TUITION SCHED'!$F$28,IF(BE339=4,'TUITION SCHED'!$G$28,IF(BE339=5,'TUITION SCHED'!$H$28,""))))))</f>
        <v/>
      </c>
      <c r="BV339" s="440" t="str">
        <f>IF(BF339&lt;1,"",IF(BF339=1,'TUITION SCHED'!$D$29,IF(BF339=2,'TUITION SCHED'!$E$29,IF(BF339=3,'TUITION SCHED'!$F$29,IF(BF339=4,'TUITION SCHED'!$G$29,IF(BF339=5,'TUITION SCHED'!$H$29,""))))))</f>
        <v/>
      </c>
      <c r="BW339" s="124"/>
      <c r="BX339" s="507"/>
      <c r="BY339" s="145" t="str">
        <f>IF(AH339="y",IF(SUM(J339:O339)&gt;0,'TUITION SCHED'!$H$58+IF(SUM(J339:O339)&gt;1,((SUM(J339:O339)-1))*'TUITION SCHED'!$H$60)+SUM(B339:I339)*'TUITION SCHED'!$H$59,""),"")</f>
        <v/>
      </c>
      <c r="BZ339" s="443" t="str">
        <f>IF(AH339="y",IF(SUM(B339:I339)&gt;0,'TUITION SCHED'!$H$57+IF(SUM(B339:I339)&gt;1,((SUM(B339:I339)-1))*'TUITION SCHED'!$H$59),""),"")</f>
        <v/>
      </c>
      <c r="CA339" s="443" t="str">
        <f t="shared" si="90"/>
        <v/>
      </c>
    </row>
    <row r="340" spans="1:79">
      <c r="A340" s="481"/>
      <c r="B340" s="481"/>
      <c r="C340" s="481"/>
      <c r="D340" s="481"/>
      <c r="E340" s="481"/>
      <c r="F340" s="481"/>
      <c r="G340" s="481"/>
      <c r="H340" s="481"/>
      <c r="I340" s="481"/>
      <c r="J340" s="481"/>
      <c r="K340" s="481"/>
      <c r="L340" s="481"/>
      <c r="M340" s="481"/>
      <c r="N340" s="481"/>
      <c r="O340" s="481"/>
      <c r="P340" s="444">
        <f t="shared" si="78"/>
        <v>0</v>
      </c>
      <c r="Q340" s="481"/>
      <c r="R340" s="481"/>
      <c r="S340" s="460">
        <f>IF(U340&gt;0,U340,IF(Q340=1,'TUITION SCHED'!D$30,IF(Q340=2,'TUITION SCHED'!E$30,IF(Q340=3,'TUITION SCHED'!F$30,IF(Q340=4,'TUITION SCHED'!G$30,IF(Q340=5,'TUITION SCHED'!H$30,IF(R340&gt;0,R340*'TUITION SCHED'!$D$31,SUM(BI340:BV340))))))))</f>
        <v>0</v>
      </c>
      <c r="T340" s="461" t="str">
        <f t="shared" si="79"/>
        <v/>
      </c>
      <c r="U340" s="481"/>
      <c r="V340" s="481"/>
      <c r="W340" s="575" t="str">
        <f>IF(V340="y",S340*'DATA INPUT'!$B$20,"")</f>
        <v/>
      </c>
      <c r="X340" s="484"/>
      <c r="Y340" s="444" t="str">
        <f>IF(A340="","",IF(X340="y",'DATA INPUT'!$B$26,'DATA INPUT'!$B$27))</f>
        <v/>
      </c>
      <c r="Z340" s="462">
        <f>IF(Q340=0,(P340-B340*0.5)*'DATA INPUT'!$B$28,"")</f>
        <v>0</v>
      </c>
      <c r="AA340" s="481"/>
      <c r="AB340" s="481"/>
      <c r="AC340" s="481"/>
      <c r="AD340" s="481"/>
      <c r="AE340" s="444" t="str">
        <f>IF((AB340+AC340+AD340)=0,"",(AB340*'DATA INPUT'!$D$59)+(AC340*'DATA INPUT'!$D$61)+(AD340*'DATA INPUT'!$D$66))</f>
        <v/>
      </c>
      <c r="AF340" s="481"/>
      <c r="AG340" s="481"/>
      <c r="AH340" s="484"/>
      <c r="AI340" s="444" t="str">
        <f t="shared" si="80"/>
        <v/>
      </c>
      <c r="AJ340" s="444" t="str">
        <f t="shared" si="81"/>
        <v/>
      </c>
      <c r="AK340" s="444" t="str">
        <f t="shared" si="82"/>
        <v/>
      </c>
      <c r="AL340" s="444" t="str">
        <f t="shared" si="83"/>
        <v/>
      </c>
      <c r="AM340" s="444" t="str">
        <f t="shared" si="84"/>
        <v/>
      </c>
      <c r="AN340" s="444" t="str">
        <f t="shared" si="85"/>
        <v/>
      </c>
      <c r="AO340" s="444" t="str">
        <f t="shared" si="86"/>
        <v/>
      </c>
      <c r="AP340" s="444" t="str">
        <f t="shared" si="87"/>
        <v/>
      </c>
      <c r="AQ340" s="441" t="str">
        <f>IF(AH340="y",IF(MAX(BY340:BZ340)&lt;'TUITION SCHED'!$H$61,MAX(BY340:BZ340),'TUITION SCHED'!$H$61),"")</f>
        <v/>
      </c>
      <c r="AR340" s="459"/>
      <c r="AS340" s="444" t="str">
        <f>IF(SUM(AT340:$BF340)&gt;0,"",IF(B340&gt;0,$P340,""))</f>
        <v/>
      </c>
      <c r="AT340" s="444" t="str">
        <f>IF(SUM(AU340:$BF340)&gt;0,"",IF(C340&gt;0,$P340,""))</f>
        <v/>
      </c>
      <c r="AU340" s="444" t="str">
        <f>IF(SUM(AV340:$BF340)&gt;0,"",IF(D340&gt;0,$P340,""))</f>
        <v/>
      </c>
      <c r="AV340" s="444" t="str">
        <f>IF(SUM(AW340:$BF340)&gt;0,"",IF(E340&gt;0,$P340,""))</f>
        <v/>
      </c>
      <c r="AW340" s="444" t="str">
        <f>IF(SUM(AX340:$BF340)&gt;0,"",IF(F340&gt;0,$P340,""))</f>
        <v/>
      </c>
      <c r="AX340" s="444" t="str">
        <f>IF(SUM(AY340:$BF340)&gt;0,"",IF(G340&gt;0,$P340,""))</f>
        <v/>
      </c>
      <c r="AY340" s="444" t="str">
        <f>IF(SUM(AZ340:$BF340)&gt;0,"",IF(H340&gt;0,$P340,""))</f>
        <v/>
      </c>
      <c r="AZ340" s="444" t="str">
        <f>IF(SUM(BA340:$BF340)&gt;0,"",IF(I340&gt;0,$P340,""))</f>
        <v/>
      </c>
      <c r="BA340" s="444" t="str">
        <f>IF(SUM(BB340:$BF340)&gt;0,"",IF(J340&gt;0,$P340,""))</f>
        <v/>
      </c>
      <c r="BB340" s="444" t="str">
        <f>IF(SUM(BC340:$BF340)&gt;0,"",IF(K340&gt;0,$P340,""))</f>
        <v/>
      </c>
      <c r="BC340" s="444" t="str">
        <f>IF(SUM(BD340:$BF340)&gt;0,"",IF(L340&gt;0,$P340,""))</f>
        <v/>
      </c>
      <c r="BD340" s="444" t="str">
        <f>IF(SUM(BE340:$BF340)&gt;0,"",IF(M340&gt;0,$P340,""))</f>
        <v/>
      </c>
      <c r="BE340" s="444" t="str">
        <f t="shared" si="88"/>
        <v/>
      </c>
      <c r="BF340" s="441" t="str">
        <f t="shared" si="89"/>
        <v/>
      </c>
      <c r="BG340" s="124"/>
      <c r="BH340" s="507"/>
      <c r="BI340" s="265" t="str">
        <f>IF(AS340&lt;1,"",IF(AS340=1,'TUITION SCHED'!$D$16,IF(AS340=2,'TUITION SCHED'!$E$16,IF(AS340=3,'TUITION SCHED'!$F$16,IF(AS340=4,'TUITION SCHED'!$G$16,IF(AS340=5,'TUITION SCHED'!$H$16,""))))))</f>
        <v/>
      </c>
      <c r="BJ340" s="444" t="str">
        <f>IF(AT340&lt;1,"",IF(AT340=1,'TUITION SCHED'!$D$17,IF(AT340=2,'TUITION SCHED'!$E$17,IF(AT340=3,'TUITION SCHED'!$F$17,IF(AT340=4,'TUITION SCHED'!$G$17,IF(AT340=5,'TUITION SCHED'!$H$18,""))))))</f>
        <v/>
      </c>
      <c r="BK340" s="444" t="str">
        <f>IF(AU340&lt;1,"",IF(AU340=1,'TUITION SCHED'!$D$18,IF(AU340=2,'TUITION SCHED'!$E$18,IF(AU340=3,'TUITION SCHED'!$F$18,IF(AU340=4,'TUITION SCHED'!$G$18,IF(AU340=5,'TUITION SCHED'!$H$18,""))))))</f>
        <v/>
      </c>
      <c r="BL340" s="444" t="str">
        <f>IF(AV340&lt;1,"",IF(AV340=1,'TUITION SCHED'!$D$19,IF(AV340=2,'TUITION SCHED'!$E$19,IF(AV340=3,'TUITION SCHED'!$F$19,IF(AV340=4,'TUITION SCHED'!$G$19,IF(AV340=5,'TUITION SCHED'!$H$19,""))))))</f>
        <v/>
      </c>
      <c r="BM340" s="444" t="str">
        <f>IF(AW340&lt;1,"",IF(AW340=1,'TUITION SCHED'!$D$20,IF(AW340=2,'TUITION SCHED'!$E$20,IF(AW340=3,'TUITION SCHED'!$F$20,IF(AW340=4,'TUITION SCHED'!$G$20,IF(AW340=5,'TUITION SCHED'!$H$20,""))))))</f>
        <v/>
      </c>
      <c r="BN340" s="444" t="str">
        <f>IF(AX340&lt;1,"",IF(AX340=1,'TUITION SCHED'!$D$21,IF(AX340=2,'TUITION SCHED'!$E$21,IF(AX340=3,'TUITION SCHED'!$F$21,IF(AX340=4,'TUITION SCHED'!$G$21,IF(AX340=5,'TUITION SCHED'!$H$21,""))))))</f>
        <v/>
      </c>
      <c r="BO340" s="444" t="str">
        <f>IF(AY340&lt;1,"",IF(AY340=1,'TUITION SCHED'!$D$22,IF(AY340=2,'TUITION SCHED'!$E$22,IF(AY340=3,'TUITION SCHED'!$F$22,IF(AY340=4,'TUITION SCHED'!$G$22,IF(AY340=5,'TUITION SCHED'!$H$22,""))))))</f>
        <v/>
      </c>
      <c r="BP340" s="444" t="str">
        <f>IF(AZ340&lt;1,"",IF(AZ340=1,'TUITION SCHED'!$D$23,IF(AZ340=2,'TUITION SCHED'!$E$23,IF(AZ340=3,'TUITION SCHED'!$F$23,IF(AZ340=4,'TUITION SCHED'!$G$23,IF(AZ340=5,'TUITION SCHED'!$H$23,""))))))</f>
        <v/>
      </c>
      <c r="BQ340" s="444" t="str">
        <f>IF(BA340&lt;1,"",IF(BA340=1,'TUITION SCHED'!$D$24,IF(BA340=2,'TUITION SCHED'!$E$24,IF(BA340=3,'TUITION SCHED'!$F$24,IF(BA340=4,'TUITION SCHED'!$G$24,IF(BA340=5,'TUITION SCHED'!$H$24,""))))))</f>
        <v/>
      </c>
      <c r="BR340" s="444" t="str">
        <f>IF(BB340&lt;1,"",IF(BB340=1,'TUITION SCHED'!$D$25,IF(BB340=2,'TUITION SCHED'!$E$25,IF(BB340=3,'TUITION SCHED'!$F$25,IF(BB340=4,'TUITION SCHED'!$G$25,IF(BB340=5,'TUITION SCHED'!$H$25,""))))))</f>
        <v/>
      </c>
      <c r="BS340" s="444" t="str">
        <f>IF(BC340&lt;1,"",IF(BC340=1,'TUITION SCHED'!$D$26,IF(BC340=2,'TUITION SCHED'!$E$26,IF(BC340=3,'TUITION SCHED'!$F$26,IF(BC340=4,'TUITION SCHED'!$G$26,IF(BC340=5,'TUITION SCHED'!$H$26,""))))))</f>
        <v/>
      </c>
      <c r="BT340" s="444" t="str">
        <f>IF(BD340&lt;1,"",IF(BD340=1,'TUITION SCHED'!$D$27,IF(BD340=2,'TUITION SCHED'!$E$27,IF(BD340=3,'TUITION SCHED'!$F$27,IF(BD340=4,'TUITION SCHED'!$G$27,IF(BD340=5,'TUITION SCHED'!$H$27,""))))))</f>
        <v/>
      </c>
      <c r="BU340" s="444" t="str">
        <f>IF(BE340&lt;1,"",IF(BE340=1,'TUITION SCHED'!$D$28,IF(BE340=2,'TUITION SCHED'!$E$28,IF(BE340=3,'TUITION SCHED'!$F$28,IF(BE340=4,'TUITION SCHED'!$G$28,IF(BE340=5,'TUITION SCHED'!$H$28,""))))))</f>
        <v/>
      </c>
      <c r="BV340" s="441" t="str">
        <f>IF(BF340&lt;1,"",IF(BF340=1,'TUITION SCHED'!$D$29,IF(BF340=2,'TUITION SCHED'!$E$29,IF(BF340=3,'TUITION SCHED'!$F$29,IF(BF340=4,'TUITION SCHED'!$G$29,IF(BF340=5,'TUITION SCHED'!$H$29,""))))))</f>
        <v/>
      </c>
      <c r="BW340" s="124"/>
      <c r="BX340" s="507"/>
      <c r="BY340" s="265" t="str">
        <f>IF(AH340="y",IF(SUM(J340:O340)&gt;0,'TUITION SCHED'!$H$58+IF(SUM(J340:O340)&gt;1,((SUM(J340:O340)-1))*'TUITION SCHED'!$H$60)+SUM(B340:I340)*'TUITION SCHED'!$H$59,""),"")</f>
        <v/>
      </c>
      <c r="BZ340" s="444" t="str">
        <f>IF(AH340="y",IF(SUM(B340:I340)&gt;0,'TUITION SCHED'!$H$57+IF(SUM(B340:I340)&gt;1,((SUM(B340:I340)-1))*'TUITION SCHED'!$H$59),""),"")</f>
        <v/>
      </c>
      <c r="CA340" s="444" t="str">
        <f t="shared" si="90"/>
        <v/>
      </c>
    </row>
    <row r="341" spans="1:79" ht="15.75" thickBot="1">
      <c r="A341" s="466" t="s">
        <v>430</v>
      </c>
      <c r="B341" s="466">
        <f t="shared" ref="B341:P341" si="91">SUM(B318:B340)</f>
        <v>0</v>
      </c>
      <c r="C341" s="466">
        <f>SUM(C318:C340)</f>
        <v>0</v>
      </c>
      <c r="D341" s="466">
        <f t="shared" si="91"/>
        <v>0</v>
      </c>
      <c r="E341" s="466">
        <f t="shared" si="91"/>
        <v>0</v>
      </c>
      <c r="F341" s="466">
        <f t="shared" si="91"/>
        <v>0</v>
      </c>
      <c r="G341" s="466">
        <f t="shared" si="91"/>
        <v>0</v>
      </c>
      <c r="H341" s="466">
        <f t="shared" si="91"/>
        <v>0</v>
      </c>
      <c r="I341" s="466">
        <f t="shared" si="91"/>
        <v>0</v>
      </c>
      <c r="J341" s="466">
        <f t="shared" si="91"/>
        <v>0</v>
      </c>
      <c r="K341" s="466">
        <f t="shared" si="91"/>
        <v>0</v>
      </c>
      <c r="L341" s="466">
        <f t="shared" si="91"/>
        <v>0</v>
      </c>
      <c r="M341" s="466">
        <f t="shared" si="91"/>
        <v>0</v>
      </c>
      <c r="N341" s="466">
        <f t="shared" si="91"/>
        <v>0</v>
      </c>
      <c r="O341" s="466">
        <f t="shared" si="91"/>
        <v>0</v>
      </c>
      <c r="P341" s="466">
        <f t="shared" si="91"/>
        <v>0</v>
      </c>
      <c r="Q341" s="466"/>
      <c r="R341" s="466"/>
      <c r="S341" s="467">
        <f>SUM(S318:S340)</f>
        <v>0</v>
      </c>
      <c r="T341" s="467"/>
      <c r="U341" s="466"/>
      <c r="V341" s="466"/>
      <c r="W341" s="467">
        <f>SUM(W318:W340)</f>
        <v>0</v>
      </c>
      <c r="X341" s="466"/>
      <c r="Y341" s="467">
        <f t="shared" ref="Y341:AG341" si="92">SUM(Y318:Y340)</f>
        <v>0</v>
      </c>
      <c r="Z341" s="467">
        <f t="shared" si="92"/>
        <v>0</v>
      </c>
      <c r="AA341" s="467">
        <f t="shared" si="92"/>
        <v>0</v>
      </c>
      <c r="AB341" s="467">
        <f t="shared" si="92"/>
        <v>0</v>
      </c>
      <c r="AC341" s="467">
        <f t="shared" si="92"/>
        <v>0</v>
      </c>
      <c r="AD341" s="467">
        <f t="shared" si="92"/>
        <v>0</v>
      </c>
      <c r="AE341" s="467">
        <f t="shared" si="92"/>
        <v>0</v>
      </c>
      <c r="AF341" s="467">
        <f t="shared" si="92"/>
        <v>0</v>
      </c>
      <c r="AG341" s="467">
        <f t="shared" si="92"/>
        <v>0</v>
      </c>
      <c r="AH341" s="466"/>
      <c r="AI341" s="467">
        <f t="shared" ref="AI341:AP341" si="93">SUM(AI318:AI340)</f>
        <v>0</v>
      </c>
      <c r="AJ341" s="467">
        <f t="shared" si="93"/>
        <v>0</v>
      </c>
      <c r="AK341" s="467">
        <f t="shared" si="93"/>
        <v>0</v>
      </c>
      <c r="AL341" s="467">
        <f t="shared" si="93"/>
        <v>0</v>
      </c>
      <c r="AM341" s="467">
        <f t="shared" si="93"/>
        <v>0</v>
      </c>
      <c r="AN341" s="467">
        <f t="shared" si="93"/>
        <v>0</v>
      </c>
      <c r="AO341" s="467">
        <f t="shared" si="93"/>
        <v>0</v>
      </c>
      <c r="AP341" s="467">
        <f t="shared" si="93"/>
        <v>0</v>
      </c>
      <c r="AQ341" s="503">
        <f>SUM(AQ318:AQ340)</f>
        <v>0</v>
      </c>
      <c r="AR341" s="459"/>
      <c r="AS341" s="167"/>
      <c r="AT341" s="167"/>
      <c r="AU341" s="167"/>
      <c r="AV341" s="167"/>
      <c r="AW341" s="167"/>
      <c r="AX341" s="167"/>
      <c r="AY341" s="167"/>
      <c r="AZ341" s="167"/>
      <c r="BA341" s="167"/>
      <c r="BB341" s="167"/>
      <c r="BC341" s="167"/>
      <c r="BD341" s="167"/>
      <c r="BE341" s="167"/>
      <c r="BF341" s="167"/>
      <c r="BG341" s="124"/>
      <c r="BH341" s="507"/>
      <c r="BI341" s="167"/>
      <c r="BJ341" s="167"/>
      <c r="BK341" s="167"/>
      <c r="BL341" s="167"/>
      <c r="BM341" s="167"/>
      <c r="BN341" s="167"/>
      <c r="BO341" s="167"/>
      <c r="BP341" s="167"/>
      <c r="BQ341" s="167"/>
      <c r="BR341" s="167"/>
      <c r="BS341" s="167"/>
      <c r="BT341" s="167"/>
      <c r="BU341" s="167"/>
      <c r="BV341" s="167"/>
      <c r="BW341" s="124"/>
      <c r="BX341" s="507"/>
      <c r="BY341" s="167" t="str">
        <f>IF(AH341="y",IF(SUM(J341:O341)&gt;0,'TUITION SCHED'!$H$58+IF(SUM(J341:O341)&gt;1,((SUM(J341:O341)-1))*'TUITION SCHED'!$H$60)+SUM(B341:I341)*'TUITION SCHED'!$H$59,""),"")</f>
        <v/>
      </c>
      <c r="BZ341" s="167" t="str">
        <f>IF(AH341="y",IF(SUM(B341:I341)&gt;0,'TUITION SCHED'!$H$57+IF(SUM(B341:I341)&gt;1,((SUM(B341:I341)-1))*'TUITION SCHED'!$H$59),""),"")</f>
        <v/>
      </c>
      <c r="CA341" s="168" t="str">
        <f>IF(AH341="y",P341,"")</f>
        <v/>
      </c>
    </row>
    <row r="342" spans="1:79" ht="15.75" thickTop="1">
      <c r="A342" s="468" t="s">
        <v>445</v>
      </c>
      <c r="B342" s="469" t="s">
        <v>432</v>
      </c>
      <c r="C342" s="469" t="s">
        <v>432</v>
      </c>
      <c r="D342" s="469">
        <v>1</v>
      </c>
      <c r="E342" s="469">
        <v>2</v>
      </c>
      <c r="F342" s="469">
        <v>3</v>
      </c>
      <c r="G342" s="469">
        <v>4</v>
      </c>
      <c r="H342" s="469">
        <v>5</v>
      </c>
      <c r="I342" s="469">
        <v>6</v>
      </c>
      <c r="J342" s="469">
        <v>7</v>
      </c>
      <c r="K342" s="469">
        <v>8</v>
      </c>
      <c r="L342" s="469">
        <v>9</v>
      </c>
      <c r="M342" s="469">
        <v>10</v>
      </c>
      <c r="N342" s="469">
        <v>11</v>
      </c>
      <c r="O342" s="469">
        <v>12</v>
      </c>
      <c r="P342" s="469" t="s">
        <v>53</v>
      </c>
      <c r="Q342" s="469" t="s">
        <v>207</v>
      </c>
      <c r="R342" s="470" t="s">
        <v>372</v>
      </c>
      <c r="S342" s="471" t="s">
        <v>402</v>
      </c>
      <c r="T342" s="472" t="s">
        <v>433</v>
      </c>
      <c r="U342" s="473" t="s">
        <v>434</v>
      </c>
      <c r="V342" s="473"/>
      <c r="W342" s="473"/>
      <c r="X342" s="1483" t="s">
        <v>435</v>
      </c>
      <c r="Y342" s="1483"/>
      <c r="Z342" s="471" t="s">
        <v>413</v>
      </c>
      <c r="AA342" s="471" t="s">
        <v>436</v>
      </c>
      <c r="AB342" s="471" t="s">
        <v>147</v>
      </c>
      <c r="AC342" s="471" t="s">
        <v>151</v>
      </c>
      <c r="AD342" s="471" t="s">
        <v>158</v>
      </c>
      <c r="AE342" s="471" t="s">
        <v>437</v>
      </c>
      <c r="AF342" s="471" t="s">
        <v>438</v>
      </c>
      <c r="AG342" s="471" t="s">
        <v>439</v>
      </c>
      <c r="AH342" s="471" t="s">
        <v>407</v>
      </c>
      <c r="AI342" s="471" t="s">
        <v>417</v>
      </c>
      <c r="AJ342" s="471" t="s">
        <v>418</v>
      </c>
      <c r="AK342" s="471" t="s">
        <v>419</v>
      </c>
      <c r="AL342" s="471" t="s">
        <v>420</v>
      </c>
      <c r="AM342" s="471" t="s">
        <v>421</v>
      </c>
      <c r="AN342" s="471" t="s">
        <v>422</v>
      </c>
      <c r="AO342" s="471" t="s">
        <v>423</v>
      </c>
      <c r="AP342" s="471" t="s">
        <v>424</v>
      </c>
      <c r="AQ342" s="504" t="s">
        <v>440</v>
      </c>
      <c r="AR342" s="506"/>
      <c r="AS342" s="471">
        <v>1</v>
      </c>
      <c r="AT342" s="471">
        <v>1</v>
      </c>
      <c r="AU342" s="471">
        <v>1</v>
      </c>
      <c r="AV342" s="471">
        <v>2</v>
      </c>
      <c r="AW342" s="471">
        <v>3</v>
      </c>
      <c r="AX342" s="471">
        <v>4</v>
      </c>
      <c r="AY342" s="471">
        <v>5</v>
      </c>
      <c r="AZ342" s="471">
        <v>6</v>
      </c>
      <c r="BA342" s="471">
        <v>7</v>
      </c>
      <c r="BB342" s="471">
        <v>8</v>
      </c>
      <c r="BC342" s="471">
        <v>9</v>
      </c>
      <c r="BD342" s="471">
        <v>10</v>
      </c>
      <c r="BE342" s="471">
        <v>11</v>
      </c>
      <c r="BF342" s="504">
        <v>12</v>
      </c>
      <c r="BG342" s="508"/>
      <c r="BH342" s="509"/>
      <c r="BI342" s="505" t="s">
        <v>425</v>
      </c>
      <c r="BJ342" s="471" t="s">
        <v>426</v>
      </c>
      <c r="BK342" s="471">
        <v>1</v>
      </c>
      <c r="BL342" s="471">
        <v>2</v>
      </c>
      <c r="BM342" s="471">
        <v>3</v>
      </c>
      <c r="BN342" s="471">
        <v>4</v>
      </c>
      <c r="BO342" s="471">
        <v>5</v>
      </c>
      <c r="BP342" s="471">
        <v>6</v>
      </c>
      <c r="BQ342" s="471">
        <v>7</v>
      </c>
      <c r="BR342" s="471">
        <v>8</v>
      </c>
      <c r="BS342" s="471">
        <v>9</v>
      </c>
      <c r="BT342" s="471">
        <v>10</v>
      </c>
      <c r="BU342" s="471">
        <v>11</v>
      </c>
      <c r="BV342" s="504">
        <v>12</v>
      </c>
      <c r="BW342" s="508"/>
      <c r="BX342" s="509"/>
      <c r="BY342" s="505" t="s">
        <v>441</v>
      </c>
      <c r="BZ342" s="471" t="s">
        <v>442</v>
      </c>
      <c r="CA342" s="474" t="s">
        <v>443</v>
      </c>
    </row>
    <row r="343" spans="1:79">
      <c r="A343" s="479"/>
      <c r="B343" s="479"/>
      <c r="C343" s="479"/>
      <c r="D343" s="479"/>
      <c r="E343" s="479"/>
      <c r="F343" s="479"/>
      <c r="G343" s="479"/>
      <c r="H343" s="479"/>
      <c r="I343" s="479"/>
      <c r="J343" s="479"/>
      <c r="K343" s="479"/>
      <c r="L343" s="479"/>
      <c r="M343" s="479"/>
      <c r="N343" s="479"/>
      <c r="O343" s="479"/>
      <c r="P343" s="442">
        <f t="shared" ref="P343:P356" si="94">SUM(B343:O343)</f>
        <v>0</v>
      </c>
      <c r="Q343" s="479"/>
      <c r="R343" s="479"/>
      <c r="S343" s="453">
        <f>IF(U343&gt;0,U343,IF(Q343&gt;0,Q343*'TUITION SCHED'!$D$30,IF(R343&gt;0,R343*'TUITION SCHED'!$D$31,SUM(BI343:BV343))))</f>
        <v>0</v>
      </c>
      <c r="T343" s="454" t="str">
        <f t="shared" ref="T343:T356" si="95">IF(A343="","",IF(S343=0,"XX",""))</f>
        <v/>
      </c>
      <c r="U343" s="479"/>
      <c r="V343" s="479"/>
      <c r="W343" s="575" t="str">
        <f>IF(V343="y",S343*'DATA INPUT'!$B$20,"")</f>
        <v/>
      </c>
      <c r="X343" s="482"/>
      <c r="Y343" s="442" t="str">
        <f>IF(A343="","",IF(X343="y",'DATA INPUT'!$B$26,'DATA INPUT'!$B$27))</f>
        <v/>
      </c>
      <c r="Z343" s="455">
        <f>IF(Q343=0,(P343-B343*0.5)*'DATA INPUT'!$B$28,"")</f>
        <v>0</v>
      </c>
      <c r="AA343" s="479"/>
      <c r="AB343" s="479"/>
      <c r="AC343" s="479"/>
      <c r="AD343" s="479"/>
      <c r="AE343" s="442" t="str">
        <f>IF((AB343+AC343+AD343)=0,"",(AB343*'DATA INPUT'!$D$59)+(AC343*'DATA INPUT'!$D$61)+(AD343*'DATA INPUT'!$D$66))</f>
        <v/>
      </c>
      <c r="AF343" s="479"/>
      <c r="AG343" s="479"/>
      <c r="AH343" s="482"/>
      <c r="AI343" s="442" t="str">
        <f t="shared" ref="AI343:AI356" si="96">IF(AH343="y",SUM(D343:H343),"")</f>
        <v/>
      </c>
      <c r="AJ343" s="442" t="str">
        <f t="shared" ref="AJ343:AJ356" si="97">IF(AH343="y",SUM(D343:H343),"")</f>
        <v/>
      </c>
      <c r="AK343" s="442" t="str">
        <f t="shared" ref="AK343:AK356" si="98">IF(AH343="y",SUM(D343:H343),"")</f>
        <v/>
      </c>
      <c r="AL343" s="442" t="str">
        <f t="shared" ref="AL343:AL356" si="99">IF(AH343="y",SUM(I343:O343),"")</f>
        <v/>
      </c>
      <c r="AM343" s="442" t="str">
        <f t="shared" ref="AM343:AM356" si="100">IF(AH343="y",SUM(I343:O343),"")</f>
        <v/>
      </c>
      <c r="AN343" s="442" t="str">
        <f t="shared" ref="AN343:AN356" si="101">IF(AH343="y",SUM(I343:O343),"")</f>
        <v/>
      </c>
      <c r="AO343" s="442" t="str">
        <f t="shared" ref="AO343:AO356" si="102">IF(AH343="y",SUM(D343:O343),"")</f>
        <v/>
      </c>
      <c r="AP343" s="442" t="str">
        <f t="shared" ref="AP343:AP356" si="103">IF(AH343="y",SUM(D343:O343),"")</f>
        <v/>
      </c>
      <c r="AQ343" s="439" t="str">
        <f>IF(AH343="y",IF(MAX(BY343:BZ343)&lt;'TUITION SCHED'!$H$61,MAX(BY343:BZ343),'TUITION SCHED'!$H$61),"")</f>
        <v/>
      </c>
      <c r="AR343" s="459"/>
      <c r="AS343" s="442" t="str">
        <f>IF(SUM(AT343:$BF343)&gt;0,"",IF(B343&gt;0,$P343,""))</f>
        <v/>
      </c>
      <c r="AT343" s="442" t="str">
        <f>IF(SUM(AU343:$BF343)&gt;0,"",IF(C343&gt;0,$P343,""))</f>
        <v/>
      </c>
      <c r="AU343" s="442" t="str">
        <f>IF(SUM(AV343:$BF343)&gt;0,"",IF(D343&gt;0,$P343,""))</f>
        <v/>
      </c>
      <c r="AV343" s="442" t="str">
        <f>IF(SUM(AW343:$BF343)&gt;0,"",IF(E343&gt;0,$P343,""))</f>
        <v/>
      </c>
      <c r="AW343" s="442" t="str">
        <f>IF(SUM(AX343:$BF343)&gt;0,"",IF(F343&gt;0,$P343,""))</f>
        <v/>
      </c>
      <c r="AX343" s="442" t="str">
        <f>IF(SUM(AY343:$BF343)&gt;0,"",IF(G343&gt;0,$P343,""))</f>
        <v/>
      </c>
      <c r="AY343" s="442" t="str">
        <f>IF(SUM(AZ343:$BF343)&gt;0,"",IF(H343&gt;0,$P343,""))</f>
        <v/>
      </c>
      <c r="AZ343" s="442" t="str">
        <f>IF(SUM(BA343:$BF343)&gt;0,"",IF(I343&gt;0,$P343,""))</f>
        <v/>
      </c>
      <c r="BA343" s="442" t="str">
        <f>IF(SUM(BB343:$BF343)&gt;0,"",IF(J343&gt;0,$P343,""))</f>
        <v/>
      </c>
      <c r="BB343" s="442" t="str">
        <f>IF(SUM(BC343:$BF343)&gt;0,"",IF(K343&gt;0,$P343,""))</f>
        <v/>
      </c>
      <c r="BC343" s="442" t="str">
        <f>IF(SUM(BD343:$BF343)&gt;0,"",IF(L343&gt;0,$P343,""))</f>
        <v/>
      </c>
      <c r="BD343" s="442" t="str">
        <f>IF(SUM(BE343:$BF343)&gt;0,"",IF(M343&gt;0,$P343,""))</f>
        <v/>
      </c>
      <c r="BE343" s="442" t="str">
        <f t="shared" ref="BE343:BE356" si="104">IF(SUM(BF343:BG343)&gt;0,"",IF(N343&gt;0,P343,""))</f>
        <v/>
      </c>
      <c r="BF343" s="439" t="str">
        <f t="shared" ref="BF343:BF356" si="105">IF(O343&gt;0,P343,"")</f>
        <v/>
      </c>
      <c r="BG343" s="124"/>
      <c r="BH343" s="507"/>
      <c r="BI343" s="264" t="str">
        <f>IF(AS343&lt;1,"",IF(AS343=1,'TUITION SCHED'!$D$16,IF(AS343=2,'TUITION SCHED'!$E$16,IF(AS343=3,'TUITION SCHED'!$F$16,IF(AS343=4,'TUITION SCHED'!$G$16,IF(AS343=5,'TUITION SCHED'!$H$16,""))))))</f>
        <v/>
      </c>
      <c r="BJ343" s="442" t="str">
        <f>IF(AT343&lt;1,"",IF(AT343=1,'TUITION SCHED'!$D$17,IF(AT343=2,'TUITION SCHED'!$E$17,IF(AT343=3,'TUITION SCHED'!$F$17,IF(AT343=4,'TUITION SCHED'!$G$17,IF(AT343=5,'TUITION SCHED'!$H$18,""))))))</f>
        <v/>
      </c>
      <c r="BK343" s="442" t="str">
        <f>IF(AU343&lt;1,"",IF(AU343=1,'TUITION SCHED'!$D$18,IF(AU343=2,'TUITION SCHED'!$E$18,IF(AU343=3,'TUITION SCHED'!$F$18,IF(AU343=4,'TUITION SCHED'!$G$18,IF(AU343=5,'TUITION SCHED'!$H$18,""))))))</f>
        <v/>
      </c>
      <c r="BL343" s="442" t="str">
        <f>IF(AV343&lt;1,"",IF(AV343=1,'TUITION SCHED'!$D$19,IF(AV343=2,'TUITION SCHED'!$E$19,IF(AV343=3,'TUITION SCHED'!$F$19,IF(AV343=4,'TUITION SCHED'!$G$19,IF(AV343=5,'TUITION SCHED'!$H$19,""))))))</f>
        <v/>
      </c>
      <c r="BM343" s="442" t="str">
        <f>IF(AW343&lt;1,"",IF(AW343=1,'TUITION SCHED'!$D$20,IF(AW343=2,'TUITION SCHED'!$E$20,IF(AW343=3,'TUITION SCHED'!$F$20,IF(AW343=4,'TUITION SCHED'!$G$20,IF(AW343=5,'TUITION SCHED'!$H$20,""))))))</f>
        <v/>
      </c>
      <c r="BN343" s="442" t="str">
        <f>IF(AX343&lt;1,"",IF(AX343=1,'TUITION SCHED'!$D$21,IF(AX343=2,'TUITION SCHED'!$E$21,IF(AX343=3,'TUITION SCHED'!$F$21,IF(AX343=4,'TUITION SCHED'!$G$21,IF(AX343=5,'TUITION SCHED'!$H$21,""))))))</f>
        <v/>
      </c>
      <c r="BO343" s="442" t="str">
        <f>IF(AY343&lt;1,"",IF(AY343=1,'TUITION SCHED'!$D$22,IF(AY343=2,'TUITION SCHED'!$E$22,IF(AY343=3,'TUITION SCHED'!$F$22,IF(AY343=4,'TUITION SCHED'!$G$22,IF(AY343=5,'TUITION SCHED'!$H$22,""))))))</f>
        <v/>
      </c>
      <c r="BP343" s="442" t="str">
        <f>IF(AZ343&lt;1,"",IF(AZ343=1,'TUITION SCHED'!$D$23,IF(AZ343=2,'TUITION SCHED'!$E$23,IF(AZ343=3,'TUITION SCHED'!$F$23,IF(AZ343=4,'TUITION SCHED'!$G$23,IF(AZ343=5,'TUITION SCHED'!$H$23,""))))))</f>
        <v/>
      </c>
      <c r="BQ343" s="442" t="str">
        <f>IF(BA343&lt;1,"",IF(BA343=1,'TUITION SCHED'!$D$24,IF(BA343=2,'TUITION SCHED'!$E$24,IF(BA343=3,'TUITION SCHED'!$F$24,IF(BA343=4,'TUITION SCHED'!$G$24,IF(BA343=5,'TUITION SCHED'!$H$24,""))))))</f>
        <v/>
      </c>
      <c r="BR343" s="442" t="str">
        <f>IF(BB343&lt;1,"",IF(BB343=1,'TUITION SCHED'!$D$25,IF(BB343=2,'TUITION SCHED'!$E$25,IF(BB343=3,'TUITION SCHED'!$F$25,IF(BB343=4,'TUITION SCHED'!$G$25,IF(BB343=5,'TUITION SCHED'!$H$25,""))))))</f>
        <v/>
      </c>
      <c r="BS343" s="442" t="str">
        <f>IF(BC343&lt;1,"",IF(BC343=1,'TUITION SCHED'!$D$26,IF(BC343=2,'TUITION SCHED'!$E$26,IF(BC343=3,'TUITION SCHED'!$F$26,IF(BC343=4,'TUITION SCHED'!$G$26,IF(BC343=5,'TUITION SCHED'!$H$26,""))))))</f>
        <v/>
      </c>
      <c r="BT343" s="442" t="str">
        <f>IF(BD343&lt;1,"",IF(BD343=1,'TUITION SCHED'!$D$27,IF(BD343=2,'TUITION SCHED'!$E$27,IF(BD343=3,'TUITION SCHED'!$F$27,IF(BD343=4,'TUITION SCHED'!$G$27,IF(BD343=5,'TUITION SCHED'!$H$27,""))))))</f>
        <v/>
      </c>
      <c r="BU343" s="442" t="str">
        <f>IF(BE343&lt;1,"",IF(BE343=1,'TUITION SCHED'!$D$28,IF(BE343=2,'TUITION SCHED'!$E$28,IF(BE343=3,'TUITION SCHED'!$F$28,IF(BE343=4,'TUITION SCHED'!$G$28,IF(BE343=5,'TUITION SCHED'!$H$28,""))))))</f>
        <v/>
      </c>
      <c r="BV343" s="439" t="str">
        <f>IF(BF343&lt;1,"",IF(BF343=1,'TUITION SCHED'!$D$29,IF(BF343=2,'TUITION SCHED'!$E$29,IF(BF343=3,'TUITION SCHED'!$F$29,IF(BF343=4,'TUITION SCHED'!$G$29,IF(BF343=5,'TUITION SCHED'!$H$29,""))))))</f>
        <v/>
      </c>
      <c r="BW343" s="124"/>
      <c r="BX343" s="507"/>
      <c r="BY343" s="264" t="str">
        <f>IF(AH343="y",IF(SUM(J343:O343)&gt;0,'TUITION SCHED'!$H$58+IF(SUM(J343:O343)&gt;1,((SUM(J343:O343)-1))*'TUITION SCHED'!$H$60)+SUM(B343:I343)*'TUITION SCHED'!$H$59,""),"")</f>
        <v/>
      </c>
      <c r="BZ343" s="442" t="str">
        <f>IF(AH343="y",IF(SUM(B343:I343)&gt;0,'TUITION SCHED'!$H$57+IF(SUM(B343:I343)&gt;1,((SUM(B343:I343)-1))*'TUITION SCHED'!$H$59),""),"")</f>
        <v/>
      </c>
      <c r="CA343" s="442" t="str">
        <f t="shared" ref="CA343:CA356" si="106">IF(AH343="y",P343,"")</f>
        <v/>
      </c>
    </row>
    <row r="344" spans="1:79">
      <c r="A344" s="480"/>
      <c r="B344" s="480"/>
      <c r="C344" s="480"/>
      <c r="D344" s="480"/>
      <c r="E344" s="480"/>
      <c r="F344" s="480"/>
      <c r="G344" s="480"/>
      <c r="H344" s="480"/>
      <c r="I344" s="480"/>
      <c r="J344" s="480"/>
      <c r="K344" s="480"/>
      <c r="L344" s="480"/>
      <c r="M344" s="480"/>
      <c r="N344" s="480"/>
      <c r="O344" s="480"/>
      <c r="P344" s="443">
        <f t="shared" si="94"/>
        <v>0</v>
      </c>
      <c r="Q344" s="480"/>
      <c r="R344" s="480"/>
      <c r="S344" s="456">
        <f>IF(U344&gt;0,U344,IF(Q344&gt;0,Q344*'TUITION SCHED'!$D$30,IF(R344&gt;0,R344*'TUITION SCHED'!$D$31,SUM(BI344:BV344))))</f>
        <v>0</v>
      </c>
      <c r="T344" s="457" t="str">
        <f t="shared" si="95"/>
        <v/>
      </c>
      <c r="U344" s="480"/>
      <c r="V344" s="480"/>
      <c r="W344" s="575" t="str">
        <f>IF(V344="y",S344*'DATA INPUT'!$B$20,"")</f>
        <v/>
      </c>
      <c r="X344" s="483"/>
      <c r="Y344" s="443" t="str">
        <f>IF(A344="","",IF(X344="y",'DATA INPUT'!$B$26,'DATA INPUT'!$B$27))</f>
        <v/>
      </c>
      <c r="Z344" s="458">
        <f>IF(Q344=0,(P344-B344*0.5)*'DATA INPUT'!$B$28,"")</f>
        <v>0</v>
      </c>
      <c r="AA344" s="480"/>
      <c r="AB344" s="480"/>
      <c r="AC344" s="480"/>
      <c r="AD344" s="480"/>
      <c r="AE344" s="443" t="str">
        <f>IF((AB344+AC344+AD344)=0,"",(AB344*'DATA INPUT'!$D$59)+(AC344*'DATA INPUT'!$D$61)+(AD344*'DATA INPUT'!$D$66))</f>
        <v/>
      </c>
      <c r="AF344" s="480"/>
      <c r="AG344" s="480"/>
      <c r="AH344" s="483"/>
      <c r="AI344" s="443" t="str">
        <f t="shared" si="96"/>
        <v/>
      </c>
      <c r="AJ344" s="443" t="str">
        <f t="shared" si="97"/>
        <v/>
      </c>
      <c r="AK344" s="443" t="str">
        <f t="shared" si="98"/>
        <v/>
      </c>
      <c r="AL344" s="443" t="str">
        <f t="shared" si="99"/>
        <v/>
      </c>
      <c r="AM344" s="443" t="str">
        <f t="shared" si="100"/>
        <v/>
      </c>
      <c r="AN344" s="443" t="str">
        <f t="shared" si="101"/>
        <v/>
      </c>
      <c r="AO344" s="443" t="str">
        <f t="shared" si="102"/>
        <v/>
      </c>
      <c r="AP344" s="443" t="str">
        <f t="shared" si="103"/>
        <v/>
      </c>
      <c r="AQ344" s="440" t="str">
        <f>IF(AH344="y",IF(MAX(BY344:BZ344)&lt;'TUITION SCHED'!$H$61,MAX(BY344:BZ344),'TUITION SCHED'!$H$61),"")</f>
        <v/>
      </c>
      <c r="AR344" s="459"/>
      <c r="AS344" s="443" t="str">
        <f>IF(SUM(AT344:$BF344)&gt;0,"",IF(B344&gt;0,$P344,""))</f>
        <v/>
      </c>
      <c r="AT344" s="443" t="str">
        <f>IF(SUM(AU344:$BF344)&gt;0,"",IF(C344&gt;0,$P344,""))</f>
        <v/>
      </c>
      <c r="AU344" s="443" t="str">
        <f>IF(SUM(AV344:$BF344)&gt;0,"",IF(D344&gt;0,$P344,""))</f>
        <v/>
      </c>
      <c r="AV344" s="443" t="str">
        <f>IF(SUM(AW344:$BF344)&gt;0,"",IF(E344&gt;0,$P344,""))</f>
        <v/>
      </c>
      <c r="AW344" s="443" t="str">
        <f>IF(SUM(AX344:$BF344)&gt;0,"",IF(F344&gt;0,$P344,""))</f>
        <v/>
      </c>
      <c r="AX344" s="443" t="str">
        <f>IF(SUM(AY344:$BF344)&gt;0,"",IF(G344&gt;0,$P344,""))</f>
        <v/>
      </c>
      <c r="AY344" s="443" t="str">
        <f>IF(SUM(AZ344:$BF344)&gt;0,"",IF(H344&gt;0,$P344,""))</f>
        <v/>
      </c>
      <c r="AZ344" s="443" t="str">
        <f>IF(SUM(BA344:$BF344)&gt;0,"",IF(I344&gt;0,$P344,""))</f>
        <v/>
      </c>
      <c r="BA344" s="443" t="str">
        <f>IF(SUM(BB344:$BF344)&gt;0,"",IF(J344&gt;0,$P344,""))</f>
        <v/>
      </c>
      <c r="BB344" s="443" t="str">
        <f>IF(SUM(BC344:$BF344)&gt;0,"",IF(K344&gt;0,$P344,""))</f>
        <v/>
      </c>
      <c r="BC344" s="443" t="str">
        <f>IF(SUM(BD344:$BF344)&gt;0,"",IF(L344&gt;0,$P344,""))</f>
        <v/>
      </c>
      <c r="BD344" s="443" t="str">
        <f>IF(SUM(BE344:$BF344)&gt;0,"",IF(M344&gt;0,$P344,""))</f>
        <v/>
      </c>
      <c r="BE344" s="443" t="str">
        <f t="shared" si="104"/>
        <v/>
      </c>
      <c r="BF344" s="440" t="str">
        <f t="shared" si="105"/>
        <v/>
      </c>
      <c r="BG344" s="124"/>
      <c r="BH344" s="507"/>
      <c r="BI344" s="145" t="str">
        <f>IF(AS344&lt;1,"",IF(AS344=1,'TUITION SCHED'!$D$16,IF(AS344=2,'TUITION SCHED'!$E$16,IF(AS344=3,'TUITION SCHED'!$F$16,IF(AS344=4,'TUITION SCHED'!$G$16,IF(AS344=5,'TUITION SCHED'!$H$16,""))))))</f>
        <v/>
      </c>
      <c r="BJ344" s="443" t="str">
        <f>IF(AT344&lt;1,"",IF(AT344=1,'TUITION SCHED'!$D$17,IF(AT344=2,'TUITION SCHED'!$E$17,IF(AT344=3,'TUITION SCHED'!$F$17,IF(AT344=4,'TUITION SCHED'!$G$17,IF(AT344=5,'TUITION SCHED'!$H$18,""))))))</f>
        <v/>
      </c>
      <c r="BK344" s="443" t="str">
        <f>IF(AU344&lt;1,"",IF(AU344=1,'TUITION SCHED'!$D$18,IF(AU344=2,'TUITION SCHED'!$E$18,IF(AU344=3,'TUITION SCHED'!$F$18,IF(AU344=4,'TUITION SCHED'!$G$18,IF(AU344=5,'TUITION SCHED'!$H$18,""))))))</f>
        <v/>
      </c>
      <c r="BL344" s="443" t="str">
        <f>IF(AV344&lt;1,"",IF(AV344=1,'TUITION SCHED'!$D$19,IF(AV344=2,'TUITION SCHED'!$E$19,IF(AV344=3,'TUITION SCHED'!$F$19,IF(AV344=4,'TUITION SCHED'!$G$19,IF(AV344=5,'TUITION SCHED'!$H$19,""))))))</f>
        <v/>
      </c>
      <c r="BM344" s="443" t="str">
        <f>IF(AW344&lt;1,"",IF(AW344=1,'TUITION SCHED'!$D$20,IF(AW344=2,'TUITION SCHED'!$E$20,IF(AW344=3,'TUITION SCHED'!$F$20,IF(AW344=4,'TUITION SCHED'!$G$20,IF(AW344=5,'TUITION SCHED'!$H$20,""))))))</f>
        <v/>
      </c>
      <c r="BN344" s="443" t="str">
        <f>IF(AX344&lt;1,"",IF(AX344=1,'TUITION SCHED'!$D$21,IF(AX344=2,'TUITION SCHED'!$E$21,IF(AX344=3,'TUITION SCHED'!$F$21,IF(AX344=4,'TUITION SCHED'!$G$21,IF(AX344=5,'TUITION SCHED'!$H$21,""))))))</f>
        <v/>
      </c>
      <c r="BO344" s="443" t="str">
        <f>IF(AY344&lt;1,"",IF(AY344=1,'TUITION SCHED'!$D$22,IF(AY344=2,'TUITION SCHED'!$E$22,IF(AY344=3,'TUITION SCHED'!$F$22,IF(AY344=4,'TUITION SCHED'!$G$22,IF(AY344=5,'TUITION SCHED'!$H$22,""))))))</f>
        <v/>
      </c>
      <c r="BP344" s="443" t="str">
        <f>IF(AZ344&lt;1,"",IF(AZ344=1,'TUITION SCHED'!$D$23,IF(AZ344=2,'TUITION SCHED'!$E$23,IF(AZ344=3,'TUITION SCHED'!$F$23,IF(AZ344=4,'TUITION SCHED'!$G$23,IF(AZ344=5,'TUITION SCHED'!$H$23,""))))))</f>
        <v/>
      </c>
      <c r="BQ344" s="443" t="str">
        <f>IF(BA344&lt;1,"",IF(BA344=1,'TUITION SCHED'!$D$24,IF(BA344=2,'TUITION SCHED'!$E$24,IF(BA344=3,'TUITION SCHED'!$F$24,IF(BA344=4,'TUITION SCHED'!$G$24,IF(BA344=5,'TUITION SCHED'!$H$24,""))))))</f>
        <v/>
      </c>
      <c r="BR344" s="443" t="str">
        <f>IF(BB344&lt;1,"",IF(BB344=1,'TUITION SCHED'!$D$25,IF(BB344=2,'TUITION SCHED'!$E$25,IF(BB344=3,'TUITION SCHED'!$F$25,IF(BB344=4,'TUITION SCHED'!$G$25,IF(BB344=5,'TUITION SCHED'!$H$25,""))))))</f>
        <v/>
      </c>
      <c r="BS344" s="443" t="str">
        <f>IF(BC344&lt;1,"",IF(BC344=1,'TUITION SCHED'!$D$26,IF(BC344=2,'TUITION SCHED'!$E$26,IF(BC344=3,'TUITION SCHED'!$F$26,IF(BC344=4,'TUITION SCHED'!$G$26,IF(BC344=5,'TUITION SCHED'!$H$26,""))))))</f>
        <v/>
      </c>
      <c r="BT344" s="443" t="str">
        <f>IF(BD344&lt;1,"",IF(BD344=1,'TUITION SCHED'!$D$27,IF(BD344=2,'TUITION SCHED'!$E$27,IF(BD344=3,'TUITION SCHED'!$F$27,IF(BD344=4,'TUITION SCHED'!$G$27,IF(BD344=5,'TUITION SCHED'!$H$27,""))))))</f>
        <v/>
      </c>
      <c r="BU344" s="443" t="str">
        <f>IF(BE344&lt;1,"",IF(BE344=1,'TUITION SCHED'!$D$28,IF(BE344=2,'TUITION SCHED'!$E$28,IF(BE344=3,'TUITION SCHED'!$F$28,IF(BE344=4,'TUITION SCHED'!$G$28,IF(BE344=5,'TUITION SCHED'!$H$28,""))))))</f>
        <v/>
      </c>
      <c r="BV344" s="440" t="str">
        <f>IF(BF344&lt;1,"",IF(BF344=1,'TUITION SCHED'!$D$29,IF(BF344=2,'TUITION SCHED'!$E$29,IF(BF344=3,'TUITION SCHED'!$F$29,IF(BF344=4,'TUITION SCHED'!$G$29,IF(BF344=5,'TUITION SCHED'!$H$29,""))))))</f>
        <v/>
      </c>
      <c r="BW344" s="124"/>
      <c r="BX344" s="507"/>
      <c r="BY344" s="145" t="str">
        <f>IF(AH344="y",IF(SUM(J344:O344)&gt;0,'TUITION SCHED'!$H$58+IF(SUM(J344:O344)&gt;1,((SUM(J344:O344)-1))*'TUITION SCHED'!$H$60)+SUM(B344:I344)*'TUITION SCHED'!$H$59,""),"")</f>
        <v/>
      </c>
      <c r="BZ344" s="443" t="str">
        <f>IF(AH344="y",IF(SUM(B344:I344)&gt;0,'TUITION SCHED'!$H$57+IF(SUM(B344:I344)&gt;1,((SUM(B344:I344)-1))*'TUITION SCHED'!$H$59),""),"")</f>
        <v/>
      </c>
      <c r="CA344" s="443" t="str">
        <f t="shared" si="106"/>
        <v/>
      </c>
    </row>
    <row r="345" spans="1:79">
      <c r="A345" s="480"/>
      <c r="B345" s="480"/>
      <c r="C345" s="480"/>
      <c r="D345" s="480"/>
      <c r="E345" s="480"/>
      <c r="F345" s="480"/>
      <c r="G345" s="480"/>
      <c r="H345" s="480"/>
      <c r="I345" s="480"/>
      <c r="J345" s="480"/>
      <c r="K345" s="480"/>
      <c r="L345" s="480"/>
      <c r="M345" s="480"/>
      <c r="N345" s="480"/>
      <c r="O345" s="480"/>
      <c r="P345" s="443">
        <f t="shared" si="94"/>
        <v>0</v>
      </c>
      <c r="Q345" s="480"/>
      <c r="R345" s="480"/>
      <c r="S345" s="456">
        <f>IF(U345&gt;0,U345,IF(Q345&gt;0,Q345*'TUITION SCHED'!$D$30,IF(R345&gt;0,R345*'TUITION SCHED'!$D$31,SUM(BI345:BV345))))</f>
        <v>0</v>
      </c>
      <c r="T345" s="457" t="str">
        <f t="shared" si="95"/>
        <v/>
      </c>
      <c r="U345" s="480"/>
      <c r="V345" s="480"/>
      <c r="W345" s="575" t="str">
        <f>IF(V345="y",S345*'DATA INPUT'!$B$20,"")</f>
        <v/>
      </c>
      <c r="X345" s="483"/>
      <c r="Y345" s="443" t="str">
        <f>IF(A345="","",IF(X345="y",'DATA INPUT'!$B$26,'DATA INPUT'!$B$27))</f>
        <v/>
      </c>
      <c r="Z345" s="458">
        <f>IF(Q345=0,(P345-B345*0.5)*'DATA INPUT'!$B$28,"")</f>
        <v>0</v>
      </c>
      <c r="AA345" s="480"/>
      <c r="AB345" s="480"/>
      <c r="AC345" s="480"/>
      <c r="AD345" s="480"/>
      <c r="AE345" s="443" t="str">
        <f>IF((AB345+AC345+AD345)=0,"",(AB345*'DATA INPUT'!$D$59)+(AC345*'DATA INPUT'!$D$61)+(AD345*'DATA INPUT'!$D$66))</f>
        <v/>
      </c>
      <c r="AF345" s="480"/>
      <c r="AG345" s="480"/>
      <c r="AH345" s="483"/>
      <c r="AI345" s="443" t="str">
        <f t="shared" si="96"/>
        <v/>
      </c>
      <c r="AJ345" s="443" t="str">
        <f t="shared" si="97"/>
        <v/>
      </c>
      <c r="AK345" s="443" t="str">
        <f t="shared" si="98"/>
        <v/>
      </c>
      <c r="AL345" s="443" t="str">
        <f t="shared" si="99"/>
        <v/>
      </c>
      <c r="AM345" s="443" t="str">
        <f t="shared" si="100"/>
        <v/>
      </c>
      <c r="AN345" s="443" t="str">
        <f t="shared" si="101"/>
        <v/>
      </c>
      <c r="AO345" s="443" t="str">
        <f t="shared" si="102"/>
        <v/>
      </c>
      <c r="AP345" s="443" t="str">
        <f t="shared" si="103"/>
        <v/>
      </c>
      <c r="AQ345" s="440" t="str">
        <f>IF(AH345="y",IF(MAX(BY345:BZ345)&lt;'TUITION SCHED'!$H$61,MAX(BY345:BZ345),'TUITION SCHED'!$H$61),"")</f>
        <v/>
      </c>
      <c r="AR345" s="459"/>
      <c r="AS345" s="443" t="str">
        <f>IF(SUM(AT345:$BF345)&gt;0,"",IF(B345&gt;0,$P345,""))</f>
        <v/>
      </c>
      <c r="AT345" s="443" t="str">
        <f>IF(SUM(AU345:$BF345)&gt;0,"",IF(C345&gt;0,$P345,""))</f>
        <v/>
      </c>
      <c r="AU345" s="443" t="str">
        <f>IF(SUM(AV345:$BF345)&gt;0,"",IF(D345&gt;0,$P345,""))</f>
        <v/>
      </c>
      <c r="AV345" s="443" t="str">
        <f>IF(SUM(AW345:$BF345)&gt;0,"",IF(E345&gt;0,$P345,""))</f>
        <v/>
      </c>
      <c r="AW345" s="443" t="str">
        <f>IF(SUM(AX345:$BF345)&gt;0,"",IF(F345&gt;0,$P345,""))</f>
        <v/>
      </c>
      <c r="AX345" s="443" t="str">
        <f>IF(SUM(AY345:$BF345)&gt;0,"",IF(G345&gt;0,$P345,""))</f>
        <v/>
      </c>
      <c r="AY345" s="443" t="str">
        <f>IF(SUM(AZ345:$BF345)&gt;0,"",IF(H345&gt;0,$P345,""))</f>
        <v/>
      </c>
      <c r="AZ345" s="443" t="str">
        <f>IF(SUM(BA345:$BF345)&gt;0,"",IF(I345&gt;0,$P345,""))</f>
        <v/>
      </c>
      <c r="BA345" s="443" t="str">
        <f>IF(SUM(BB345:$BF345)&gt;0,"",IF(J345&gt;0,$P345,""))</f>
        <v/>
      </c>
      <c r="BB345" s="443" t="str">
        <f>IF(SUM(BC345:$BF345)&gt;0,"",IF(K345&gt;0,$P345,""))</f>
        <v/>
      </c>
      <c r="BC345" s="443" t="str">
        <f>IF(SUM(BD345:$BF345)&gt;0,"",IF(L345&gt;0,$P345,""))</f>
        <v/>
      </c>
      <c r="BD345" s="443" t="str">
        <f>IF(SUM(BE345:$BF345)&gt;0,"",IF(M345&gt;0,$P345,""))</f>
        <v/>
      </c>
      <c r="BE345" s="443" t="str">
        <f t="shared" si="104"/>
        <v/>
      </c>
      <c r="BF345" s="440" t="str">
        <f t="shared" si="105"/>
        <v/>
      </c>
      <c r="BG345" s="124"/>
      <c r="BH345" s="507"/>
      <c r="BI345" s="145" t="str">
        <f>IF(AS345&lt;1,"",IF(AS345=1,'TUITION SCHED'!$D$16,IF(AS345=2,'TUITION SCHED'!$E$16,IF(AS345=3,'TUITION SCHED'!$F$16,IF(AS345=4,'TUITION SCHED'!$G$16,IF(AS345=5,'TUITION SCHED'!$H$16,""))))))</f>
        <v/>
      </c>
      <c r="BJ345" s="443" t="str">
        <f>IF(AT345&lt;1,"",IF(AT345=1,'TUITION SCHED'!$D$17,IF(AT345=2,'TUITION SCHED'!$E$17,IF(AT345=3,'TUITION SCHED'!$F$17,IF(AT345=4,'TUITION SCHED'!$G$17,IF(AT345=5,'TUITION SCHED'!$H$18,""))))))</f>
        <v/>
      </c>
      <c r="BK345" s="443" t="str">
        <f>IF(AU345&lt;1,"",IF(AU345=1,'TUITION SCHED'!$D$18,IF(AU345=2,'TUITION SCHED'!$E$18,IF(AU345=3,'TUITION SCHED'!$F$18,IF(AU345=4,'TUITION SCHED'!$G$18,IF(AU345=5,'TUITION SCHED'!$H$18,""))))))</f>
        <v/>
      </c>
      <c r="BL345" s="443" t="str">
        <f>IF(AV345&lt;1,"",IF(AV345=1,'TUITION SCHED'!$D$19,IF(AV345=2,'TUITION SCHED'!$E$19,IF(AV345=3,'TUITION SCHED'!$F$19,IF(AV345=4,'TUITION SCHED'!$G$19,IF(AV345=5,'TUITION SCHED'!$H$19,""))))))</f>
        <v/>
      </c>
      <c r="BM345" s="443" t="str">
        <f>IF(AW345&lt;1,"",IF(AW345=1,'TUITION SCHED'!$D$20,IF(AW345=2,'TUITION SCHED'!$E$20,IF(AW345=3,'TUITION SCHED'!$F$20,IF(AW345=4,'TUITION SCHED'!$G$20,IF(AW345=5,'TUITION SCHED'!$H$20,""))))))</f>
        <v/>
      </c>
      <c r="BN345" s="443" t="str">
        <f>IF(AX345&lt;1,"",IF(AX345=1,'TUITION SCHED'!$D$21,IF(AX345=2,'TUITION SCHED'!$E$21,IF(AX345=3,'TUITION SCHED'!$F$21,IF(AX345=4,'TUITION SCHED'!$G$21,IF(AX345=5,'TUITION SCHED'!$H$21,""))))))</f>
        <v/>
      </c>
      <c r="BO345" s="443" t="str">
        <f>IF(AY345&lt;1,"",IF(AY345=1,'TUITION SCHED'!$D$22,IF(AY345=2,'TUITION SCHED'!$E$22,IF(AY345=3,'TUITION SCHED'!$F$22,IF(AY345=4,'TUITION SCHED'!$G$22,IF(AY345=5,'TUITION SCHED'!$H$22,""))))))</f>
        <v/>
      </c>
      <c r="BP345" s="443" t="str">
        <f>IF(AZ345&lt;1,"",IF(AZ345=1,'TUITION SCHED'!$D$23,IF(AZ345=2,'TUITION SCHED'!$E$23,IF(AZ345=3,'TUITION SCHED'!$F$23,IF(AZ345=4,'TUITION SCHED'!$G$23,IF(AZ345=5,'TUITION SCHED'!$H$23,""))))))</f>
        <v/>
      </c>
      <c r="BQ345" s="443" t="str">
        <f>IF(BA345&lt;1,"",IF(BA345=1,'TUITION SCHED'!$D$24,IF(BA345=2,'TUITION SCHED'!$E$24,IF(BA345=3,'TUITION SCHED'!$F$24,IF(BA345=4,'TUITION SCHED'!$G$24,IF(BA345=5,'TUITION SCHED'!$H$24,""))))))</f>
        <v/>
      </c>
      <c r="BR345" s="443" t="str">
        <f>IF(BB345&lt;1,"",IF(BB345=1,'TUITION SCHED'!$D$25,IF(BB345=2,'TUITION SCHED'!$E$25,IF(BB345=3,'TUITION SCHED'!$F$25,IF(BB345=4,'TUITION SCHED'!$G$25,IF(BB345=5,'TUITION SCHED'!$H$25,""))))))</f>
        <v/>
      </c>
      <c r="BS345" s="443" t="str">
        <f>IF(BC345&lt;1,"",IF(BC345=1,'TUITION SCHED'!$D$26,IF(BC345=2,'TUITION SCHED'!$E$26,IF(BC345=3,'TUITION SCHED'!$F$26,IF(BC345=4,'TUITION SCHED'!$G$26,IF(BC345=5,'TUITION SCHED'!$H$26,""))))))</f>
        <v/>
      </c>
      <c r="BT345" s="443" t="str">
        <f>IF(BD345&lt;1,"",IF(BD345=1,'TUITION SCHED'!$D$27,IF(BD345=2,'TUITION SCHED'!$E$27,IF(BD345=3,'TUITION SCHED'!$F$27,IF(BD345=4,'TUITION SCHED'!$G$27,IF(BD345=5,'TUITION SCHED'!$H$27,""))))))</f>
        <v/>
      </c>
      <c r="BU345" s="443" t="str">
        <f>IF(BE345&lt;1,"",IF(BE345=1,'TUITION SCHED'!$D$28,IF(BE345=2,'TUITION SCHED'!$E$28,IF(BE345=3,'TUITION SCHED'!$F$28,IF(BE345=4,'TUITION SCHED'!$G$28,IF(BE345=5,'TUITION SCHED'!$H$28,""))))))</f>
        <v/>
      </c>
      <c r="BV345" s="440" t="str">
        <f>IF(BF345&lt;1,"",IF(BF345=1,'TUITION SCHED'!$D$29,IF(BF345=2,'TUITION SCHED'!$E$29,IF(BF345=3,'TUITION SCHED'!$F$29,IF(BF345=4,'TUITION SCHED'!$G$29,IF(BF345=5,'TUITION SCHED'!$H$29,""))))))</f>
        <v/>
      </c>
      <c r="BW345" s="124"/>
      <c r="BX345" s="507"/>
      <c r="BY345" s="145" t="str">
        <f>IF(AH345="y",IF(SUM(J345:O345)&gt;0,'TUITION SCHED'!$H$58+IF(SUM(J345:O345)&gt;1,((SUM(J345:O345)-1))*'TUITION SCHED'!$H$60)+SUM(B345:I345)*'TUITION SCHED'!$H$59,""),"")</f>
        <v/>
      </c>
      <c r="BZ345" s="443" t="str">
        <f>IF(AH345="y",IF(SUM(B345:I345)&gt;0,'TUITION SCHED'!$H$57+IF(SUM(B345:I345)&gt;1,((SUM(B345:I345)-1))*'TUITION SCHED'!$H$59),""),"")</f>
        <v/>
      </c>
      <c r="CA345" s="443" t="str">
        <f t="shared" si="106"/>
        <v/>
      </c>
    </row>
    <row r="346" spans="1:79">
      <c r="A346" s="480"/>
      <c r="B346" s="480"/>
      <c r="C346" s="480"/>
      <c r="D346" s="480"/>
      <c r="E346" s="480"/>
      <c r="F346" s="480"/>
      <c r="G346" s="480"/>
      <c r="H346" s="480"/>
      <c r="I346" s="480"/>
      <c r="J346" s="480"/>
      <c r="K346" s="480"/>
      <c r="L346" s="480"/>
      <c r="M346" s="480"/>
      <c r="N346" s="480"/>
      <c r="O346" s="480"/>
      <c r="P346" s="443">
        <f t="shared" si="94"/>
        <v>0</v>
      </c>
      <c r="Q346" s="480"/>
      <c r="R346" s="480"/>
      <c r="S346" s="456">
        <f>IF(U346&gt;0,U346,IF(Q346&gt;0,Q346*'TUITION SCHED'!$D$30,IF(R346&gt;0,R346*'TUITION SCHED'!$D$31,SUM(BI346:BV346))))</f>
        <v>0</v>
      </c>
      <c r="T346" s="457" t="str">
        <f t="shared" si="95"/>
        <v/>
      </c>
      <c r="U346" s="480"/>
      <c r="V346" s="480"/>
      <c r="W346" s="575" t="str">
        <f>IF(V346="y",S346*'DATA INPUT'!$B$20,"")</f>
        <v/>
      </c>
      <c r="X346" s="483"/>
      <c r="Y346" s="443" t="str">
        <f>IF(A346="","",IF(X346="y",'DATA INPUT'!$B$26,'DATA INPUT'!$B$27))</f>
        <v/>
      </c>
      <c r="Z346" s="458">
        <f>IF(Q346=0,(P346-B346*0.5)*'DATA INPUT'!$B$28,"")</f>
        <v>0</v>
      </c>
      <c r="AA346" s="480"/>
      <c r="AB346" s="480"/>
      <c r="AC346" s="480"/>
      <c r="AD346" s="480"/>
      <c r="AE346" s="443" t="str">
        <f>IF((AB346+AC346+AD346)=0,"",(AB346*'DATA INPUT'!$D$59)+(AC346*'DATA INPUT'!$D$61)+(AD346*'DATA INPUT'!$D$66))</f>
        <v/>
      </c>
      <c r="AF346" s="480"/>
      <c r="AG346" s="480"/>
      <c r="AH346" s="483"/>
      <c r="AI346" s="443" t="str">
        <f t="shared" si="96"/>
        <v/>
      </c>
      <c r="AJ346" s="443" t="str">
        <f t="shared" si="97"/>
        <v/>
      </c>
      <c r="AK346" s="443" t="str">
        <f t="shared" si="98"/>
        <v/>
      </c>
      <c r="AL346" s="443" t="str">
        <f t="shared" si="99"/>
        <v/>
      </c>
      <c r="AM346" s="443" t="str">
        <f t="shared" si="100"/>
        <v/>
      </c>
      <c r="AN346" s="443" t="str">
        <f t="shared" si="101"/>
        <v/>
      </c>
      <c r="AO346" s="443" t="str">
        <f t="shared" si="102"/>
        <v/>
      </c>
      <c r="AP346" s="443" t="str">
        <f t="shared" si="103"/>
        <v/>
      </c>
      <c r="AQ346" s="440" t="str">
        <f>IF(AH346="y",IF(MAX(BY346:BZ346)&lt;'TUITION SCHED'!$H$61,MAX(BY346:BZ346),'TUITION SCHED'!$H$61),"")</f>
        <v/>
      </c>
      <c r="AR346" s="459"/>
      <c r="AS346" s="443" t="str">
        <f>IF(SUM(AT346:$BF346)&gt;0,"",IF(B346&gt;0,$P346,""))</f>
        <v/>
      </c>
      <c r="AT346" s="443" t="str">
        <f>IF(SUM(AU346:$BF346)&gt;0,"",IF(C346&gt;0,$P346,""))</f>
        <v/>
      </c>
      <c r="AU346" s="443" t="str">
        <f>IF(SUM(AV346:$BF346)&gt;0,"",IF(D346&gt;0,$P346,""))</f>
        <v/>
      </c>
      <c r="AV346" s="443" t="str">
        <f>IF(SUM(AW346:$BF346)&gt;0,"",IF(E346&gt;0,$P346,""))</f>
        <v/>
      </c>
      <c r="AW346" s="443" t="str">
        <f>IF(SUM(AX346:$BF346)&gt;0,"",IF(F346&gt;0,$P346,""))</f>
        <v/>
      </c>
      <c r="AX346" s="443" t="str">
        <f>IF(SUM(AY346:$BF346)&gt;0,"",IF(G346&gt;0,$P346,""))</f>
        <v/>
      </c>
      <c r="AY346" s="443" t="str">
        <f>IF(SUM(AZ346:$BF346)&gt;0,"",IF(H346&gt;0,$P346,""))</f>
        <v/>
      </c>
      <c r="AZ346" s="443" t="str">
        <f>IF(SUM(BA346:$BF346)&gt;0,"",IF(I346&gt;0,$P346,""))</f>
        <v/>
      </c>
      <c r="BA346" s="443" t="str">
        <f>IF(SUM(BB346:$BF346)&gt;0,"",IF(J346&gt;0,$P346,""))</f>
        <v/>
      </c>
      <c r="BB346" s="443" t="str">
        <f>IF(SUM(BC346:$BF346)&gt;0,"",IF(K346&gt;0,$P346,""))</f>
        <v/>
      </c>
      <c r="BC346" s="443" t="str">
        <f>IF(SUM(BD346:$BF346)&gt;0,"",IF(L346&gt;0,$P346,""))</f>
        <v/>
      </c>
      <c r="BD346" s="443" t="str">
        <f>IF(SUM(BE346:$BF346)&gt;0,"",IF(M346&gt;0,$P346,""))</f>
        <v/>
      </c>
      <c r="BE346" s="443" t="str">
        <f t="shared" si="104"/>
        <v/>
      </c>
      <c r="BF346" s="440" t="str">
        <f t="shared" si="105"/>
        <v/>
      </c>
      <c r="BG346" s="124"/>
      <c r="BH346" s="507"/>
      <c r="BI346" s="145" t="str">
        <f>IF(AS346&lt;1,"",IF(AS346=1,'TUITION SCHED'!$D$16,IF(AS346=2,'TUITION SCHED'!$E$16,IF(AS346=3,'TUITION SCHED'!$F$16,IF(AS346=4,'TUITION SCHED'!$G$16,IF(AS346=5,'TUITION SCHED'!$H$16,""))))))</f>
        <v/>
      </c>
      <c r="BJ346" s="443" t="str">
        <f>IF(AT346&lt;1,"",IF(AT346=1,'TUITION SCHED'!$D$17,IF(AT346=2,'TUITION SCHED'!$E$17,IF(AT346=3,'TUITION SCHED'!$F$17,IF(AT346=4,'TUITION SCHED'!$G$17,IF(AT346=5,'TUITION SCHED'!$H$18,""))))))</f>
        <v/>
      </c>
      <c r="BK346" s="443" t="str">
        <f>IF(AU346&lt;1,"",IF(AU346=1,'TUITION SCHED'!$D$18,IF(AU346=2,'TUITION SCHED'!$E$18,IF(AU346=3,'TUITION SCHED'!$F$18,IF(AU346=4,'TUITION SCHED'!$G$18,IF(AU346=5,'TUITION SCHED'!$H$18,""))))))</f>
        <v/>
      </c>
      <c r="BL346" s="443" t="str">
        <f>IF(AV346&lt;1,"",IF(AV346=1,'TUITION SCHED'!$D$19,IF(AV346=2,'TUITION SCHED'!$E$19,IF(AV346=3,'TUITION SCHED'!$F$19,IF(AV346=4,'TUITION SCHED'!$G$19,IF(AV346=5,'TUITION SCHED'!$H$19,""))))))</f>
        <v/>
      </c>
      <c r="BM346" s="443" t="str">
        <f>IF(AW346&lt;1,"",IF(AW346=1,'TUITION SCHED'!$D$20,IF(AW346=2,'TUITION SCHED'!$E$20,IF(AW346=3,'TUITION SCHED'!$F$20,IF(AW346=4,'TUITION SCHED'!$G$20,IF(AW346=5,'TUITION SCHED'!$H$20,""))))))</f>
        <v/>
      </c>
      <c r="BN346" s="443" t="str">
        <f>IF(AX346&lt;1,"",IF(AX346=1,'TUITION SCHED'!$D$21,IF(AX346=2,'TUITION SCHED'!$E$21,IF(AX346=3,'TUITION SCHED'!$F$21,IF(AX346=4,'TUITION SCHED'!$G$21,IF(AX346=5,'TUITION SCHED'!$H$21,""))))))</f>
        <v/>
      </c>
      <c r="BO346" s="443" t="str">
        <f>IF(AY346&lt;1,"",IF(AY346=1,'TUITION SCHED'!$D$22,IF(AY346=2,'TUITION SCHED'!$E$22,IF(AY346=3,'TUITION SCHED'!$F$22,IF(AY346=4,'TUITION SCHED'!$G$22,IF(AY346=5,'TUITION SCHED'!$H$22,""))))))</f>
        <v/>
      </c>
      <c r="BP346" s="443" t="str">
        <f>IF(AZ346&lt;1,"",IF(AZ346=1,'TUITION SCHED'!$D$23,IF(AZ346=2,'TUITION SCHED'!$E$23,IF(AZ346=3,'TUITION SCHED'!$F$23,IF(AZ346=4,'TUITION SCHED'!$G$23,IF(AZ346=5,'TUITION SCHED'!$H$23,""))))))</f>
        <v/>
      </c>
      <c r="BQ346" s="443" t="str">
        <f>IF(BA346&lt;1,"",IF(BA346=1,'TUITION SCHED'!$D$24,IF(BA346=2,'TUITION SCHED'!$E$24,IF(BA346=3,'TUITION SCHED'!$F$24,IF(BA346=4,'TUITION SCHED'!$G$24,IF(BA346=5,'TUITION SCHED'!$H$24,""))))))</f>
        <v/>
      </c>
      <c r="BR346" s="443" t="str">
        <f>IF(BB346&lt;1,"",IF(BB346=1,'TUITION SCHED'!$D$25,IF(BB346=2,'TUITION SCHED'!$E$25,IF(BB346=3,'TUITION SCHED'!$F$25,IF(BB346=4,'TUITION SCHED'!$G$25,IF(BB346=5,'TUITION SCHED'!$H$25,""))))))</f>
        <v/>
      </c>
      <c r="BS346" s="443" t="str">
        <f>IF(BC346&lt;1,"",IF(BC346=1,'TUITION SCHED'!$D$26,IF(BC346=2,'TUITION SCHED'!$E$26,IF(BC346=3,'TUITION SCHED'!$F$26,IF(BC346=4,'TUITION SCHED'!$G$26,IF(BC346=5,'TUITION SCHED'!$H$26,""))))))</f>
        <v/>
      </c>
      <c r="BT346" s="443" t="str">
        <f>IF(BD346&lt;1,"",IF(BD346=1,'TUITION SCHED'!$D$27,IF(BD346=2,'TUITION SCHED'!$E$27,IF(BD346=3,'TUITION SCHED'!$F$27,IF(BD346=4,'TUITION SCHED'!$G$27,IF(BD346=5,'TUITION SCHED'!$H$27,""))))))</f>
        <v/>
      </c>
      <c r="BU346" s="443" t="str">
        <f>IF(BE346&lt;1,"",IF(BE346=1,'TUITION SCHED'!$D$28,IF(BE346=2,'TUITION SCHED'!$E$28,IF(BE346=3,'TUITION SCHED'!$F$28,IF(BE346=4,'TUITION SCHED'!$G$28,IF(BE346=5,'TUITION SCHED'!$H$28,""))))))</f>
        <v/>
      </c>
      <c r="BV346" s="440" t="str">
        <f>IF(BF346&lt;1,"",IF(BF346=1,'TUITION SCHED'!$D$29,IF(BF346=2,'TUITION SCHED'!$E$29,IF(BF346=3,'TUITION SCHED'!$F$29,IF(BF346=4,'TUITION SCHED'!$G$29,IF(BF346=5,'TUITION SCHED'!$H$29,""))))))</f>
        <v/>
      </c>
      <c r="BW346" s="124"/>
      <c r="BX346" s="507"/>
      <c r="BY346" s="145" t="str">
        <f>IF(AH346="y",IF(SUM(J346:O346)&gt;0,'TUITION SCHED'!$H$58+IF(SUM(J346:O346)&gt;1,((SUM(J346:O346)-1))*'TUITION SCHED'!$H$60)+SUM(B346:I346)*'TUITION SCHED'!$H$59,""),"")</f>
        <v/>
      </c>
      <c r="BZ346" s="443" t="str">
        <f>IF(AH346="y",IF(SUM(B346:I346)&gt;0,'TUITION SCHED'!$H$57+IF(SUM(B346:I346)&gt;1,((SUM(B346:I346)-1))*'TUITION SCHED'!$H$59),""),"")</f>
        <v/>
      </c>
      <c r="CA346" s="443" t="str">
        <f t="shared" si="106"/>
        <v/>
      </c>
    </row>
    <row r="347" spans="1:79">
      <c r="A347" s="480"/>
      <c r="B347" s="480"/>
      <c r="C347" s="480"/>
      <c r="D347" s="480"/>
      <c r="E347" s="480"/>
      <c r="F347" s="480"/>
      <c r="G347" s="480"/>
      <c r="H347" s="480"/>
      <c r="I347" s="480"/>
      <c r="J347" s="480"/>
      <c r="K347" s="480"/>
      <c r="L347" s="480"/>
      <c r="M347" s="480"/>
      <c r="N347" s="480"/>
      <c r="O347" s="480"/>
      <c r="P347" s="443">
        <f t="shared" si="94"/>
        <v>0</v>
      </c>
      <c r="Q347" s="480"/>
      <c r="R347" s="480"/>
      <c r="S347" s="456">
        <f>IF(U347&gt;0,U347,IF(Q347&gt;0,Q347*'TUITION SCHED'!$D$30,IF(R347&gt;0,R347*'TUITION SCHED'!$D$31,SUM(BI347:BV347))))</f>
        <v>0</v>
      </c>
      <c r="T347" s="457" t="str">
        <f t="shared" si="95"/>
        <v/>
      </c>
      <c r="U347" s="480"/>
      <c r="V347" s="480"/>
      <c r="W347" s="575" t="str">
        <f>IF(V347="y",S347*'DATA INPUT'!$B$20,"")</f>
        <v/>
      </c>
      <c r="X347" s="483"/>
      <c r="Y347" s="443" t="str">
        <f>IF(A347="","",IF(X347="y",'DATA INPUT'!$B$26,'DATA INPUT'!$B$27))</f>
        <v/>
      </c>
      <c r="Z347" s="458">
        <f>IF(Q347=0,(P347-B347*0.5)*'DATA INPUT'!$B$28,"")</f>
        <v>0</v>
      </c>
      <c r="AA347" s="480"/>
      <c r="AB347" s="480"/>
      <c r="AC347" s="480"/>
      <c r="AD347" s="480"/>
      <c r="AE347" s="443" t="str">
        <f>IF((AB347+AC347+AD347)=0,"",(AB347*'DATA INPUT'!$D$59)+(AC347*'DATA INPUT'!$D$61)+(AD347*'DATA INPUT'!$D$66))</f>
        <v/>
      </c>
      <c r="AF347" s="480"/>
      <c r="AG347" s="480"/>
      <c r="AH347" s="483"/>
      <c r="AI347" s="443" t="str">
        <f t="shared" si="96"/>
        <v/>
      </c>
      <c r="AJ347" s="443" t="str">
        <f t="shared" si="97"/>
        <v/>
      </c>
      <c r="AK347" s="443" t="str">
        <f t="shared" si="98"/>
        <v/>
      </c>
      <c r="AL347" s="443" t="str">
        <f t="shared" si="99"/>
        <v/>
      </c>
      <c r="AM347" s="443" t="str">
        <f t="shared" si="100"/>
        <v/>
      </c>
      <c r="AN347" s="443" t="str">
        <f t="shared" si="101"/>
        <v/>
      </c>
      <c r="AO347" s="443" t="str">
        <f t="shared" si="102"/>
        <v/>
      </c>
      <c r="AP347" s="443" t="str">
        <f t="shared" si="103"/>
        <v/>
      </c>
      <c r="AQ347" s="440" t="str">
        <f>IF(AH347="y",IF(MAX(BY347:BZ347)&lt;'TUITION SCHED'!$H$61,MAX(BY347:BZ347),'TUITION SCHED'!$H$61),"")</f>
        <v/>
      </c>
      <c r="AR347" s="459"/>
      <c r="AS347" s="443" t="str">
        <f>IF(SUM(AT347:$BF347)&gt;0,"",IF(B347&gt;0,$P347,""))</f>
        <v/>
      </c>
      <c r="AT347" s="443" t="str">
        <f>IF(SUM(AU347:$BF347)&gt;0,"",IF(C347&gt;0,$P347,""))</f>
        <v/>
      </c>
      <c r="AU347" s="443" t="str">
        <f>IF(SUM(AV347:$BF347)&gt;0,"",IF(D347&gt;0,$P347,""))</f>
        <v/>
      </c>
      <c r="AV347" s="443" t="str">
        <f>IF(SUM(AW347:$BF347)&gt;0,"",IF(E347&gt;0,$P347,""))</f>
        <v/>
      </c>
      <c r="AW347" s="443" t="str">
        <f>IF(SUM(AX347:$BF347)&gt;0,"",IF(F347&gt;0,$P347,""))</f>
        <v/>
      </c>
      <c r="AX347" s="443" t="str">
        <f>IF(SUM(AY347:$BF347)&gt;0,"",IF(G347&gt;0,$P347,""))</f>
        <v/>
      </c>
      <c r="AY347" s="443" t="str">
        <f>IF(SUM(AZ347:$BF347)&gt;0,"",IF(H347&gt;0,$P347,""))</f>
        <v/>
      </c>
      <c r="AZ347" s="443" t="str">
        <f>IF(SUM(BA347:$BF347)&gt;0,"",IF(I347&gt;0,$P347,""))</f>
        <v/>
      </c>
      <c r="BA347" s="443" t="str">
        <f>IF(SUM(BB347:$BF347)&gt;0,"",IF(J347&gt;0,$P347,""))</f>
        <v/>
      </c>
      <c r="BB347" s="443" t="str">
        <f>IF(SUM(BC347:$BF347)&gt;0,"",IF(K347&gt;0,$P347,""))</f>
        <v/>
      </c>
      <c r="BC347" s="443" t="str">
        <f>IF(SUM(BD347:$BF347)&gt;0,"",IF(L347&gt;0,$P347,""))</f>
        <v/>
      </c>
      <c r="BD347" s="443" t="str">
        <f>IF(SUM(BE347:$BF347)&gt;0,"",IF(M347&gt;0,$P347,""))</f>
        <v/>
      </c>
      <c r="BE347" s="443" t="str">
        <f t="shared" si="104"/>
        <v/>
      </c>
      <c r="BF347" s="440" t="str">
        <f t="shared" si="105"/>
        <v/>
      </c>
      <c r="BG347" s="124"/>
      <c r="BH347" s="507"/>
      <c r="BI347" s="145" t="str">
        <f>IF(AS347&lt;1,"",IF(AS347=1,'TUITION SCHED'!$D$16,IF(AS347=2,'TUITION SCHED'!$E$16,IF(AS347=3,'TUITION SCHED'!$F$16,IF(AS347=4,'TUITION SCHED'!$G$16,IF(AS347=5,'TUITION SCHED'!$H$16,""))))))</f>
        <v/>
      </c>
      <c r="BJ347" s="443" t="str">
        <f>IF(AT347&lt;1,"",IF(AT347=1,'TUITION SCHED'!$D$17,IF(AT347=2,'TUITION SCHED'!$E$17,IF(AT347=3,'TUITION SCHED'!$F$17,IF(AT347=4,'TUITION SCHED'!$G$17,IF(AT347=5,'TUITION SCHED'!$H$18,""))))))</f>
        <v/>
      </c>
      <c r="BK347" s="443" t="str">
        <f>IF(AU347&lt;1,"",IF(AU347=1,'TUITION SCHED'!$D$18,IF(AU347=2,'TUITION SCHED'!$E$18,IF(AU347=3,'TUITION SCHED'!$F$18,IF(AU347=4,'TUITION SCHED'!$G$18,IF(AU347=5,'TUITION SCHED'!$H$18,""))))))</f>
        <v/>
      </c>
      <c r="BL347" s="443" t="str">
        <f>IF(AV347&lt;1,"",IF(AV347=1,'TUITION SCHED'!$D$19,IF(AV347=2,'TUITION SCHED'!$E$19,IF(AV347=3,'TUITION SCHED'!$F$19,IF(AV347=4,'TUITION SCHED'!$G$19,IF(AV347=5,'TUITION SCHED'!$H$19,""))))))</f>
        <v/>
      </c>
      <c r="BM347" s="443" t="str">
        <f>IF(AW347&lt;1,"",IF(AW347=1,'TUITION SCHED'!$D$20,IF(AW347=2,'TUITION SCHED'!$E$20,IF(AW347=3,'TUITION SCHED'!$F$20,IF(AW347=4,'TUITION SCHED'!$G$20,IF(AW347=5,'TUITION SCHED'!$H$20,""))))))</f>
        <v/>
      </c>
      <c r="BN347" s="443" t="str">
        <f>IF(AX347&lt;1,"",IF(AX347=1,'TUITION SCHED'!$D$21,IF(AX347=2,'TUITION SCHED'!$E$21,IF(AX347=3,'TUITION SCHED'!$F$21,IF(AX347=4,'TUITION SCHED'!$G$21,IF(AX347=5,'TUITION SCHED'!$H$21,""))))))</f>
        <v/>
      </c>
      <c r="BO347" s="443" t="str">
        <f>IF(AY347&lt;1,"",IF(AY347=1,'TUITION SCHED'!$D$22,IF(AY347=2,'TUITION SCHED'!$E$22,IF(AY347=3,'TUITION SCHED'!$F$22,IF(AY347=4,'TUITION SCHED'!$G$22,IF(AY347=5,'TUITION SCHED'!$H$22,""))))))</f>
        <v/>
      </c>
      <c r="BP347" s="443" t="str">
        <f>IF(AZ347&lt;1,"",IF(AZ347=1,'TUITION SCHED'!$D$23,IF(AZ347=2,'TUITION SCHED'!$E$23,IF(AZ347=3,'TUITION SCHED'!$F$23,IF(AZ347=4,'TUITION SCHED'!$G$23,IF(AZ347=5,'TUITION SCHED'!$H$23,""))))))</f>
        <v/>
      </c>
      <c r="BQ347" s="443" t="str">
        <f>IF(BA347&lt;1,"",IF(BA347=1,'TUITION SCHED'!$D$24,IF(BA347=2,'TUITION SCHED'!$E$24,IF(BA347=3,'TUITION SCHED'!$F$24,IF(BA347=4,'TUITION SCHED'!$G$24,IF(BA347=5,'TUITION SCHED'!$H$24,""))))))</f>
        <v/>
      </c>
      <c r="BR347" s="443" t="str">
        <f>IF(BB347&lt;1,"",IF(BB347=1,'TUITION SCHED'!$D$25,IF(BB347=2,'TUITION SCHED'!$E$25,IF(BB347=3,'TUITION SCHED'!$F$25,IF(BB347=4,'TUITION SCHED'!$G$25,IF(BB347=5,'TUITION SCHED'!$H$25,""))))))</f>
        <v/>
      </c>
      <c r="BS347" s="443" t="str">
        <f>IF(BC347&lt;1,"",IF(BC347=1,'TUITION SCHED'!$D$26,IF(BC347=2,'TUITION SCHED'!$E$26,IF(BC347=3,'TUITION SCHED'!$F$26,IF(BC347=4,'TUITION SCHED'!$G$26,IF(BC347=5,'TUITION SCHED'!$H$26,""))))))</f>
        <v/>
      </c>
      <c r="BT347" s="443" t="str">
        <f>IF(BD347&lt;1,"",IF(BD347=1,'TUITION SCHED'!$D$27,IF(BD347=2,'TUITION SCHED'!$E$27,IF(BD347=3,'TUITION SCHED'!$F$27,IF(BD347=4,'TUITION SCHED'!$G$27,IF(BD347=5,'TUITION SCHED'!$H$27,""))))))</f>
        <v/>
      </c>
      <c r="BU347" s="443" t="str">
        <f>IF(BE347&lt;1,"",IF(BE347=1,'TUITION SCHED'!$D$28,IF(BE347=2,'TUITION SCHED'!$E$28,IF(BE347=3,'TUITION SCHED'!$F$28,IF(BE347=4,'TUITION SCHED'!$G$28,IF(BE347=5,'TUITION SCHED'!$H$28,""))))))</f>
        <v/>
      </c>
      <c r="BV347" s="440" t="str">
        <f>IF(BF347&lt;1,"",IF(BF347=1,'TUITION SCHED'!$D$29,IF(BF347=2,'TUITION SCHED'!$E$29,IF(BF347=3,'TUITION SCHED'!$F$29,IF(BF347=4,'TUITION SCHED'!$G$29,IF(BF347=5,'TUITION SCHED'!$H$29,""))))))</f>
        <v/>
      </c>
      <c r="BW347" s="124"/>
      <c r="BX347" s="507"/>
      <c r="BY347" s="145" t="str">
        <f>IF(AH347="y",IF(SUM(J347:O347)&gt;0,'TUITION SCHED'!$H$58+IF(SUM(J347:O347)&gt;1,((SUM(J347:O347)-1))*'TUITION SCHED'!$H$60)+SUM(B347:I347)*'TUITION SCHED'!$H$59,""),"")</f>
        <v/>
      </c>
      <c r="BZ347" s="443" t="str">
        <f>IF(AH347="y",IF(SUM(B347:I347)&gt;0,'TUITION SCHED'!$H$57+IF(SUM(B347:I347)&gt;1,((SUM(B347:I347)-1))*'TUITION SCHED'!$H$59),""),"")</f>
        <v/>
      </c>
      <c r="CA347" s="443" t="str">
        <f t="shared" si="106"/>
        <v/>
      </c>
    </row>
    <row r="348" spans="1:79">
      <c r="A348" s="480"/>
      <c r="B348" s="480"/>
      <c r="C348" s="480"/>
      <c r="D348" s="480"/>
      <c r="E348" s="480"/>
      <c r="F348" s="480"/>
      <c r="G348" s="480"/>
      <c r="H348" s="480"/>
      <c r="I348" s="480"/>
      <c r="J348" s="480"/>
      <c r="K348" s="480"/>
      <c r="L348" s="480"/>
      <c r="M348" s="480"/>
      <c r="N348" s="480"/>
      <c r="O348" s="480"/>
      <c r="P348" s="443">
        <f t="shared" si="94"/>
        <v>0</v>
      </c>
      <c r="Q348" s="480"/>
      <c r="R348" s="480"/>
      <c r="S348" s="456">
        <f>IF(U348&gt;0,U348,IF(Q348&gt;0,Q348*'TUITION SCHED'!$D$30,IF(R348&gt;0,R348*'TUITION SCHED'!$D$31,SUM(BI348:BV348))))</f>
        <v>0</v>
      </c>
      <c r="T348" s="457" t="str">
        <f t="shared" si="95"/>
        <v/>
      </c>
      <c r="U348" s="480"/>
      <c r="V348" s="480"/>
      <c r="W348" s="575" t="str">
        <f>IF(V348="y",S348*'DATA INPUT'!$B$20,"")</f>
        <v/>
      </c>
      <c r="X348" s="483"/>
      <c r="Y348" s="443" t="str">
        <f>IF(A348="","",IF(X348="y",'DATA INPUT'!$B$26,'DATA INPUT'!$B$27))</f>
        <v/>
      </c>
      <c r="Z348" s="458">
        <f>IF(Q348=0,(P348-B348*0.5)*'DATA INPUT'!$B$28,"")</f>
        <v>0</v>
      </c>
      <c r="AA348" s="480"/>
      <c r="AB348" s="480"/>
      <c r="AC348" s="480"/>
      <c r="AD348" s="480"/>
      <c r="AE348" s="443" t="str">
        <f>IF((AB348+AC348+AD348)=0,"",(AB348*'DATA INPUT'!$D$59)+(AC348*'DATA INPUT'!$D$61)+(AD348*'DATA INPUT'!$D$66))</f>
        <v/>
      </c>
      <c r="AF348" s="480"/>
      <c r="AG348" s="480"/>
      <c r="AH348" s="483"/>
      <c r="AI348" s="443" t="str">
        <f t="shared" si="96"/>
        <v/>
      </c>
      <c r="AJ348" s="443" t="str">
        <f t="shared" si="97"/>
        <v/>
      </c>
      <c r="AK348" s="443" t="str">
        <f t="shared" si="98"/>
        <v/>
      </c>
      <c r="AL348" s="443" t="str">
        <f t="shared" si="99"/>
        <v/>
      </c>
      <c r="AM348" s="443" t="str">
        <f t="shared" si="100"/>
        <v/>
      </c>
      <c r="AN348" s="443" t="str">
        <f t="shared" si="101"/>
        <v/>
      </c>
      <c r="AO348" s="443" t="str">
        <f t="shared" si="102"/>
        <v/>
      </c>
      <c r="AP348" s="443" t="str">
        <f t="shared" si="103"/>
        <v/>
      </c>
      <c r="AQ348" s="440" t="str">
        <f>IF(AH348="y",IF(MAX(BY348:BZ348)&lt;'TUITION SCHED'!$H$61,MAX(BY348:BZ348),'TUITION SCHED'!$H$61),"")</f>
        <v/>
      </c>
      <c r="AR348" s="459"/>
      <c r="AS348" s="443" t="str">
        <f>IF(SUM(AT348:$BF348)&gt;0,"",IF(B348&gt;0,$P348,""))</f>
        <v/>
      </c>
      <c r="AT348" s="443" t="str">
        <f>IF(SUM(AU348:$BF348)&gt;0,"",IF(C348&gt;0,$P348,""))</f>
        <v/>
      </c>
      <c r="AU348" s="443" t="str">
        <f>IF(SUM(AV348:$BF348)&gt;0,"",IF(D348&gt;0,$P348,""))</f>
        <v/>
      </c>
      <c r="AV348" s="443" t="str">
        <f>IF(SUM(AW348:$BF348)&gt;0,"",IF(E348&gt;0,$P348,""))</f>
        <v/>
      </c>
      <c r="AW348" s="443" t="str">
        <f>IF(SUM(AX348:$BF348)&gt;0,"",IF(F348&gt;0,$P348,""))</f>
        <v/>
      </c>
      <c r="AX348" s="443" t="str">
        <f>IF(SUM(AY348:$BF348)&gt;0,"",IF(G348&gt;0,$P348,""))</f>
        <v/>
      </c>
      <c r="AY348" s="443" t="str">
        <f>IF(SUM(AZ348:$BF348)&gt;0,"",IF(H348&gt;0,$P348,""))</f>
        <v/>
      </c>
      <c r="AZ348" s="443" t="str">
        <f>IF(SUM(BA348:$BF348)&gt;0,"",IF(I348&gt;0,$P348,""))</f>
        <v/>
      </c>
      <c r="BA348" s="443" t="str">
        <f>IF(SUM(BB348:$BF348)&gt;0,"",IF(J348&gt;0,$P348,""))</f>
        <v/>
      </c>
      <c r="BB348" s="443" t="str">
        <f>IF(SUM(BC348:$BF348)&gt;0,"",IF(K348&gt;0,$P348,""))</f>
        <v/>
      </c>
      <c r="BC348" s="443" t="str">
        <f>IF(SUM(BD348:$BF348)&gt;0,"",IF(L348&gt;0,$P348,""))</f>
        <v/>
      </c>
      <c r="BD348" s="443" t="str">
        <f>IF(SUM(BE348:$BF348)&gt;0,"",IF(M348&gt;0,$P348,""))</f>
        <v/>
      </c>
      <c r="BE348" s="443" t="str">
        <f t="shared" si="104"/>
        <v/>
      </c>
      <c r="BF348" s="440" t="str">
        <f t="shared" si="105"/>
        <v/>
      </c>
      <c r="BG348" s="124"/>
      <c r="BH348" s="507"/>
      <c r="BI348" s="145" t="str">
        <f>IF(AS348&lt;1,"",IF(AS348=1,'TUITION SCHED'!$D$16,IF(AS348=2,'TUITION SCHED'!$E$16,IF(AS348=3,'TUITION SCHED'!$F$16,IF(AS348=4,'TUITION SCHED'!$G$16,IF(AS348=5,'TUITION SCHED'!$H$16,""))))))</f>
        <v/>
      </c>
      <c r="BJ348" s="443" t="str">
        <f>IF(AT348&lt;1,"",IF(AT348=1,'TUITION SCHED'!$D$17,IF(AT348=2,'TUITION SCHED'!$E$17,IF(AT348=3,'TUITION SCHED'!$F$17,IF(AT348=4,'TUITION SCHED'!$G$17,IF(AT348=5,'TUITION SCHED'!$H$18,""))))))</f>
        <v/>
      </c>
      <c r="BK348" s="443" t="str">
        <f>IF(AU348&lt;1,"",IF(AU348=1,'TUITION SCHED'!$D$18,IF(AU348=2,'TUITION SCHED'!$E$18,IF(AU348=3,'TUITION SCHED'!$F$18,IF(AU348=4,'TUITION SCHED'!$G$18,IF(AU348=5,'TUITION SCHED'!$H$18,""))))))</f>
        <v/>
      </c>
      <c r="BL348" s="443" t="str">
        <f>IF(AV348&lt;1,"",IF(AV348=1,'TUITION SCHED'!$D$19,IF(AV348=2,'TUITION SCHED'!$E$19,IF(AV348=3,'TUITION SCHED'!$F$19,IF(AV348=4,'TUITION SCHED'!$G$19,IF(AV348=5,'TUITION SCHED'!$H$19,""))))))</f>
        <v/>
      </c>
      <c r="BM348" s="443" t="str">
        <f>IF(AW348&lt;1,"",IF(AW348=1,'TUITION SCHED'!$D$20,IF(AW348=2,'TUITION SCHED'!$E$20,IF(AW348=3,'TUITION SCHED'!$F$20,IF(AW348=4,'TUITION SCHED'!$G$20,IF(AW348=5,'TUITION SCHED'!$H$20,""))))))</f>
        <v/>
      </c>
      <c r="BN348" s="443" t="str">
        <f>IF(AX348&lt;1,"",IF(AX348=1,'TUITION SCHED'!$D$21,IF(AX348=2,'TUITION SCHED'!$E$21,IF(AX348=3,'TUITION SCHED'!$F$21,IF(AX348=4,'TUITION SCHED'!$G$21,IF(AX348=5,'TUITION SCHED'!$H$21,""))))))</f>
        <v/>
      </c>
      <c r="BO348" s="443" t="str">
        <f>IF(AY348&lt;1,"",IF(AY348=1,'TUITION SCHED'!$D$22,IF(AY348=2,'TUITION SCHED'!$E$22,IF(AY348=3,'TUITION SCHED'!$F$22,IF(AY348=4,'TUITION SCHED'!$G$22,IF(AY348=5,'TUITION SCHED'!$H$22,""))))))</f>
        <v/>
      </c>
      <c r="BP348" s="443" t="str">
        <f>IF(AZ348&lt;1,"",IF(AZ348=1,'TUITION SCHED'!$D$23,IF(AZ348=2,'TUITION SCHED'!$E$23,IF(AZ348=3,'TUITION SCHED'!$F$23,IF(AZ348=4,'TUITION SCHED'!$G$23,IF(AZ348=5,'TUITION SCHED'!$H$23,""))))))</f>
        <v/>
      </c>
      <c r="BQ348" s="443" t="str">
        <f>IF(BA348&lt;1,"",IF(BA348=1,'TUITION SCHED'!$D$24,IF(BA348=2,'TUITION SCHED'!$E$24,IF(BA348=3,'TUITION SCHED'!$F$24,IF(BA348=4,'TUITION SCHED'!$G$24,IF(BA348=5,'TUITION SCHED'!$H$24,""))))))</f>
        <v/>
      </c>
      <c r="BR348" s="443" t="str">
        <f>IF(BB348&lt;1,"",IF(BB348=1,'TUITION SCHED'!$D$25,IF(BB348=2,'TUITION SCHED'!$E$25,IF(BB348=3,'TUITION SCHED'!$F$25,IF(BB348=4,'TUITION SCHED'!$G$25,IF(BB348=5,'TUITION SCHED'!$H$25,""))))))</f>
        <v/>
      </c>
      <c r="BS348" s="443" t="str">
        <f>IF(BC348&lt;1,"",IF(BC348=1,'TUITION SCHED'!$D$26,IF(BC348=2,'TUITION SCHED'!$E$26,IF(BC348=3,'TUITION SCHED'!$F$26,IF(BC348=4,'TUITION SCHED'!$G$26,IF(BC348=5,'TUITION SCHED'!$H$26,""))))))</f>
        <v/>
      </c>
      <c r="BT348" s="443" t="str">
        <f>IF(BD348&lt;1,"",IF(BD348=1,'TUITION SCHED'!$D$27,IF(BD348=2,'TUITION SCHED'!$E$27,IF(BD348=3,'TUITION SCHED'!$F$27,IF(BD348=4,'TUITION SCHED'!$G$27,IF(BD348=5,'TUITION SCHED'!$H$27,""))))))</f>
        <v/>
      </c>
      <c r="BU348" s="443" t="str">
        <f>IF(BE348&lt;1,"",IF(BE348=1,'TUITION SCHED'!$D$28,IF(BE348=2,'TUITION SCHED'!$E$28,IF(BE348=3,'TUITION SCHED'!$F$28,IF(BE348=4,'TUITION SCHED'!$G$28,IF(BE348=5,'TUITION SCHED'!$H$28,""))))))</f>
        <v/>
      </c>
      <c r="BV348" s="440" t="str">
        <f>IF(BF348&lt;1,"",IF(BF348=1,'TUITION SCHED'!$D$29,IF(BF348=2,'TUITION SCHED'!$E$29,IF(BF348=3,'TUITION SCHED'!$F$29,IF(BF348=4,'TUITION SCHED'!$G$29,IF(BF348=5,'TUITION SCHED'!$H$29,""))))))</f>
        <v/>
      </c>
      <c r="BW348" s="124"/>
      <c r="BX348" s="507"/>
      <c r="BY348" s="145" t="str">
        <f>IF(AH348="y",IF(SUM(J348:O348)&gt;0,'TUITION SCHED'!$H$58+IF(SUM(J348:O348)&gt;1,((SUM(J348:O348)-1))*'TUITION SCHED'!$H$60)+SUM(B348:I348)*'TUITION SCHED'!$H$59,""),"")</f>
        <v/>
      </c>
      <c r="BZ348" s="443" t="str">
        <f>IF(AH348="y",IF(SUM(B348:I348)&gt;0,'TUITION SCHED'!$H$57+IF(SUM(B348:I348)&gt;1,((SUM(B348:I348)-1))*'TUITION SCHED'!$H$59),""),"")</f>
        <v/>
      </c>
      <c r="CA348" s="443" t="str">
        <f t="shared" si="106"/>
        <v/>
      </c>
    </row>
    <row r="349" spans="1:79">
      <c r="A349" s="480"/>
      <c r="B349" s="480"/>
      <c r="C349" s="480"/>
      <c r="D349" s="480"/>
      <c r="E349" s="480"/>
      <c r="F349" s="480"/>
      <c r="G349" s="480"/>
      <c r="H349" s="480"/>
      <c r="I349" s="480"/>
      <c r="J349" s="480"/>
      <c r="K349" s="480"/>
      <c r="L349" s="480"/>
      <c r="M349" s="480"/>
      <c r="N349" s="480"/>
      <c r="O349" s="480"/>
      <c r="P349" s="443">
        <f t="shared" si="94"/>
        <v>0</v>
      </c>
      <c r="Q349" s="480"/>
      <c r="R349" s="480"/>
      <c r="S349" s="456">
        <f>IF(U349&gt;0,U349,IF(Q349&gt;0,Q349*'TUITION SCHED'!$D$30,IF(R349&gt;0,R349*'TUITION SCHED'!$D$31,SUM(BI349:BV349))))</f>
        <v>0</v>
      </c>
      <c r="T349" s="457" t="str">
        <f t="shared" si="95"/>
        <v/>
      </c>
      <c r="U349" s="480"/>
      <c r="V349" s="480"/>
      <c r="W349" s="575" t="str">
        <f>IF(V349="y",S349*'DATA INPUT'!$B$20,"")</f>
        <v/>
      </c>
      <c r="X349" s="483"/>
      <c r="Y349" s="443" t="str">
        <f>IF(A349="","",IF(X349="y",'DATA INPUT'!$B$26,'DATA INPUT'!$B$27))</f>
        <v/>
      </c>
      <c r="Z349" s="458">
        <f>IF(Q349=0,(P349-B349*0.5)*'DATA INPUT'!$B$28,"")</f>
        <v>0</v>
      </c>
      <c r="AA349" s="480"/>
      <c r="AB349" s="480"/>
      <c r="AC349" s="480"/>
      <c r="AD349" s="480"/>
      <c r="AE349" s="443" t="str">
        <f>IF((AB349+AC349+AD349)=0,"",(AB349*'DATA INPUT'!$D$59)+(AC349*'DATA INPUT'!$D$61)+(AD349*'DATA INPUT'!$D$66))</f>
        <v/>
      </c>
      <c r="AF349" s="480"/>
      <c r="AG349" s="480"/>
      <c r="AH349" s="483"/>
      <c r="AI349" s="443" t="str">
        <f t="shared" si="96"/>
        <v/>
      </c>
      <c r="AJ349" s="443" t="str">
        <f t="shared" si="97"/>
        <v/>
      </c>
      <c r="AK349" s="443" t="str">
        <f t="shared" si="98"/>
        <v/>
      </c>
      <c r="AL349" s="443" t="str">
        <f t="shared" si="99"/>
        <v/>
      </c>
      <c r="AM349" s="443" t="str">
        <f t="shared" si="100"/>
        <v/>
      </c>
      <c r="AN349" s="443" t="str">
        <f t="shared" si="101"/>
        <v/>
      </c>
      <c r="AO349" s="443" t="str">
        <f t="shared" si="102"/>
        <v/>
      </c>
      <c r="AP349" s="443" t="str">
        <f t="shared" si="103"/>
        <v/>
      </c>
      <c r="AQ349" s="440" t="str">
        <f>IF(AH349="y",IF(MAX(BY349:BZ349)&lt;'TUITION SCHED'!$H$61,MAX(BY349:BZ349),'TUITION SCHED'!$H$61),"")</f>
        <v/>
      </c>
      <c r="AR349" s="459"/>
      <c r="AS349" s="443" t="str">
        <f>IF(SUM(AT349:$BF349)&gt;0,"",IF(B349&gt;0,$P349,""))</f>
        <v/>
      </c>
      <c r="AT349" s="443" t="str">
        <f>IF(SUM(AU349:$BF349)&gt;0,"",IF(C349&gt;0,$P349,""))</f>
        <v/>
      </c>
      <c r="AU349" s="443" t="str">
        <f>IF(SUM(AV349:$BF349)&gt;0,"",IF(D349&gt;0,$P349,""))</f>
        <v/>
      </c>
      <c r="AV349" s="443" t="str">
        <f>IF(SUM(AW349:$BF349)&gt;0,"",IF(E349&gt;0,$P349,""))</f>
        <v/>
      </c>
      <c r="AW349" s="443" t="str">
        <f>IF(SUM(AX349:$BF349)&gt;0,"",IF(F349&gt;0,$P349,""))</f>
        <v/>
      </c>
      <c r="AX349" s="443" t="str">
        <f>IF(SUM(AY349:$BF349)&gt;0,"",IF(G349&gt;0,$P349,""))</f>
        <v/>
      </c>
      <c r="AY349" s="443" t="str">
        <f>IF(SUM(AZ349:$BF349)&gt;0,"",IF(H349&gt;0,$P349,""))</f>
        <v/>
      </c>
      <c r="AZ349" s="443" t="str">
        <f>IF(SUM(BA349:$BF349)&gt;0,"",IF(I349&gt;0,$P349,""))</f>
        <v/>
      </c>
      <c r="BA349" s="443" t="str">
        <f>IF(SUM(BB349:$BF349)&gt;0,"",IF(J349&gt;0,$P349,""))</f>
        <v/>
      </c>
      <c r="BB349" s="443" t="str">
        <f>IF(SUM(BC349:$BF349)&gt;0,"",IF(K349&gt;0,$P349,""))</f>
        <v/>
      </c>
      <c r="BC349" s="443" t="str">
        <f>IF(SUM(BD349:$BF349)&gt;0,"",IF(L349&gt;0,$P349,""))</f>
        <v/>
      </c>
      <c r="BD349" s="443" t="str">
        <f>IF(SUM(BE349:$BF349)&gt;0,"",IF(M349&gt;0,$P349,""))</f>
        <v/>
      </c>
      <c r="BE349" s="443" t="str">
        <f t="shared" si="104"/>
        <v/>
      </c>
      <c r="BF349" s="440" t="str">
        <f t="shared" si="105"/>
        <v/>
      </c>
      <c r="BG349" s="124"/>
      <c r="BH349" s="507"/>
      <c r="BI349" s="145" t="str">
        <f>IF(AS349&lt;1,"",IF(AS349=1,'TUITION SCHED'!$D$16,IF(AS349=2,'TUITION SCHED'!$E$16,IF(AS349=3,'TUITION SCHED'!$F$16,IF(AS349=4,'TUITION SCHED'!$G$16,IF(AS349=5,'TUITION SCHED'!$H$16,""))))))</f>
        <v/>
      </c>
      <c r="BJ349" s="443" t="str">
        <f>IF(AT349&lt;1,"",IF(AT349=1,'TUITION SCHED'!$D$17,IF(AT349=2,'TUITION SCHED'!$E$17,IF(AT349=3,'TUITION SCHED'!$F$17,IF(AT349=4,'TUITION SCHED'!$G$17,IF(AT349=5,'TUITION SCHED'!$H$18,""))))))</f>
        <v/>
      </c>
      <c r="BK349" s="443" t="str">
        <f>IF(AU349&lt;1,"",IF(AU349=1,'TUITION SCHED'!$D$18,IF(AU349=2,'TUITION SCHED'!$E$18,IF(AU349=3,'TUITION SCHED'!$F$18,IF(AU349=4,'TUITION SCHED'!$G$18,IF(AU349=5,'TUITION SCHED'!$H$18,""))))))</f>
        <v/>
      </c>
      <c r="BL349" s="443" t="str">
        <f>IF(AV349&lt;1,"",IF(AV349=1,'TUITION SCHED'!$D$19,IF(AV349=2,'TUITION SCHED'!$E$19,IF(AV349=3,'TUITION SCHED'!$F$19,IF(AV349=4,'TUITION SCHED'!$G$19,IF(AV349=5,'TUITION SCHED'!$H$19,""))))))</f>
        <v/>
      </c>
      <c r="BM349" s="443" t="str">
        <f>IF(AW349&lt;1,"",IF(AW349=1,'TUITION SCHED'!$D$20,IF(AW349=2,'TUITION SCHED'!$E$20,IF(AW349=3,'TUITION SCHED'!$F$20,IF(AW349=4,'TUITION SCHED'!$G$20,IF(AW349=5,'TUITION SCHED'!$H$20,""))))))</f>
        <v/>
      </c>
      <c r="BN349" s="443" t="str">
        <f>IF(AX349&lt;1,"",IF(AX349=1,'TUITION SCHED'!$D$21,IF(AX349=2,'TUITION SCHED'!$E$21,IF(AX349=3,'TUITION SCHED'!$F$21,IF(AX349=4,'TUITION SCHED'!$G$21,IF(AX349=5,'TUITION SCHED'!$H$21,""))))))</f>
        <v/>
      </c>
      <c r="BO349" s="443" t="str">
        <f>IF(AY349&lt;1,"",IF(AY349=1,'TUITION SCHED'!$D$22,IF(AY349=2,'TUITION SCHED'!$E$22,IF(AY349=3,'TUITION SCHED'!$F$22,IF(AY349=4,'TUITION SCHED'!$G$22,IF(AY349=5,'TUITION SCHED'!$H$22,""))))))</f>
        <v/>
      </c>
      <c r="BP349" s="443" t="str">
        <f>IF(AZ349&lt;1,"",IF(AZ349=1,'TUITION SCHED'!$D$23,IF(AZ349=2,'TUITION SCHED'!$E$23,IF(AZ349=3,'TUITION SCHED'!$F$23,IF(AZ349=4,'TUITION SCHED'!$G$23,IF(AZ349=5,'TUITION SCHED'!$H$23,""))))))</f>
        <v/>
      </c>
      <c r="BQ349" s="443" t="str">
        <f>IF(BA349&lt;1,"",IF(BA349=1,'TUITION SCHED'!$D$24,IF(BA349=2,'TUITION SCHED'!$E$24,IF(BA349=3,'TUITION SCHED'!$F$24,IF(BA349=4,'TUITION SCHED'!$G$24,IF(BA349=5,'TUITION SCHED'!$H$24,""))))))</f>
        <v/>
      </c>
      <c r="BR349" s="443" t="str">
        <f>IF(BB349&lt;1,"",IF(BB349=1,'TUITION SCHED'!$D$25,IF(BB349=2,'TUITION SCHED'!$E$25,IF(BB349=3,'TUITION SCHED'!$F$25,IF(BB349=4,'TUITION SCHED'!$G$25,IF(BB349=5,'TUITION SCHED'!$H$25,""))))))</f>
        <v/>
      </c>
      <c r="BS349" s="443" t="str">
        <f>IF(BC349&lt;1,"",IF(BC349=1,'TUITION SCHED'!$D$26,IF(BC349=2,'TUITION SCHED'!$E$26,IF(BC349=3,'TUITION SCHED'!$F$26,IF(BC349=4,'TUITION SCHED'!$G$26,IF(BC349=5,'TUITION SCHED'!$H$26,""))))))</f>
        <v/>
      </c>
      <c r="BT349" s="443" t="str">
        <f>IF(BD349&lt;1,"",IF(BD349=1,'TUITION SCHED'!$D$27,IF(BD349=2,'TUITION SCHED'!$E$27,IF(BD349=3,'TUITION SCHED'!$F$27,IF(BD349=4,'TUITION SCHED'!$G$27,IF(BD349=5,'TUITION SCHED'!$H$27,""))))))</f>
        <v/>
      </c>
      <c r="BU349" s="443" t="str">
        <f>IF(BE349&lt;1,"",IF(BE349=1,'TUITION SCHED'!$D$28,IF(BE349=2,'TUITION SCHED'!$E$28,IF(BE349=3,'TUITION SCHED'!$F$28,IF(BE349=4,'TUITION SCHED'!$G$28,IF(BE349=5,'TUITION SCHED'!$H$28,""))))))</f>
        <v/>
      </c>
      <c r="BV349" s="440" t="str">
        <f>IF(BF349&lt;1,"",IF(BF349=1,'TUITION SCHED'!$D$29,IF(BF349=2,'TUITION SCHED'!$E$29,IF(BF349=3,'TUITION SCHED'!$F$29,IF(BF349=4,'TUITION SCHED'!$G$29,IF(BF349=5,'TUITION SCHED'!$H$29,""))))))</f>
        <v/>
      </c>
      <c r="BW349" s="124"/>
      <c r="BX349" s="507"/>
      <c r="BY349" s="145" t="str">
        <f>IF(AH349="y",IF(SUM(J349:O349)&gt;0,'TUITION SCHED'!$H$58+IF(SUM(J349:O349)&gt;1,((SUM(J349:O349)-1))*'TUITION SCHED'!$H$60)+SUM(B349:I349)*'TUITION SCHED'!$H$59,""),"")</f>
        <v/>
      </c>
      <c r="BZ349" s="443" t="str">
        <f>IF(AH349="y",IF(SUM(B349:I349)&gt;0,'TUITION SCHED'!$H$57+IF(SUM(B349:I349)&gt;1,((SUM(B349:I349)-1))*'TUITION SCHED'!$H$59),""),"")</f>
        <v/>
      </c>
      <c r="CA349" s="443" t="str">
        <f t="shared" si="106"/>
        <v/>
      </c>
    </row>
    <row r="350" spans="1:79">
      <c r="A350" s="480"/>
      <c r="B350" s="480"/>
      <c r="C350" s="480"/>
      <c r="D350" s="480"/>
      <c r="E350" s="480"/>
      <c r="F350" s="480"/>
      <c r="G350" s="480"/>
      <c r="H350" s="480"/>
      <c r="I350" s="480"/>
      <c r="J350" s="480"/>
      <c r="K350" s="480"/>
      <c r="L350" s="480"/>
      <c r="M350" s="480"/>
      <c r="N350" s="480"/>
      <c r="O350" s="480"/>
      <c r="P350" s="443">
        <f t="shared" si="94"/>
        <v>0</v>
      </c>
      <c r="Q350" s="480"/>
      <c r="R350" s="480"/>
      <c r="S350" s="456">
        <f>IF(U350&gt;0,U350,IF(Q350&gt;0,Q350*'TUITION SCHED'!$D$30,IF(R350&gt;0,R350*'TUITION SCHED'!$D$31,SUM(BI350:BV350))))</f>
        <v>0</v>
      </c>
      <c r="T350" s="457" t="str">
        <f t="shared" si="95"/>
        <v/>
      </c>
      <c r="U350" s="480"/>
      <c r="V350" s="480"/>
      <c r="W350" s="575" t="str">
        <f>IF(V350="y",S350*'DATA INPUT'!$B$20,"")</f>
        <v/>
      </c>
      <c r="X350" s="483"/>
      <c r="Y350" s="443" t="str">
        <f>IF(A350="","",IF(X350="y",'DATA INPUT'!$B$26,'DATA INPUT'!$B$27))</f>
        <v/>
      </c>
      <c r="Z350" s="458">
        <f>IF(Q350=0,(P350-B350*0.5)*'DATA INPUT'!$B$28,"")</f>
        <v>0</v>
      </c>
      <c r="AA350" s="480"/>
      <c r="AB350" s="480"/>
      <c r="AC350" s="480"/>
      <c r="AD350" s="480"/>
      <c r="AE350" s="443" t="str">
        <f>IF((AB350+AC350+AD350)=0,"",(AB350*'DATA INPUT'!$D$59)+(AC350*'DATA INPUT'!$D$61)+(AD350*'DATA INPUT'!$D$66))</f>
        <v/>
      </c>
      <c r="AF350" s="480"/>
      <c r="AG350" s="480"/>
      <c r="AH350" s="483"/>
      <c r="AI350" s="443" t="str">
        <f t="shared" si="96"/>
        <v/>
      </c>
      <c r="AJ350" s="443" t="str">
        <f t="shared" si="97"/>
        <v/>
      </c>
      <c r="AK350" s="443" t="str">
        <f t="shared" si="98"/>
        <v/>
      </c>
      <c r="AL350" s="443" t="str">
        <f t="shared" si="99"/>
        <v/>
      </c>
      <c r="AM350" s="443" t="str">
        <f t="shared" si="100"/>
        <v/>
      </c>
      <c r="AN350" s="443" t="str">
        <f t="shared" si="101"/>
        <v/>
      </c>
      <c r="AO350" s="443" t="str">
        <f t="shared" si="102"/>
        <v/>
      </c>
      <c r="AP350" s="443" t="str">
        <f t="shared" si="103"/>
        <v/>
      </c>
      <c r="AQ350" s="440" t="str">
        <f>IF(AH350="y",IF(MAX(BY350:BZ350)&lt;'TUITION SCHED'!$H$61,MAX(BY350:BZ350),'TUITION SCHED'!$H$61),"")</f>
        <v/>
      </c>
      <c r="AR350" s="459"/>
      <c r="AS350" s="443" t="str">
        <f>IF(SUM(AT350:$BF350)&gt;0,"",IF(B350&gt;0,$P350,""))</f>
        <v/>
      </c>
      <c r="AT350" s="443" t="str">
        <f>IF(SUM(AU350:$BF350)&gt;0,"",IF(C350&gt;0,$P350,""))</f>
        <v/>
      </c>
      <c r="AU350" s="443" t="str">
        <f>IF(SUM(AV350:$BF350)&gt;0,"",IF(D350&gt;0,$P350,""))</f>
        <v/>
      </c>
      <c r="AV350" s="443" t="str">
        <f>IF(SUM(AW350:$BF350)&gt;0,"",IF(E350&gt;0,$P350,""))</f>
        <v/>
      </c>
      <c r="AW350" s="443" t="str">
        <f>IF(SUM(AX350:$BF350)&gt;0,"",IF(F350&gt;0,$P350,""))</f>
        <v/>
      </c>
      <c r="AX350" s="443" t="str">
        <f>IF(SUM(AY350:$BF350)&gt;0,"",IF(G350&gt;0,$P350,""))</f>
        <v/>
      </c>
      <c r="AY350" s="443" t="str">
        <f>IF(SUM(AZ350:$BF350)&gt;0,"",IF(H350&gt;0,$P350,""))</f>
        <v/>
      </c>
      <c r="AZ350" s="443" t="str">
        <f>IF(SUM(BA350:$BF350)&gt;0,"",IF(I350&gt;0,$P350,""))</f>
        <v/>
      </c>
      <c r="BA350" s="443" t="str">
        <f>IF(SUM(BB350:$BF350)&gt;0,"",IF(J350&gt;0,$P350,""))</f>
        <v/>
      </c>
      <c r="BB350" s="443" t="str">
        <f>IF(SUM(BC350:$BF350)&gt;0,"",IF(K350&gt;0,$P350,""))</f>
        <v/>
      </c>
      <c r="BC350" s="443" t="str">
        <f>IF(SUM(BD350:$BF350)&gt;0,"",IF(L350&gt;0,$P350,""))</f>
        <v/>
      </c>
      <c r="BD350" s="443" t="str">
        <f>IF(SUM(BE350:$BF350)&gt;0,"",IF(M350&gt;0,$P350,""))</f>
        <v/>
      </c>
      <c r="BE350" s="443" t="str">
        <f t="shared" si="104"/>
        <v/>
      </c>
      <c r="BF350" s="440" t="str">
        <f t="shared" si="105"/>
        <v/>
      </c>
      <c r="BG350" s="124"/>
      <c r="BH350" s="507"/>
      <c r="BI350" s="145" t="str">
        <f>IF(AS350&lt;1,"",IF(AS350=1,'TUITION SCHED'!$D$16,IF(AS350=2,'TUITION SCHED'!$E$16,IF(AS350=3,'TUITION SCHED'!$F$16,IF(AS350=4,'TUITION SCHED'!$G$16,IF(AS350=5,'TUITION SCHED'!$H$16,""))))))</f>
        <v/>
      </c>
      <c r="BJ350" s="443" t="str">
        <f>IF(AT350&lt;1,"",IF(AT350=1,'TUITION SCHED'!$D$17,IF(AT350=2,'TUITION SCHED'!$E$17,IF(AT350=3,'TUITION SCHED'!$F$17,IF(AT350=4,'TUITION SCHED'!$G$17,IF(AT350=5,'TUITION SCHED'!$H$18,""))))))</f>
        <v/>
      </c>
      <c r="BK350" s="443" t="str">
        <f>IF(AU350&lt;1,"",IF(AU350=1,'TUITION SCHED'!$D$18,IF(AU350=2,'TUITION SCHED'!$E$18,IF(AU350=3,'TUITION SCHED'!$F$18,IF(AU350=4,'TUITION SCHED'!$G$18,IF(AU350=5,'TUITION SCHED'!$H$18,""))))))</f>
        <v/>
      </c>
      <c r="BL350" s="443" t="str">
        <f>IF(AV350&lt;1,"",IF(AV350=1,'TUITION SCHED'!$D$19,IF(AV350=2,'TUITION SCHED'!$E$19,IF(AV350=3,'TUITION SCHED'!$F$19,IF(AV350=4,'TUITION SCHED'!$G$19,IF(AV350=5,'TUITION SCHED'!$H$19,""))))))</f>
        <v/>
      </c>
      <c r="BM350" s="443" t="str">
        <f>IF(AW350&lt;1,"",IF(AW350=1,'TUITION SCHED'!$D$20,IF(AW350=2,'TUITION SCHED'!$E$20,IF(AW350=3,'TUITION SCHED'!$F$20,IF(AW350=4,'TUITION SCHED'!$G$20,IF(AW350=5,'TUITION SCHED'!$H$20,""))))))</f>
        <v/>
      </c>
      <c r="BN350" s="443" t="str">
        <f>IF(AX350&lt;1,"",IF(AX350=1,'TUITION SCHED'!$D$21,IF(AX350=2,'TUITION SCHED'!$E$21,IF(AX350=3,'TUITION SCHED'!$F$21,IF(AX350=4,'TUITION SCHED'!$G$21,IF(AX350=5,'TUITION SCHED'!$H$21,""))))))</f>
        <v/>
      </c>
      <c r="BO350" s="443" t="str">
        <f>IF(AY350&lt;1,"",IF(AY350=1,'TUITION SCHED'!$D$22,IF(AY350=2,'TUITION SCHED'!$E$22,IF(AY350=3,'TUITION SCHED'!$F$22,IF(AY350=4,'TUITION SCHED'!$G$22,IF(AY350=5,'TUITION SCHED'!$H$22,""))))))</f>
        <v/>
      </c>
      <c r="BP350" s="443" t="str">
        <f>IF(AZ350&lt;1,"",IF(AZ350=1,'TUITION SCHED'!$D$23,IF(AZ350=2,'TUITION SCHED'!$E$23,IF(AZ350=3,'TUITION SCHED'!$F$23,IF(AZ350=4,'TUITION SCHED'!$G$23,IF(AZ350=5,'TUITION SCHED'!$H$23,""))))))</f>
        <v/>
      </c>
      <c r="BQ350" s="443" t="str">
        <f>IF(BA350&lt;1,"",IF(BA350=1,'TUITION SCHED'!$D$24,IF(BA350=2,'TUITION SCHED'!$E$24,IF(BA350=3,'TUITION SCHED'!$F$24,IF(BA350=4,'TUITION SCHED'!$G$24,IF(BA350=5,'TUITION SCHED'!$H$24,""))))))</f>
        <v/>
      </c>
      <c r="BR350" s="443" t="str">
        <f>IF(BB350&lt;1,"",IF(BB350=1,'TUITION SCHED'!$D$25,IF(BB350=2,'TUITION SCHED'!$E$25,IF(BB350=3,'TUITION SCHED'!$F$25,IF(BB350=4,'TUITION SCHED'!$G$25,IF(BB350=5,'TUITION SCHED'!$H$25,""))))))</f>
        <v/>
      </c>
      <c r="BS350" s="443" t="str">
        <f>IF(BC350&lt;1,"",IF(BC350=1,'TUITION SCHED'!$D$26,IF(BC350=2,'TUITION SCHED'!$E$26,IF(BC350=3,'TUITION SCHED'!$F$26,IF(BC350=4,'TUITION SCHED'!$G$26,IF(BC350=5,'TUITION SCHED'!$H$26,""))))))</f>
        <v/>
      </c>
      <c r="BT350" s="443" t="str">
        <f>IF(BD350&lt;1,"",IF(BD350=1,'TUITION SCHED'!$D$27,IF(BD350=2,'TUITION SCHED'!$E$27,IF(BD350=3,'TUITION SCHED'!$F$27,IF(BD350=4,'TUITION SCHED'!$G$27,IF(BD350=5,'TUITION SCHED'!$H$27,""))))))</f>
        <v/>
      </c>
      <c r="BU350" s="443" t="str">
        <f>IF(BE350&lt;1,"",IF(BE350=1,'TUITION SCHED'!$D$28,IF(BE350=2,'TUITION SCHED'!$E$28,IF(BE350=3,'TUITION SCHED'!$F$28,IF(BE350=4,'TUITION SCHED'!$G$28,IF(BE350=5,'TUITION SCHED'!$H$28,""))))))</f>
        <v/>
      </c>
      <c r="BV350" s="440" t="str">
        <f>IF(BF350&lt;1,"",IF(BF350=1,'TUITION SCHED'!$D$29,IF(BF350=2,'TUITION SCHED'!$E$29,IF(BF350=3,'TUITION SCHED'!$F$29,IF(BF350=4,'TUITION SCHED'!$G$29,IF(BF350=5,'TUITION SCHED'!$H$29,""))))))</f>
        <v/>
      </c>
      <c r="BW350" s="124"/>
      <c r="BX350" s="507"/>
      <c r="BY350" s="145" t="str">
        <f>IF(AH350="y",IF(SUM(J350:O350)&gt;0,'TUITION SCHED'!$H$58+IF(SUM(J350:O350)&gt;1,((SUM(J350:O350)-1))*'TUITION SCHED'!$H$60)+SUM(B350:I350)*'TUITION SCHED'!$H$59,""),"")</f>
        <v/>
      </c>
      <c r="BZ350" s="443" t="str">
        <f>IF(AH350="y",IF(SUM(B350:I350)&gt;0,'TUITION SCHED'!$H$57+IF(SUM(B350:I350)&gt;1,((SUM(B350:I350)-1))*'TUITION SCHED'!$H$59),""),"")</f>
        <v/>
      </c>
      <c r="CA350" s="443" t="str">
        <f t="shared" si="106"/>
        <v/>
      </c>
    </row>
    <row r="351" spans="1:79">
      <c r="A351" s="480"/>
      <c r="B351" s="480"/>
      <c r="C351" s="480"/>
      <c r="D351" s="480"/>
      <c r="E351" s="480"/>
      <c r="F351" s="480"/>
      <c r="G351" s="480"/>
      <c r="H351" s="480"/>
      <c r="I351" s="480"/>
      <c r="J351" s="480"/>
      <c r="K351" s="480"/>
      <c r="L351" s="480"/>
      <c r="M351" s="480"/>
      <c r="N351" s="480"/>
      <c r="O351" s="480"/>
      <c r="P351" s="443">
        <f t="shared" si="94"/>
        <v>0</v>
      </c>
      <c r="Q351" s="480"/>
      <c r="R351" s="480"/>
      <c r="S351" s="456">
        <f>IF(U351&gt;0,U351,IF(Q351&gt;0,Q351*'TUITION SCHED'!$D$30,IF(R351&gt;0,R351*'TUITION SCHED'!$D$31,SUM(BI351:BV351))))</f>
        <v>0</v>
      </c>
      <c r="T351" s="457" t="str">
        <f t="shared" si="95"/>
        <v/>
      </c>
      <c r="U351" s="480"/>
      <c r="V351" s="480"/>
      <c r="W351" s="575" t="str">
        <f>IF(V351="y",S351*'DATA INPUT'!$B$20,"")</f>
        <v/>
      </c>
      <c r="X351" s="483"/>
      <c r="Y351" s="443" t="str">
        <f>IF(A351="","",IF(X351="y",'DATA INPUT'!$B$26,'DATA INPUT'!$B$27))</f>
        <v/>
      </c>
      <c r="Z351" s="458">
        <f>IF(Q351=0,(P351-B351*0.5)*'DATA INPUT'!$B$28,"")</f>
        <v>0</v>
      </c>
      <c r="AA351" s="480"/>
      <c r="AB351" s="480"/>
      <c r="AC351" s="480"/>
      <c r="AD351" s="480"/>
      <c r="AE351" s="443" t="str">
        <f>IF((AB351+AC351+AD351)=0,"",(AB351*'DATA INPUT'!$D$59)+(AC351*'DATA INPUT'!$D$61)+(AD351*'DATA INPUT'!$D$66))</f>
        <v/>
      </c>
      <c r="AF351" s="480"/>
      <c r="AG351" s="480"/>
      <c r="AH351" s="483"/>
      <c r="AI351" s="443" t="str">
        <f t="shared" si="96"/>
        <v/>
      </c>
      <c r="AJ351" s="443" t="str">
        <f t="shared" si="97"/>
        <v/>
      </c>
      <c r="AK351" s="443" t="str">
        <f t="shared" si="98"/>
        <v/>
      </c>
      <c r="AL351" s="443" t="str">
        <f t="shared" si="99"/>
        <v/>
      </c>
      <c r="AM351" s="443" t="str">
        <f t="shared" si="100"/>
        <v/>
      </c>
      <c r="AN351" s="443" t="str">
        <f t="shared" si="101"/>
        <v/>
      </c>
      <c r="AO351" s="443" t="str">
        <f t="shared" si="102"/>
        <v/>
      </c>
      <c r="AP351" s="443" t="str">
        <f t="shared" si="103"/>
        <v/>
      </c>
      <c r="AQ351" s="440" t="str">
        <f>IF(AH351="y",IF(MAX(BY351:BZ351)&lt;'TUITION SCHED'!$H$61,MAX(BY351:BZ351),'TUITION SCHED'!$H$61),"")</f>
        <v/>
      </c>
      <c r="AR351" s="459"/>
      <c r="AS351" s="443" t="str">
        <f>IF(SUM(AT351:$BF351)&gt;0,"",IF(B351&gt;0,$P351,""))</f>
        <v/>
      </c>
      <c r="AT351" s="443" t="str">
        <f>IF(SUM(AU351:$BF351)&gt;0,"",IF(C351&gt;0,$P351,""))</f>
        <v/>
      </c>
      <c r="AU351" s="443" t="str">
        <f>IF(SUM(AV351:$BF351)&gt;0,"",IF(D351&gt;0,$P351,""))</f>
        <v/>
      </c>
      <c r="AV351" s="443" t="str">
        <f>IF(SUM(AW351:$BF351)&gt;0,"",IF(E351&gt;0,$P351,""))</f>
        <v/>
      </c>
      <c r="AW351" s="443" t="str">
        <f>IF(SUM(AX351:$BF351)&gt;0,"",IF(F351&gt;0,$P351,""))</f>
        <v/>
      </c>
      <c r="AX351" s="443" t="str">
        <f>IF(SUM(AY351:$BF351)&gt;0,"",IF(G351&gt;0,$P351,""))</f>
        <v/>
      </c>
      <c r="AY351" s="443" t="str">
        <f>IF(SUM(AZ351:$BF351)&gt;0,"",IF(H351&gt;0,$P351,""))</f>
        <v/>
      </c>
      <c r="AZ351" s="443" t="str">
        <f>IF(SUM(BA351:$BF351)&gt;0,"",IF(I351&gt;0,$P351,""))</f>
        <v/>
      </c>
      <c r="BA351" s="443" t="str">
        <f>IF(SUM(BB351:$BF351)&gt;0,"",IF(J351&gt;0,$P351,""))</f>
        <v/>
      </c>
      <c r="BB351" s="443" t="str">
        <f>IF(SUM(BC351:$BF351)&gt;0,"",IF(K351&gt;0,$P351,""))</f>
        <v/>
      </c>
      <c r="BC351" s="443" t="str">
        <f>IF(SUM(BD351:$BF351)&gt;0,"",IF(L351&gt;0,$P351,""))</f>
        <v/>
      </c>
      <c r="BD351" s="443" t="str">
        <f>IF(SUM(BE351:$BF351)&gt;0,"",IF(M351&gt;0,$P351,""))</f>
        <v/>
      </c>
      <c r="BE351" s="443" t="str">
        <f t="shared" si="104"/>
        <v/>
      </c>
      <c r="BF351" s="440" t="str">
        <f t="shared" si="105"/>
        <v/>
      </c>
      <c r="BG351" s="124"/>
      <c r="BH351" s="507"/>
      <c r="BI351" s="145" t="str">
        <f>IF(AS351&lt;1,"",IF(AS351=1,'TUITION SCHED'!$D$16,IF(AS351=2,'TUITION SCHED'!$E$16,IF(AS351=3,'TUITION SCHED'!$F$16,IF(AS351=4,'TUITION SCHED'!$G$16,IF(AS351=5,'TUITION SCHED'!$H$16,""))))))</f>
        <v/>
      </c>
      <c r="BJ351" s="443" t="str">
        <f>IF(AT351&lt;1,"",IF(AT351=1,'TUITION SCHED'!$D$17,IF(AT351=2,'TUITION SCHED'!$E$17,IF(AT351=3,'TUITION SCHED'!$F$17,IF(AT351=4,'TUITION SCHED'!$G$17,IF(AT351=5,'TUITION SCHED'!$H$18,""))))))</f>
        <v/>
      </c>
      <c r="BK351" s="443" t="str">
        <f>IF(AU351&lt;1,"",IF(AU351=1,'TUITION SCHED'!$D$18,IF(AU351=2,'TUITION SCHED'!$E$18,IF(AU351=3,'TUITION SCHED'!$F$18,IF(AU351=4,'TUITION SCHED'!$G$18,IF(AU351=5,'TUITION SCHED'!$H$18,""))))))</f>
        <v/>
      </c>
      <c r="BL351" s="443" t="str">
        <f>IF(AV351&lt;1,"",IF(AV351=1,'TUITION SCHED'!$D$19,IF(AV351=2,'TUITION SCHED'!$E$19,IF(AV351=3,'TUITION SCHED'!$F$19,IF(AV351=4,'TUITION SCHED'!$G$19,IF(AV351=5,'TUITION SCHED'!$H$19,""))))))</f>
        <v/>
      </c>
      <c r="BM351" s="443" t="str">
        <f>IF(AW351&lt;1,"",IF(AW351=1,'TUITION SCHED'!$D$20,IF(AW351=2,'TUITION SCHED'!$E$20,IF(AW351=3,'TUITION SCHED'!$F$20,IF(AW351=4,'TUITION SCHED'!$G$20,IF(AW351=5,'TUITION SCHED'!$H$20,""))))))</f>
        <v/>
      </c>
      <c r="BN351" s="443" t="str">
        <f>IF(AX351&lt;1,"",IF(AX351=1,'TUITION SCHED'!$D$21,IF(AX351=2,'TUITION SCHED'!$E$21,IF(AX351=3,'TUITION SCHED'!$F$21,IF(AX351=4,'TUITION SCHED'!$G$21,IF(AX351=5,'TUITION SCHED'!$H$21,""))))))</f>
        <v/>
      </c>
      <c r="BO351" s="443" t="str">
        <f>IF(AY351&lt;1,"",IF(AY351=1,'TUITION SCHED'!$D$22,IF(AY351=2,'TUITION SCHED'!$E$22,IF(AY351=3,'TUITION SCHED'!$F$22,IF(AY351=4,'TUITION SCHED'!$G$22,IF(AY351=5,'TUITION SCHED'!$H$22,""))))))</f>
        <v/>
      </c>
      <c r="BP351" s="443" t="str">
        <f>IF(AZ351&lt;1,"",IF(AZ351=1,'TUITION SCHED'!$D$23,IF(AZ351=2,'TUITION SCHED'!$E$23,IF(AZ351=3,'TUITION SCHED'!$F$23,IF(AZ351=4,'TUITION SCHED'!$G$23,IF(AZ351=5,'TUITION SCHED'!$H$23,""))))))</f>
        <v/>
      </c>
      <c r="BQ351" s="443" t="str">
        <f>IF(BA351&lt;1,"",IF(BA351=1,'TUITION SCHED'!$D$24,IF(BA351=2,'TUITION SCHED'!$E$24,IF(BA351=3,'TUITION SCHED'!$F$24,IF(BA351=4,'TUITION SCHED'!$G$24,IF(BA351=5,'TUITION SCHED'!$H$24,""))))))</f>
        <v/>
      </c>
      <c r="BR351" s="443" t="str">
        <f>IF(BB351&lt;1,"",IF(BB351=1,'TUITION SCHED'!$D$25,IF(BB351=2,'TUITION SCHED'!$E$25,IF(BB351=3,'TUITION SCHED'!$F$25,IF(BB351=4,'TUITION SCHED'!$G$25,IF(BB351=5,'TUITION SCHED'!$H$25,""))))))</f>
        <v/>
      </c>
      <c r="BS351" s="443" t="str">
        <f>IF(BC351&lt;1,"",IF(BC351=1,'TUITION SCHED'!$D$26,IF(BC351=2,'TUITION SCHED'!$E$26,IF(BC351=3,'TUITION SCHED'!$F$26,IF(BC351=4,'TUITION SCHED'!$G$26,IF(BC351=5,'TUITION SCHED'!$H$26,""))))))</f>
        <v/>
      </c>
      <c r="BT351" s="443" t="str">
        <f>IF(BD351&lt;1,"",IF(BD351=1,'TUITION SCHED'!$D$27,IF(BD351=2,'TUITION SCHED'!$E$27,IF(BD351=3,'TUITION SCHED'!$F$27,IF(BD351=4,'TUITION SCHED'!$G$27,IF(BD351=5,'TUITION SCHED'!$H$27,""))))))</f>
        <v/>
      </c>
      <c r="BU351" s="443" t="str">
        <f>IF(BE351&lt;1,"",IF(BE351=1,'TUITION SCHED'!$D$28,IF(BE351=2,'TUITION SCHED'!$E$28,IF(BE351=3,'TUITION SCHED'!$F$28,IF(BE351=4,'TUITION SCHED'!$G$28,IF(BE351=5,'TUITION SCHED'!$H$28,""))))))</f>
        <v/>
      </c>
      <c r="BV351" s="440" t="str">
        <f>IF(BF351&lt;1,"",IF(BF351=1,'TUITION SCHED'!$D$29,IF(BF351=2,'TUITION SCHED'!$E$29,IF(BF351=3,'TUITION SCHED'!$F$29,IF(BF351=4,'TUITION SCHED'!$G$29,IF(BF351=5,'TUITION SCHED'!$H$29,""))))))</f>
        <v/>
      </c>
      <c r="BW351" s="124"/>
      <c r="BX351" s="507"/>
      <c r="BY351" s="145" t="str">
        <f>IF(AH351="y",IF(SUM(J351:O351)&gt;0,'TUITION SCHED'!$H$58+IF(SUM(J351:O351)&gt;1,((SUM(J351:O351)-1))*'TUITION SCHED'!$H$60)+SUM(B351:I351)*'TUITION SCHED'!$H$59,""),"")</f>
        <v/>
      </c>
      <c r="BZ351" s="443" t="str">
        <f>IF(AH351="y",IF(SUM(B351:I351)&gt;0,'TUITION SCHED'!$H$57+IF(SUM(B351:I351)&gt;1,((SUM(B351:I351)-1))*'TUITION SCHED'!$H$59),""),"")</f>
        <v/>
      </c>
      <c r="CA351" s="443" t="str">
        <f t="shared" si="106"/>
        <v/>
      </c>
    </row>
    <row r="352" spans="1:79">
      <c r="A352" s="480"/>
      <c r="B352" s="480"/>
      <c r="C352" s="480"/>
      <c r="D352" s="480"/>
      <c r="E352" s="480"/>
      <c r="F352" s="480"/>
      <c r="G352" s="480"/>
      <c r="H352" s="480"/>
      <c r="I352" s="480"/>
      <c r="J352" s="480"/>
      <c r="K352" s="480"/>
      <c r="L352" s="480"/>
      <c r="M352" s="480"/>
      <c r="N352" s="480"/>
      <c r="O352" s="480"/>
      <c r="P352" s="443">
        <f t="shared" si="94"/>
        <v>0</v>
      </c>
      <c r="Q352" s="480"/>
      <c r="R352" s="480"/>
      <c r="S352" s="456">
        <f>IF(U352&gt;0,U352,IF(Q352&gt;0,Q352*'TUITION SCHED'!$D$30,IF(R352&gt;0,R352*'TUITION SCHED'!$D$31,SUM(BI352:BV352))))</f>
        <v>0</v>
      </c>
      <c r="T352" s="457" t="str">
        <f t="shared" si="95"/>
        <v/>
      </c>
      <c r="U352" s="480"/>
      <c r="V352" s="480"/>
      <c r="W352" s="575" t="str">
        <f>IF(V352="y",S352*'DATA INPUT'!$B$20,"")</f>
        <v/>
      </c>
      <c r="X352" s="483"/>
      <c r="Y352" s="443" t="str">
        <f>IF(A352="","",IF(X352="y",'DATA INPUT'!$B$26,'DATA INPUT'!$B$27))</f>
        <v/>
      </c>
      <c r="Z352" s="458">
        <f>IF(Q352=0,(P352-B352*0.5)*'DATA INPUT'!$B$28,"")</f>
        <v>0</v>
      </c>
      <c r="AA352" s="480"/>
      <c r="AB352" s="480"/>
      <c r="AC352" s="480"/>
      <c r="AD352" s="480"/>
      <c r="AE352" s="443" t="str">
        <f>IF((AB352+AC352+AD352)=0,"",(AB352*'DATA INPUT'!$D$59)+(AC352*'DATA INPUT'!$D$61)+(AD352*'DATA INPUT'!$D$66))</f>
        <v/>
      </c>
      <c r="AF352" s="480"/>
      <c r="AG352" s="480"/>
      <c r="AH352" s="483"/>
      <c r="AI352" s="443" t="str">
        <f t="shared" si="96"/>
        <v/>
      </c>
      <c r="AJ352" s="443" t="str">
        <f t="shared" si="97"/>
        <v/>
      </c>
      <c r="AK352" s="443" t="str">
        <f t="shared" si="98"/>
        <v/>
      </c>
      <c r="AL352" s="443" t="str">
        <f t="shared" si="99"/>
        <v/>
      </c>
      <c r="AM352" s="443" t="str">
        <f t="shared" si="100"/>
        <v/>
      </c>
      <c r="AN352" s="443" t="str">
        <f t="shared" si="101"/>
        <v/>
      </c>
      <c r="AO352" s="443" t="str">
        <f t="shared" si="102"/>
        <v/>
      </c>
      <c r="AP352" s="443" t="str">
        <f t="shared" si="103"/>
        <v/>
      </c>
      <c r="AQ352" s="440" t="str">
        <f>IF(AH352="y",IF(MAX(BY352:BZ352)&lt;'TUITION SCHED'!$H$61,MAX(BY352:BZ352),'TUITION SCHED'!$H$61),"")</f>
        <v/>
      </c>
      <c r="AR352" s="459"/>
      <c r="AS352" s="443" t="str">
        <f>IF(SUM(AT352:$BF352)&gt;0,"",IF(B352&gt;0,$P352,""))</f>
        <v/>
      </c>
      <c r="AT352" s="443" t="str">
        <f>IF(SUM(AU352:$BF352)&gt;0,"",IF(C352&gt;0,$P352,""))</f>
        <v/>
      </c>
      <c r="AU352" s="443" t="str">
        <f>IF(SUM(AV352:$BF352)&gt;0,"",IF(D352&gt;0,$P352,""))</f>
        <v/>
      </c>
      <c r="AV352" s="443" t="str">
        <f>IF(SUM(AW352:$BF352)&gt;0,"",IF(E352&gt;0,$P352,""))</f>
        <v/>
      </c>
      <c r="AW352" s="443" t="str">
        <f>IF(SUM(AX352:$BF352)&gt;0,"",IF(F352&gt;0,$P352,""))</f>
        <v/>
      </c>
      <c r="AX352" s="443" t="str">
        <f>IF(SUM(AY352:$BF352)&gt;0,"",IF(G352&gt;0,$P352,""))</f>
        <v/>
      </c>
      <c r="AY352" s="443" t="str">
        <f>IF(SUM(AZ352:$BF352)&gt;0,"",IF(H352&gt;0,$P352,""))</f>
        <v/>
      </c>
      <c r="AZ352" s="443" t="str">
        <f>IF(SUM(BA352:$BF352)&gt;0,"",IF(I352&gt;0,$P352,""))</f>
        <v/>
      </c>
      <c r="BA352" s="443" t="str">
        <f>IF(SUM(BB352:$BF352)&gt;0,"",IF(J352&gt;0,$P352,""))</f>
        <v/>
      </c>
      <c r="BB352" s="443" t="str">
        <f>IF(SUM(BC352:$BF352)&gt;0,"",IF(K352&gt;0,$P352,""))</f>
        <v/>
      </c>
      <c r="BC352" s="443" t="str">
        <f>IF(SUM(BD352:$BF352)&gt;0,"",IF(L352&gt;0,$P352,""))</f>
        <v/>
      </c>
      <c r="BD352" s="443" t="str">
        <f>IF(SUM(BE352:$BF352)&gt;0,"",IF(M352&gt;0,$P352,""))</f>
        <v/>
      </c>
      <c r="BE352" s="443" t="str">
        <f t="shared" si="104"/>
        <v/>
      </c>
      <c r="BF352" s="440" t="str">
        <f t="shared" si="105"/>
        <v/>
      </c>
      <c r="BG352" s="124"/>
      <c r="BH352" s="507"/>
      <c r="BI352" s="145" t="str">
        <f>IF(AS352&lt;1,"",IF(AS352=1,'TUITION SCHED'!$D$16,IF(AS352=2,'TUITION SCHED'!$E$16,IF(AS352=3,'TUITION SCHED'!$F$16,IF(AS352=4,'TUITION SCHED'!$G$16,IF(AS352=5,'TUITION SCHED'!$H$16,""))))))</f>
        <v/>
      </c>
      <c r="BJ352" s="443" t="str">
        <f>IF(AT352&lt;1,"",IF(AT352=1,'TUITION SCHED'!$D$17,IF(AT352=2,'TUITION SCHED'!$E$17,IF(AT352=3,'TUITION SCHED'!$F$17,IF(AT352=4,'TUITION SCHED'!$G$17,IF(AT352=5,'TUITION SCHED'!$H$18,""))))))</f>
        <v/>
      </c>
      <c r="BK352" s="443" t="str">
        <f>IF(AU352&lt;1,"",IF(AU352=1,'TUITION SCHED'!$D$18,IF(AU352=2,'TUITION SCHED'!$E$18,IF(AU352=3,'TUITION SCHED'!$F$18,IF(AU352=4,'TUITION SCHED'!$G$18,IF(AU352=5,'TUITION SCHED'!$H$18,""))))))</f>
        <v/>
      </c>
      <c r="BL352" s="443" t="str">
        <f>IF(AV352&lt;1,"",IF(AV352=1,'TUITION SCHED'!$D$19,IF(AV352=2,'TUITION SCHED'!$E$19,IF(AV352=3,'TUITION SCHED'!$F$19,IF(AV352=4,'TUITION SCHED'!$G$19,IF(AV352=5,'TUITION SCHED'!$H$19,""))))))</f>
        <v/>
      </c>
      <c r="BM352" s="443" t="str">
        <f>IF(AW352&lt;1,"",IF(AW352=1,'TUITION SCHED'!$D$20,IF(AW352=2,'TUITION SCHED'!$E$20,IF(AW352=3,'TUITION SCHED'!$F$20,IF(AW352=4,'TUITION SCHED'!$G$20,IF(AW352=5,'TUITION SCHED'!$H$20,""))))))</f>
        <v/>
      </c>
      <c r="BN352" s="443" t="str">
        <f>IF(AX352&lt;1,"",IF(AX352=1,'TUITION SCHED'!$D$21,IF(AX352=2,'TUITION SCHED'!$E$21,IF(AX352=3,'TUITION SCHED'!$F$21,IF(AX352=4,'TUITION SCHED'!$G$21,IF(AX352=5,'TUITION SCHED'!$H$21,""))))))</f>
        <v/>
      </c>
      <c r="BO352" s="443" t="str">
        <f>IF(AY352&lt;1,"",IF(AY352=1,'TUITION SCHED'!$D$22,IF(AY352=2,'TUITION SCHED'!$E$22,IF(AY352=3,'TUITION SCHED'!$F$22,IF(AY352=4,'TUITION SCHED'!$G$22,IF(AY352=5,'TUITION SCHED'!$H$22,""))))))</f>
        <v/>
      </c>
      <c r="BP352" s="443" t="str">
        <f>IF(AZ352&lt;1,"",IF(AZ352=1,'TUITION SCHED'!$D$23,IF(AZ352=2,'TUITION SCHED'!$E$23,IF(AZ352=3,'TUITION SCHED'!$F$23,IF(AZ352=4,'TUITION SCHED'!$G$23,IF(AZ352=5,'TUITION SCHED'!$H$23,""))))))</f>
        <v/>
      </c>
      <c r="BQ352" s="443" t="str">
        <f>IF(BA352&lt;1,"",IF(BA352=1,'TUITION SCHED'!$D$24,IF(BA352=2,'TUITION SCHED'!$E$24,IF(BA352=3,'TUITION SCHED'!$F$24,IF(BA352=4,'TUITION SCHED'!$G$24,IF(BA352=5,'TUITION SCHED'!$H$24,""))))))</f>
        <v/>
      </c>
      <c r="BR352" s="443" t="str">
        <f>IF(BB352&lt;1,"",IF(BB352=1,'TUITION SCHED'!$D$25,IF(BB352=2,'TUITION SCHED'!$E$25,IF(BB352=3,'TUITION SCHED'!$F$25,IF(BB352=4,'TUITION SCHED'!$G$25,IF(BB352=5,'TUITION SCHED'!$H$25,""))))))</f>
        <v/>
      </c>
      <c r="BS352" s="443" t="str">
        <f>IF(BC352&lt;1,"",IF(BC352=1,'TUITION SCHED'!$D$26,IF(BC352=2,'TUITION SCHED'!$E$26,IF(BC352=3,'TUITION SCHED'!$F$26,IF(BC352=4,'TUITION SCHED'!$G$26,IF(BC352=5,'TUITION SCHED'!$H$26,""))))))</f>
        <v/>
      </c>
      <c r="BT352" s="443" t="str">
        <f>IF(BD352&lt;1,"",IF(BD352=1,'TUITION SCHED'!$D$27,IF(BD352=2,'TUITION SCHED'!$E$27,IF(BD352=3,'TUITION SCHED'!$F$27,IF(BD352=4,'TUITION SCHED'!$G$27,IF(BD352=5,'TUITION SCHED'!$H$27,""))))))</f>
        <v/>
      </c>
      <c r="BU352" s="443" t="str">
        <f>IF(BE352&lt;1,"",IF(BE352=1,'TUITION SCHED'!$D$28,IF(BE352=2,'TUITION SCHED'!$E$28,IF(BE352=3,'TUITION SCHED'!$F$28,IF(BE352=4,'TUITION SCHED'!$G$28,IF(BE352=5,'TUITION SCHED'!$H$28,""))))))</f>
        <v/>
      </c>
      <c r="BV352" s="440" t="str">
        <f>IF(BF352&lt;1,"",IF(BF352=1,'TUITION SCHED'!$D$29,IF(BF352=2,'TUITION SCHED'!$E$29,IF(BF352=3,'TUITION SCHED'!$F$29,IF(BF352=4,'TUITION SCHED'!$G$29,IF(BF352=5,'TUITION SCHED'!$H$29,""))))))</f>
        <v/>
      </c>
      <c r="BW352" s="124"/>
      <c r="BX352" s="507"/>
      <c r="BY352" s="145" t="str">
        <f>IF(AH352="y",IF(SUM(J352:O352)&gt;0,'TUITION SCHED'!$H$58+IF(SUM(J352:O352)&gt;1,((SUM(J352:O352)-1))*'TUITION SCHED'!$H$60)+SUM(B352:I352)*'TUITION SCHED'!$H$59,""),"")</f>
        <v/>
      </c>
      <c r="BZ352" s="443" t="str">
        <f>IF(AH352="y",IF(SUM(B352:I352)&gt;0,'TUITION SCHED'!$H$57+IF(SUM(B352:I352)&gt;1,((SUM(B352:I352)-1))*'TUITION SCHED'!$H$59),""),"")</f>
        <v/>
      </c>
      <c r="CA352" s="443" t="str">
        <f t="shared" si="106"/>
        <v/>
      </c>
    </row>
    <row r="353" spans="1:79">
      <c r="A353" s="480"/>
      <c r="B353" s="480"/>
      <c r="C353" s="480"/>
      <c r="D353" s="480"/>
      <c r="E353" s="480"/>
      <c r="F353" s="480"/>
      <c r="G353" s="480"/>
      <c r="H353" s="480"/>
      <c r="I353" s="480"/>
      <c r="J353" s="480"/>
      <c r="K353" s="480"/>
      <c r="L353" s="480"/>
      <c r="M353" s="480"/>
      <c r="N353" s="480"/>
      <c r="O353" s="480"/>
      <c r="P353" s="443">
        <f t="shared" si="94"/>
        <v>0</v>
      </c>
      <c r="Q353" s="480"/>
      <c r="R353" s="480"/>
      <c r="S353" s="456">
        <f>IF(U353&gt;0,U353,IF(Q353&gt;0,Q353*'TUITION SCHED'!$D$30,IF(R353&gt;0,R353*'TUITION SCHED'!$D$31,SUM(BI353:BV353))))</f>
        <v>0</v>
      </c>
      <c r="T353" s="457" t="str">
        <f t="shared" si="95"/>
        <v/>
      </c>
      <c r="U353" s="480"/>
      <c r="V353" s="480"/>
      <c r="W353" s="575" t="str">
        <f>IF(V353="y",S353*'DATA INPUT'!$B$20,"")</f>
        <v/>
      </c>
      <c r="X353" s="483"/>
      <c r="Y353" s="443" t="str">
        <f>IF(A353="","",IF(X353="y",'DATA INPUT'!$B$26,'DATA INPUT'!$B$27))</f>
        <v/>
      </c>
      <c r="Z353" s="458">
        <f>IF(Q353=0,(P353-B353*0.5)*'DATA INPUT'!$B$28,"")</f>
        <v>0</v>
      </c>
      <c r="AA353" s="480"/>
      <c r="AB353" s="480"/>
      <c r="AC353" s="480"/>
      <c r="AD353" s="480"/>
      <c r="AE353" s="443" t="str">
        <f>IF((AB353+AC353+AD353)=0,"",(AB353*'DATA INPUT'!$D$59)+(AC353*'DATA INPUT'!$D$61)+(AD353*'DATA INPUT'!$D$66))</f>
        <v/>
      </c>
      <c r="AF353" s="480"/>
      <c r="AG353" s="480"/>
      <c r="AH353" s="483"/>
      <c r="AI353" s="443" t="str">
        <f t="shared" si="96"/>
        <v/>
      </c>
      <c r="AJ353" s="443" t="str">
        <f t="shared" si="97"/>
        <v/>
      </c>
      <c r="AK353" s="443" t="str">
        <f t="shared" si="98"/>
        <v/>
      </c>
      <c r="AL353" s="443" t="str">
        <f t="shared" si="99"/>
        <v/>
      </c>
      <c r="AM353" s="443" t="str">
        <f t="shared" si="100"/>
        <v/>
      </c>
      <c r="AN353" s="443" t="str">
        <f t="shared" si="101"/>
        <v/>
      </c>
      <c r="AO353" s="443" t="str">
        <f t="shared" si="102"/>
        <v/>
      </c>
      <c r="AP353" s="443" t="str">
        <f t="shared" si="103"/>
        <v/>
      </c>
      <c r="AQ353" s="440" t="str">
        <f>IF(AH353="y",IF(MAX(BY353:BZ353)&lt;'TUITION SCHED'!$H$61,MAX(BY353:BZ353),'TUITION SCHED'!$H$61),"")</f>
        <v/>
      </c>
      <c r="AR353" s="459"/>
      <c r="AS353" s="443" t="str">
        <f>IF(SUM(AT353:$BF353)&gt;0,"",IF(B353&gt;0,$P353,""))</f>
        <v/>
      </c>
      <c r="AT353" s="443" t="str">
        <f>IF(SUM(AU353:$BF353)&gt;0,"",IF(C353&gt;0,$P353,""))</f>
        <v/>
      </c>
      <c r="AU353" s="443" t="str">
        <f>IF(SUM(AV353:$BF353)&gt;0,"",IF(D353&gt;0,$P353,""))</f>
        <v/>
      </c>
      <c r="AV353" s="443" t="str">
        <f>IF(SUM(AW353:$BF353)&gt;0,"",IF(E353&gt;0,$P353,""))</f>
        <v/>
      </c>
      <c r="AW353" s="443" t="str">
        <f>IF(SUM(AX353:$BF353)&gt;0,"",IF(F353&gt;0,$P353,""))</f>
        <v/>
      </c>
      <c r="AX353" s="443" t="str">
        <f>IF(SUM(AY353:$BF353)&gt;0,"",IF(G353&gt;0,$P353,""))</f>
        <v/>
      </c>
      <c r="AY353" s="443" t="str">
        <f>IF(SUM(AZ353:$BF353)&gt;0,"",IF(H353&gt;0,$P353,""))</f>
        <v/>
      </c>
      <c r="AZ353" s="443" t="str">
        <f>IF(SUM(BA353:$BF353)&gt;0,"",IF(I353&gt;0,$P353,""))</f>
        <v/>
      </c>
      <c r="BA353" s="443" t="str">
        <f>IF(SUM(BB353:$BF353)&gt;0,"",IF(J353&gt;0,$P353,""))</f>
        <v/>
      </c>
      <c r="BB353" s="443" t="str">
        <f>IF(SUM(BC353:$BF353)&gt;0,"",IF(K353&gt;0,$P353,""))</f>
        <v/>
      </c>
      <c r="BC353" s="443" t="str">
        <f>IF(SUM(BD353:$BF353)&gt;0,"",IF(L353&gt;0,$P353,""))</f>
        <v/>
      </c>
      <c r="BD353" s="443" t="str">
        <f>IF(SUM(BE353:$BF353)&gt;0,"",IF(M353&gt;0,$P353,""))</f>
        <v/>
      </c>
      <c r="BE353" s="443" t="str">
        <f t="shared" si="104"/>
        <v/>
      </c>
      <c r="BF353" s="440" t="str">
        <f t="shared" si="105"/>
        <v/>
      </c>
      <c r="BG353" s="124"/>
      <c r="BH353" s="507"/>
      <c r="BI353" s="145" t="str">
        <f>IF(AS353&lt;1,"",IF(AS353=1,'TUITION SCHED'!$D$16,IF(AS353=2,'TUITION SCHED'!$E$16,IF(AS353=3,'TUITION SCHED'!$F$16,IF(AS353=4,'TUITION SCHED'!$G$16,IF(AS353=5,'TUITION SCHED'!$H$16,""))))))</f>
        <v/>
      </c>
      <c r="BJ353" s="443" t="str">
        <f>IF(AT353&lt;1,"",IF(AT353=1,'TUITION SCHED'!$D$17,IF(AT353=2,'TUITION SCHED'!$E$17,IF(AT353=3,'TUITION SCHED'!$F$17,IF(AT353=4,'TUITION SCHED'!$G$17,IF(AT353=5,'TUITION SCHED'!$H$18,""))))))</f>
        <v/>
      </c>
      <c r="BK353" s="443" t="str">
        <f>IF(AU353&lt;1,"",IF(AU353=1,'TUITION SCHED'!$D$18,IF(AU353=2,'TUITION SCHED'!$E$18,IF(AU353=3,'TUITION SCHED'!$F$18,IF(AU353=4,'TUITION SCHED'!$G$18,IF(AU353=5,'TUITION SCHED'!$H$18,""))))))</f>
        <v/>
      </c>
      <c r="BL353" s="443" t="str">
        <f>IF(AV353&lt;1,"",IF(AV353=1,'TUITION SCHED'!$D$19,IF(AV353=2,'TUITION SCHED'!$E$19,IF(AV353=3,'TUITION SCHED'!$F$19,IF(AV353=4,'TUITION SCHED'!$G$19,IF(AV353=5,'TUITION SCHED'!$H$19,""))))))</f>
        <v/>
      </c>
      <c r="BM353" s="443" t="str">
        <f>IF(AW353&lt;1,"",IF(AW353=1,'TUITION SCHED'!$D$20,IF(AW353=2,'TUITION SCHED'!$E$20,IF(AW353=3,'TUITION SCHED'!$F$20,IF(AW353=4,'TUITION SCHED'!$G$20,IF(AW353=5,'TUITION SCHED'!$H$20,""))))))</f>
        <v/>
      </c>
      <c r="BN353" s="443" t="str">
        <f>IF(AX353&lt;1,"",IF(AX353=1,'TUITION SCHED'!$D$21,IF(AX353=2,'TUITION SCHED'!$E$21,IF(AX353=3,'TUITION SCHED'!$F$21,IF(AX353=4,'TUITION SCHED'!$G$21,IF(AX353=5,'TUITION SCHED'!$H$21,""))))))</f>
        <v/>
      </c>
      <c r="BO353" s="443" t="str">
        <f>IF(AY353&lt;1,"",IF(AY353=1,'TUITION SCHED'!$D$22,IF(AY353=2,'TUITION SCHED'!$E$22,IF(AY353=3,'TUITION SCHED'!$F$22,IF(AY353=4,'TUITION SCHED'!$G$22,IF(AY353=5,'TUITION SCHED'!$H$22,""))))))</f>
        <v/>
      </c>
      <c r="BP353" s="443" t="str">
        <f>IF(AZ353&lt;1,"",IF(AZ353=1,'TUITION SCHED'!$D$23,IF(AZ353=2,'TUITION SCHED'!$E$23,IF(AZ353=3,'TUITION SCHED'!$F$23,IF(AZ353=4,'TUITION SCHED'!$G$23,IF(AZ353=5,'TUITION SCHED'!$H$23,""))))))</f>
        <v/>
      </c>
      <c r="BQ353" s="443" t="str">
        <f>IF(BA353&lt;1,"",IF(BA353=1,'TUITION SCHED'!$D$24,IF(BA353=2,'TUITION SCHED'!$E$24,IF(BA353=3,'TUITION SCHED'!$F$24,IF(BA353=4,'TUITION SCHED'!$G$24,IF(BA353=5,'TUITION SCHED'!$H$24,""))))))</f>
        <v/>
      </c>
      <c r="BR353" s="443" t="str">
        <f>IF(BB353&lt;1,"",IF(BB353=1,'TUITION SCHED'!$D$25,IF(BB353=2,'TUITION SCHED'!$E$25,IF(BB353=3,'TUITION SCHED'!$F$25,IF(BB353=4,'TUITION SCHED'!$G$25,IF(BB353=5,'TUITION SCHED'!$H$25,""))))))</f>
        <v/>
      </c>
      <c r="BS353" s="443" t="str">
        <f>IF(BC353&lt;1,"",IF(BC353=1,'TUITION SCHED'!$D$26,IF(BC353=2,'TUITION SCHED'!$E$26,IF(BC353=3,'TUITION SCHED'!$F$26,IF(BC353=4,'TUITION SCHED'!$G$26,IF(BC353=5,'TUITION SCHED'!$H$26,""))))))</f>
        <v/>
      </c>
      <c r="BT353" s="443" t="str">
        <f>IF(BD353&lt;1,"",IF(BD353=1,'TUITION SCHED'!$D$27,IF(BD353=2,'TUITION SCHED'!$E$27,IF(BD353=3,'TUITION SCHED'!$F$27,IF(BD353=4,'TUITION SCHED'!$G$27,IF(BD353=5,'TUITION SCHED'!$H$27,""))))))</f>
        <v/>
      </c>
      <c r="BU353" s="443" t="str">
        <f>IF(BE353&lt;1,"",IF(BE353=1,'TUITION SCHED'!$D$28,IF(BE353=2,'TUITION SCHED'!$E$28,IF(BE353=3,'TUITION SCHED'!$F$28,IF(BE353=4,'TUITION SCHED'!$G$28,IF(BE353=5,'TUITION SCHED'!$H$28,""))))))</f>
        <v/>
      </c>
      <c r="BV353" s="440" t="str">
        <f>IF(BF353&lt;1,"",IF(BF353=1,'TUITION SCHED'!$D$29,IF(BF353=2,'TUITION SCHED'!$E$29,IF(BF353=3,'TUITION SCHED'!$F$29,IF(BF353=4,'TUITION SCHED'!$G$29,IF(BF353=5,'TUITION SCHED'!$H$29,""))))))</f>
        <v/>
      </c>
      <c r="BW353" s="124"/>
      <c r="BX353" s="507"/>
      <c r="BY353" s="145" t="str">
        <f>IF(AH353="y",IF(SUM(J353:O353)&gt;0,'TUITION SCHED'!$H$58+IF(SUM(J353:O353)&gt;1,((SUM(J353:O353)-1))*'TUITION SCHED'!$H$60)+SUM(B353:I353)*'TUITION SCHED'!$H$59,""),"")</f>
        <v/>
      </c>
      <c r="BZ353" s="443" t="str">
        <f>IF(AH353="y",IF(SUM(B353:I353)&gt;0,'TUITION SCHED'!$H$57+IF(SUM(B353:I353)&gt;1,((SUM(B353:I353)-1))*'TUITION SCHED'!$H$59),""),"")</f>
        <v/>
      </c>
      <c r="CA353" s="443" t="str">
        <f t="shared" si="106"/>
        <v/>
      </c>
    </row>
    <row r="354" spans="1:79">
      <c r="A354" s="480"/>
      <c r="B354" s="480"/>
      <c r="C354" s="480"/>
      <c r="D354" s="480"/>
      <c r="E354" s="480"/>
      <c r="F354" s="480"/>
      <c r="G354" s="480"/>
      <c r="H354" s="480"/>
      <c r="I354" s="480"/>
      <c r="J354" s="480"/>
      <c r="K354" s="480"/>
      <c r="L354" s="480"/>
      <c r="M354" s="480"/>
      <c r="N354" s="480"/>
      <c r="O354" s="480"/>
      <c r="P354" s="443">
        <f t="shared" si="94"/>
        <v>0</v>
      </c>
      <c r="Q354" s="480"/>
      <c r="R354" s="480"/>
      <c r="S354" s="456">
        <f>IF(U354&gt;0,U354,IF(Q354&gt;0,Q354*'TUITION SCHED'!$D$30,IF(R354&gt;0,R354*'TUITION SCHED'!$D$31,SUM(BI354:BV354))))</f>
        <v>0</v>
      </c>
      <c r="T354" s="457" t="str">
        <f t="shared" si="95"/>
        <v/>
      </c>
      <c r="U354" s="480"/>
      <c r="V354" s="480"/>
      <c r="W354" s="575" t="str">
        <f>IF(V354="y",S354*'DATA INPUT'!$B$20,"")</f>
        <v/>
      </c>
      <c r="X354" s="483"/>
      <c r="Y354" s="443" t="str">
        <f>IF(A354="","",IF(X354="y",'DATA INPUT'!$B$26,'DATA INPUT'!$B$27))</f>
        <v/>
      </c>
      <c r="Z354" s="458">
        <f>IF(Q354=0,(P354-B354*0.5)*'DATA INPUT'!$B$28,"")</f>
        <v>0</v>
      </c>
      <c r="AA354" s="480"/>
      <c r="AB354" s="480"/>
      <c r="AC354" s="480"/>
      <c r="AD354" s="480"/>
      <c r="AE354" s="443" t="str">
        <f>IF((AB354+AC354+AD354)=0,"",(AB354*'DATA INPUT'!$D$59)+(AC354*'DATA INPUT'!$D$61)+(AD354*'DATA INPUT'!$D$66))</f>
        <v/>
      </c>
      <c r="AF354" s="480"/>
      <c r="AG354" s="480"/>
      <c r="AH354" s="483"/>
      <c r="AI354" s="443" t="str">
        <f t="shared" si="96"/>
        <v/>
      </c>
      <c r="AJ354" s="443" t="str">
        <f t="shared" si="97"/>
        <v/>
      </c>
      <c r="AK354" s="443" t="str">
        <f t="shared" si="98"/>
        <v/>
      </c>
      <c r="AL354" s="443" t="str">
        <f t="shared" si="99"/>
        <v/>
      </c>
      <c r="AM354" s="443" t="str">
        <f t="shared" si="100"/>
        <v/>
      </c>
      <c r="AN354" s="443" t="str">
        <f t="shared" si="101"/>
        <v/>
      </c>
      <c r="AO354" s="443" t="str">
        <f t="shared" si="102"/>
        <v/>
      </c>
      <c r="AP354" s="443" t="str">
        <f t="shared" si="103"/>
        <v/>
      </c>
      <c r="AQ354" s="440" t="str">
        <f>IF(AH354="y",IF(MAX(BY354:BZ354)&lt;'TUITION SCHED'!$H$61,MAX(BY354:BZ354),'TUITION SCHED'!$H$61),"")</f>
        <v/>
      </c>
      <c r="AR354" s="459"/>
      <c r="AS354" s="443" t="str">
        <f>IF(SUM(AT354:$BF354)&gt;0,"",IF(B354&gt;0,$P354,""))</f>
        <v/>
      </c>
      <c r="AT354" s="443" t="str">
        <f>IF(SUM(AU354:$BF354)&gt;0,"",IF(C354&gt;0,$P354,""))</f>
        <v/>
      </c>
      <c r="AU354" s="443" t="str">
        <f>IF(SUM(AV354:$BF354)&gt;0,"",IF(D354&gt;0,$P354,""))</f>
        <v/>
      </c>
      <c r="AV354" s="443" t="str">
        <f>IF(SUM(AW354:$BF354)&gt;0,"",IF(E354&gt;0,$P354,""))</f>
        <v/>
      </c>
      <c r="AW354" s="443" t="str">
        <f>IF(SUM(AX354:$BF354)&gt;0,"",IF(F354&gt;0,$P354,""))</f>
        <v/>
      </c>
      <c r="AX354" s="443" t="str">
        <f>IF(SUM(AY354:$BF354)&gt;0,"",IF(G354&gt;0,$P354,""))</f>
        <v/>
      </c>
      <c r="AY354" s="443" t="str">
        <f>IF(SUM(AZ354:$BF354)&gt;0,"",IF(H354&gt;0,$P354,""))</f>
        <v/>
      </c>
      <c r="AZ354" s="443" t="str">
        <f>IF(SUM(BA354:$BF354)&gt;0,"",IF(I354&gt;0,$P354,""))</f>
        <v/>
      </c>
      <c r="BA354" s="443" t="str">
        <f>IF(SUM(BB354:$BF354)&gt;0,"",IF(J354&gt;0,$P354,""))</f>
        <v/>
      </c>
      <c r="BB354" s="443" t="str">
        <f>IF(SUM(BC354:$BF354)&gt;0,"",IF(K354&gt;0,$P354,""))</f>
        <v/>
      </c>
      <c r="BC354" s="443" t="str">
        <f>IF(SUM(BD354:$BF354)&gt;0,"",IF(L354&gt;0,$P354,""))</f>
        <v/>
      </c>
      <c r="BD354" s="443" t="str">
        <f>IF(SUM(BE354:$BF354)&gt;0,"",IF(M354&gt;0,$P354,""))</f>
        <v/>
      </c>
      <c r="BE354" s="443" t="str">
        <f t="shared" si="104"/>
        <v/>
      </c>
      <c r="BF354" s="440" t="str">
        <f t="shared" si="105"/>
        <v/>
      </c>
      <c r="BG354" s="124"/>
      <c r="BH354" s="507"/>
      <c r="BI354" s="145" t="str">
        <f>IF(AS354&lt;1,"",IF(AS354=1,'TUITION SCHED'!$D$16,IF(AS354=2,'TUITION SCHED'!$E$16,IF(AS354=3,'TUITION SCHED'!$F$16,IF(AS354=4,'TUITION SCHED'!$G$16,IF(AS354=5,'TUITION SCHED'!$H$16,""))))))</f>
        <v/>
      </c>
      <c r="BJ354" s="443" t="str">
        <f>IF(AT354&lt;1,"",IF(AT354=1,'TUITION SCHED'!$D$17,IF(AT354=2,'TUITION SCHED'!$E$17,IF(AT354=3,'TUITION SCHED'!$F$17,IF(AT354=4,'TUITION SCHED'!$G$17,IF(AT354=5,'TUITION SCHED'!$H$18,""))))))</f>
        <v/>
      </c>
      <c r="BK354" s="443" t="str">
        <f>IF(AU354&lt;1,"",IF(AU354=1,'TUITION SCHED'!$D$18,IF(AU354=2,'TUITION SCHED'!$E$18,IF(AU354=3,'TUITION SCHED'!$F$18,IF(AU354=4,'TUITION SCHED'!$G$18,IF(AU354=5,'TUITION SCHED'!$H$18,""))))))</f>
        <v/>
      </c>
      <c r="BL354" s="443" t="str">
        <f>IF(AV354&lt;1,"",IF(AV354=1,'TUITION SCHED'!$D$19,IF(AV354=2,'TUITION SCHED'!$E$19,IF(AV354=3,'TUITION SCHED'!$F$19,IF(AV354=4,'TUITION SCHED'!$G$19,IF(AV354=5,'TUITION SCHED'!$H$19,""))))))</f>
        <v/>
      </c>
      <c r="BM354" s="443" t="str">
        <f>IF(AW354&lt;1,"",IF(AW354=1,'TUITION SCHED'!$D$20,IF(AW354=2,'TUITION SCHED'!$E$20,IF(AW354=3,'TUITION SCHED'!$F$20,IF(AW354=4,'TUITION SCHED'!$G$20,IF(AW354=5,'TUITION SCHED'!$H$20,""))))))</f>
        <v/>
      </c>
      <c r="BN354" s="443" t="str">
        <f>IF(AX354&lt;1,"",IF(AX354=1,'TUITION SCHED'!$D$21,IF(AX354=2,'TUITION SCHED'!$E$21,IF(AX354=3,'TUITION SCHED'!$F$21,IF(AX354=4,'TUITION SCHED'!$G$21,IF(AX354=5,'TUITION SCHED'!$H$21,""))))))</f>
        <v/>
      </c>
      <c r="BO354" s="443" t="str">
        <f>IF(AY354&lt;1,"",IF(AY354=1,'TUITION SCHED'!$D$22,IF(AY354=2,'TUITION SCHED'!$E$22,IF(AY354=3,'TUITION SCHED'!$F$22,IF(AY354=4,'TUITION SCHED'!$G$22,IF(AY354=5,'TUITION SCHED'!$H$22,""))))))</f>
        <v/>
      </c>
      <c r="BP354" s="443" t="str">
        <f>IF(AZ354&lt;1,"",IF(AZ354=1,'TUITION SCHED'!$D$23,IF(AZ354=2,'TUITION SCHED'!$E$23,IF(AZ354=3,'TUITION SCHED'!$F$23,IF(AZ354=4,'TUITION SCHED'!$G$23,IF(AZ354=5,'TUITION SCHED'!$H$23,""))))))</f>
        <v/>
      </c>
      <c r="BQ354" s="443" t="str">
        <f>IF(BA354&lt;1,"",IF(BA354=1,'TUITION SCHED'!$D$24,IF(BA354=2,'TUITION SCHED'!$E$24,IF(BA354=3,'TUITION SCHED'!$F$24,IF(BA354=4,'TUITION SCHED'!$G$24,IF(BA354=5,'TUITION SCHED'!$H$24,""))))))</f>
        <v/>
      </c>
      <c r="BR354" s="443" t="str">
        <f>IF(BB354&lt;1,"",IF(BB354=1,'TUITION SCHED'!$D$25,IF(BB354=2,'TUITION SCHED'!$E$25,IF(BB354=3,'TUITION SCHED'!$F$25,IF(BB354=4,'TUITION SCHED'!$G$25,IF(BB354=5,'TUITION SCHED'!$H$25,""))))))</f>
        <v/>
      </c>
      <c r="BS354" s="443" t="str">
        <f>IF(BC354&lt;1,"",IF(BC354=1,'TUITION SCHED'!$D$26,IF(BC354=2,'TUITION SCHED'!$E$26,IF(BC354=3,'TUITION SCHED'!$F$26,IF(BC354=4,'TUITION SCHED'!$G$26,IF(BC354=5,'TUITION SCHED'!$H$26,""))))))</f>
        <v/>
      </c>
      <c r="BT354" s="443" t="str">
        <f>IF(BD354&lt;1,"",IF(BD354=1,'TUITION SCHED'!$D$27,IF(BD354=2,'TUITION SCHED'!$E$27,IF(BD354=3,'TUITION SCHED'!$F$27,IF(BD354=4,'TUITION SCHED'!$G$27,IF(BD354=5,'TUITION SCHED'!$H$27,""))))))</f>
        <v/>
      </c>
      <c r="BU354" s="443" t="str">
        <f>IF(BE354&lt;1,"",IF(BE354=1,'TUITION SCHED'!$D$28,IF(BE354=2,'TUITION SCHED'!$E$28,IF(BE354=3,'TUITION SCHED'!$F$28,IF(BE354=4,'TUITION SCHED'!$G$28,IF(BE354=5,'TUITION SCHED'!$H$28,""))))))</f>
        <v/>
      </c>
      <c r="BV354" s="440" t="str">
        <f>IF(BF354&lt;1,"",IF(BF354=1,'TUITION SCHED'!$D$29,IF(BF354=2,'TUITION SCHED'!$E$29,IF(BF354=3,'TUITION SCHED'!$F$29,IF(BF354=4,'TUITION SCHED'!$G$29,IF(BF354=5,'TUITION SCHED'!$H$29,""))))))</f>
        <v/>
      </c>
      <c r="BW354" s="124"/>
      <c r="BX354" s="507"/>
      <c r="BY354" s="145" t="str">
        <f>IF(AH354="y",IF(SUM(J354:O354)&gt;0,'TUITION SCHED'!$H$58+IF(SUM(J354:O354)&gt;1,((SUM(J354:O354)-1))*'TUITION SCHED'!$H$60)+SUM(B354:I354)*'TUITION SCHED'!$H$59,""),"")</f>
        <v/>
      </c>
      <c r="BZ354" s="443" t="str">
        <f>IF(AH354="y",IF(SUM(B354:I354)&gt;0,'TUITION SCHED'!$H$57+IF(SUM(B354:I354)&gt;1,((SUM(B354:I354)-1))*'TUITION SCHED'!$H$59),""),"")</f>
        <v/>
      </c>
      <c r="CA354" s="443" t="str">
        <f t="shared" si="106"/>
        <v/>
      </c>
    </row>
    <row r="355" spans="1:79">
      <c r="A355" s="480"/>
      <c r="B355" s="480"/>
      <c r="C355" s="480"/>
      <c r="D355" s="480"/>
      <c r="E355" s="480"/>
      <c r="F355" s="480"/>
      <c r="G355" s="480"/>
      <c r="H355" s="480"/>
      <c r="I355" s="480"/>
      <c r="J355" s="480"/>
      <c r="K355" s="480"/>
      <c r="L355" s="480"/>
      <c r="M355" s="480"/>
      <c r="N355" s="480"/>
      <c r="O355" s="480"/>
      <c r="P355" s="443">
        <f t="shared" si="94"/>
        <v>0</v>
      </c>
      <c r="Q355" s="480"/>
      <c r="R355" s="480"/>
      <c r="S355" s="456">
        <f>IF(U355&gt;0,U355,IF(Q355&gt;0,Q355*'TUITION SCHED'!$D$30,IF(R355&gt;0,R355*'TUITION SCHED'!$D$31,SUM(BI355:BV355))))</f>
        <v>0</v>
      </c>
      <c r="T355" s="457" t="str">
        <f t="shared" si="95"/>
        <v/>
      </c>
      <c r="U355" s="480"/>
      <c r="V355" s="480"/>
      <c r="W355" s="575" t="str">
        <f>IF(V355="y",S355*'DATA INPUT'!$B$20,"")</f>
        <v/>
      </c>
      <c r="X355" s="483"/>
      <c r="Y355" s="443" t="str">
        <f>IF(A355="","",IF(X355="y",'DATA INPUT'!$B$26,'DATA INPUT'!$B$27))</f>
        <v/>
      </c>
      <c r="Z355" s="458">
        <f>IF(Q355=0,(P355-B355*0.5)*'DATA INPUT'!$B$28,"")</f>
        <v>0</v>
      </c>
      <c r="AA355" s="480"/>
      <c r="AB355" s="480"/>
      <c r="AC355" s="480"/>
      <c r="AD355" s="480"/>
      <c r="AE355" s="443" t="str">
        <f>IF((AB355+AC355+AD355)=0,"",(AB355*'DATA INPUT'!$D$59)+(AC355*'DATA INPUT'!$D$61)+(AD355*'DATA INPUT'!$D$66))</f>
        <v/>
      </c>
      <c r="AF355" s="480"/>
      <c r="AG355" s="480"/>
      <c r="AH355" s="483"/>
      <c r="AI355" s="443" t="str">
        <f t="shared" si="96"/>
        <v/>
      </c>
      <c r="AJ355" s="443" t="str">
        <f t="shared" si="97"/>
        <v/>
      </c>
      <c r="AK355" s="443" t="str">
        <f t="shared" si="98"/>
        <v/>
      </c>
      <c r="AL355" s="443" t="str">
        <f t="shared" si="99"/>
        <v/>
      </c>
      <c r="AM355" s="443" t="str">
        <f t="shared" si="100"/>
        <v/>
      </c>
      <c r="AN355" s="443" t="str">
        <f t="shared" si="101"/>
        <v/>
      </c>
      <c r="AO355" s="443" t="str">
        <f t="shared" si="102"/>
        <v/>
      </c>
      <c r="AP355" s="443" t="str">
        <f t="shared" si="103"/>
        <v/>
      </c>
      <c r="AQ355" s="440" t="str">
        <f>IF(AH355="y",IF(MAX(BY355:BZ355)&lt;'TUITION SCHED'!$H$61,MAX(BY355:BZ355),'TUITION SCHED'!$H$61),"")</f>
        <v/>
      </c>
      <c r="AR355" s="459"/>
      <c r="AS355" s="443" t="str">
        <f>IF(SUM(AT355:$BF355)&gt;0,"",IF(B355&gt;0,$P355,""))</f>
        <v/>
      </c>
      <c r="AT355" s="443" t="str">
        <f>IF(SUM(AU355:$BF355)&gt;0,"",IF(C355&gt;0,$P355,""))</f>
        <v/>
      </c>
      <c r="AU355" s="443" t="str">
        <f>IF(SUM(AV355:$BF355)&gt;0,"",IF(D355&gt;0,$P355,""))</f>
        <v/>
      </c>
      <c r="AV355" s="443" t="str">
        <f>IF(SUM(AW355:$BF355)&gt;0,"",IF(E355&gt;0,$P355,""))</f>
        <v/>
      </c>
      <c r="AW355" s="443" t="str">
        <f>IF(SUM(AX355:$BF355)&gt;0,"",IF(F355&gt;0,$P355,""))</f>
        <v/>
      </c>
      <c r="AX355" s="443" t="str">
        <f>IF(SUM(AY355:$BF355)&gt;0,"",IF(G355&gt;0,$P355,""))</f>
        <v/>
      </c>
      <c r="AY355" s="443" t="str">
        <f>IF(SUM(AZ355:$BF355)&gt;0,"",IF(H355&gt;0,$P355,""))</f>
        <v/>
      </c>
      <c r="AZ355" s="443" t="str">
        <f>IF(SUM(BA355:$BF355)&gt;0,"",IF(I355&gt;0,$P355,""))</f>
        <v/>
      </c>
      <c r="BA355" s="443" t="str">
        <f>IF(SUM(BB355:$BF355)&gt;0,"",IF(J355&gt;0,$P355,""))</f>
        <v/>
      </c>
      <c r="BB355" s="443" t="str">
        <f>IF(SUM(BC355:$BF355)&gt;0,"",IF(K355&gt;0,$P355,""))</f>
        <v/>
      </c>
      <c r="BC355" s="443" t="str">
        <f>IF(SUM(BD355:$BF355)&gt;0,"",IF(L355&gt;0,$P355,""))</f>
        <v/>
      </c>
      <c r="BD355" s="443" t="str">
        <f>IF(SUM(BE355:$BF355)&gt;0,"",IF(M355&gt;0,$P355,""))</f>
        <v/>
      </c>
      <c r="BE355" s="443" t="str">
        <f t="shared" si="104"/>
        <v/>
      </c>
      <c r="BF355" s="440" t="str">
        <f t="shared" si="105"/>
        <v/>
      </c>
      <c r="BG355" s="124"/>
      <c r="BH355" s="507"/>
      <c r="BI355" s="145" t="str">
        <f>IF(AS355&lt;1,"",IF(AS355=1,'TUITION SCHED'!$D$16,IF(AS355=2,'TUITION SCHED'!$E$16,IF(AS355=3,'TUITION SCHED'!$F$16,IF(AS355=4,'TUITION SCHED'!$G$16,IF(AS355=5,'TUITION SCHED'!$H$16,""))))))</f>
        <v/>
      </c>
      <c r="BJ355" s="443" t="str">
        <f>IF(AT355&lt;1,"",IF(AT355=1,'TUITION SCHED'!$D$17,IF(AT355=2,'TUITION SCHED'!$E$17,IF(AT355=3,'TUITION SCHED'!$F$17,IF(AT355=4,'TUITION SCHED'!$G$17,IF(AT355=5,'TUITION SCHED'!$H$18,""))))))</f>
        <v/>
      </c>
      <c r="BK355" s="443" t="str">
        <f>IF(AU355&lt;1,"",IF(AU355=1,'TUITION SCHED'!$D$18,IF(AU355=2,'TUITION SCHED'!$E$18,IF(AU355=3,'TUITION SCHED'!$F$18,IF(AU355=4,'TUITION SCHED'!$G$18,IF(AU355=5,'TUITION SCHED'!$H$18,""))))))</f>
        <v/>
      </c>
      <c r="BL355" s="443" t="str">
        <f>IF(AV355&lt;1,"",IF(AV355=1,'TUITION SCHED'!$D$19,IF(AV355=2,'TUITION SCHED'!$E$19,IF(AV355=3,'TUITION SCHED'!$F$19,IF(AV355=4,'TUITION SCHED'!$G$19,IF(AV355=5,'TUITION SCHED'!$H$19,""))))))</f>
        <v/>
      </c>
      <c r="BM355" s="443" t="str">
        <f>IF(AW355&lt;1,"",IF(AW355=1,'TUITION SCHED'!$D$20,IF(AW355=2,'TUITION SCHED'!$E$20,IF(AW355=3,'TUITION SCHED'!$F$20,IF(AW355=4,'TUITION SCHED'!$G$20,IF(AW355=5,'TUITION SCHED'!$H$20,""))))))</f>
        <v/>
      </c>
      <c r="BN355" s="443" t="str">
        <f>IF(AX355&lt;1,"",IF(AX355=1,'TUITION SCHED'!$D$21,IF(AX355=2,'TUITION SCHED'!$E$21,IF(AX355=3,'TUITION SCHED'!$F$21,IF(AX355=4,'TUITION SCHED'!$G$21,IF(AX355=5,'TUITION SCHED'!$H$21,""))))))</f>
        <v/>
      </c>
      <c r="BO355" s="443" t="str">
        <f>IF(AY355&lt;1,"",IF(AY355=1,'TUITION SCHED'!$D$22,IF(AY355=2,'TUITION SCHED'!$E$22,IF(AY355=3,'TUITION SCHED'!$F$22,IF(AY355=4,'TUITION SCHED'!$G$22,IF(AY355=5,'TUITION SCHED'!$H$22,""))))))</f>
        <v/>
      </c>
      <c r="BP355" s="443" t="str">
        <f>IF(AZ355&lt;1,"",IF(AZ355=1,'TUITION SCHED'!$D$23,IF(AZ355=2,'TUITION SCHED'!$E$23,IF(AZ355=3,'TUITION SCHED'!$F$23,IF(AZ355=4,'TUITION SCHED'!$G$23,IF(AZ355=5,'TUITION SCHED'!$H$23,""))))))</f>
        <v/>
      </c>
      <c r="BQ355" s="443" t="str">
        <f>IF(BA355&lt;1,"",IF(BA355=1,'TUITION SCHED'!$D$24,IF(BA355=2,'TUITION SCHED'!$E$24,IF(BA355=3,'TUITION SCHED'!$F$24,IF(BA355=4,'TUITION SCHED'!$G$24,IF(BA355=5,'TUITION SCHED'!$H$24,""))))))</f>
        <v/>
      </c>
      <c r="BR355" s="443" t="str">
        <f>IF(BB355&lt;1,"",IF(BB355=1,'TUITION SCHED'!$D$25,IF(BB355=2,'TUITION SCHED'!$E$25,IF(BB355=3,'TUITION SCHED'!$F$25,IF(BB355=4,'TUITION SCHED'!$G$25,IF(BB355=5,'TUITION SCHED'!$H$25,""))))))</f>
        <v/>
      </c>
      <c r="BS355" s="443" t="str">
        <f>IF(BC355&lt;1,"",IF(BC355=1,'TUITION SCHED'!$D$26,IF(BC355=2,'TUITION SCHED'!$E$26,IF(BC355=3,'TUITION SCHED'!$F$26,IF(BC355=4,'TUITION SCHED'!$G$26,IF(BC355=5,'TUITION SCHED'!$H$26,""))))))</f>
        <v/>
      </c>
      <c r="BT355" s="443" t="str">
        <f>IF(BD355&lt;1,"",IF(BD355=1,'TUITION SCHED'!$D$27,IF(BD355=2,'TUITION SCHED'!$E$27,IF(BD355=3,'TUITION SCHED'!$F$27,IF(BD355=4,'TUITION SCHED'!$G$27,IF(BD355=5,'TUITION SCHED'!$H$27,""))))))</f>
        <v/>
      </c>
      <c r="BU355" s="443" t="str">
        <f>IF(BE355&lt;1,"",IF(BE355=1,'TUITION SCHED'!$D$28,IF(BE355=2,'TUITION SCHED'!$E$28,IF(BE355=3,'TUITION SCHED'!$F$28,IF(BE355=4,'TUITION SCHED'!$G$28,IF(BE355=5,'TUITION SCHED'!$H$28,""))))))</f>
        <v/>
      </c>
      <c r="BV355" s="440" t="str">
        <f>IF(BF355&lt;1,"",IF(BF355=1,'TUITION SCHED'!$D$29,IF(BF355=2,'TUITION SCHED'!$E$29,IF(BF355=3,'TUITION SCHED'!$F$29,IF(BF355=4,'TUITION SCHED'!$G$29,IF(BF355=5,'TUITION SCHED'!$H$29,""))))))</f>
        <v/>
      </c>
      <c r="BW355" s="124"/>
      <c r="BX355" s="507"/>
      <c r="BY355" s="145" t="str">
        <f>IF(AH355="y",IF(SUM(J355:O355)&gt;0,'TUITION SCHED'!$H$58+IF(SUM(J355:O355)&gt;1,((SUM(J355:O355)-1))*'TUITION SCHED'!$H$60)+SUM(B355:I355)*'TUITION SCHED'!$H$59,""),"")</f>
        <v/>
      </c>
      <c r="BZ355" s="443" t="str">
        <f>IF(AH355="y",IF(SUM(B355:I355)&gt;0,'TUITION SCHED'!$H$57+IF(SUM(B355:I355)&gt;1,((SUM(B355:I355)-1))*'TUITION SCHED'!$H$59),""),"")</f>
        <v/>
      </c>
      <c r="CA355" s="443" t="str">
        <f t="shared" si="106"/>
        <v/>
      </c>
    </row>
    <row r="356" spans="1:79">
      <c r="A356" s="481"/>
      <c r="B356" s="481"/>
      <c r="C356" s="481"/>
      <c r="D356" s="481"/>
      <c r="E356" s="481"/>
      <c r="F356" s="481"/>
      <c r="G356" s="481"/>
      <c r="H356" s="481"/>
      <c r="I356" s="481"/>
      <c r="J356" s="481"/>
      <c r="K356" s="481"/>
      <c r="L356" s="481"/>
      <c r="M356" s="481"/>
      <c r="N356" s="481"/>
      <c r="O356" s="481"/>
      <c r="P356" s="444">
        <f t="shared" si="94"/>
        <v>0</v>
      </c>
      <c r="Q356" s="481"/>
      <c r="R356" s="481"/>
      <c r="S356" s="460">
        <f>IF(U356&gt;0,U356,IF(Q356&gt;0,Q356*'TUITION SCHED'!$D$30,IF(R356&gt;0,R356*'TUITION SCHED'!$D$31,SUM(BI356:BV356))))</f>
        <v>0</v>
      </c>
      <c r="T356" s="461" t="str">
        <f t="shared" si="95"/>
        <v/>
      </c>
      <c r="U356" s="481"/>
      <c r="V356" s="481"/>
      <c r="W356" s="575" t="str">
        <f>IF(V356="y",S356*'DATA INPUT'!$B$20,"")</f>
        <v/>
      </c>
      <c r="X356" s="484"/>
      <c r="Y356" s="444" t="str">
        <f>IF(A356="","",IF(X356="y",'DATA INPUT'!$B$26,'DATA INPUT'!$B$27))</f>
        <v/>
      </c>
      <c r="Z356" s="462">
        <f>IF(Q356=0,(P356-B356*0.5)*'DATA INPUT'!$B$28,"")</f>
        <v>0</v>
      </c>
      <c r="AA356" s="481"/>
      <c r="AB356" s="481"/>
      <c r="AC356" s="481"/>
      <c r="AD356" s="481"/>
      <c r="AE356" s="444" t="str">
        <f>IF((AB356+AC356+AD356)=0,"",(AB356*'DATA INPUT'!$D$59)+(AC356*'DATA INPUT'!$D$61)+(AD356*'DATA INPUT'!$D$66))</f>
        <v/>
      </c>
      <c r="AF356" s="481"/>
      <c r="AG356" s="481"/>
      <c r="AH356" s="484"/>
      <c r="AI356" s="444" t="str">
        <f t="shared" si="96"/>
        <v/>
      </c>
      <c r="AJ356" s="444" t="str">
        <f t="shared" si="97"/>
        <v/>
      </c>
      <c r="AK356" s="444" t="str">
        <f t="shared" si="98"/>
        <v/>
      </c>
      <c r="AL356" s="444" t="str">
        <f t="shared" si="99"/>
        <v/>
      </c>
      <c r="AM356" s="444" t="str">
        <f t="shared" si="100"/>
        <v/>
      </c>
      <c r="AN356" s="444" t="str">
        <f t="shared" si="101"/>
        <v/>
      </c>
      <c r="AO356" s="444" t="str">
        <f t="shared" si="102"/>
        <v/>
      </c>
      <c r="AP356" s="444" t="str">
        <f t="shared" si="103"/>
        <v/>
      </c>
      <c r="AQ356" s="441" t="str">
        <f>IF(AH356="y",IF(MAX(BY356:BZ356)&lt;'TUITION SCHED'!$H$61,MAX(BY356:BZ356),'TUITION SCHED'!$H$61),"")</f>
        <v/>
      </c>
      <c r="AR356" s="459"/>
      <c r="AS356" s="444" t="str">
        <f>IF(SUM(AT356:$BF356)&gt;0,"",IF(B356&gt;0,$P356,""))</f>
        <v/>
      </c>
      <c r="AT356" s="444" t="str">
        <f>IF(SUM(AU356:$BF356)&gt;0,"",IF(C356&gt;0,$P356,""))</f>
        <v/>
      </c>
      <c r="AU356" s="444" t="str">
        <f>IF(SUM(AV356:$BF356)&gt;0,"",IF(D356&gt;0,$P356,""))</f>
        <v/>
      </c>
      <c r="AV356" s="444" t="str">
        <f>IF(SUM(AW356:$BF356)&gt;0,"",IF(E356&gt;0,$P356,""))</f>
        <v/>
      </c>
      <c r="AW356" s="444" t="str">
        <f>IF(SUM(AX356:$BF356)&gt;0,"",IF(F356&gt;0,$P356,""))</f>
        <v/>
      </c>
      <c r="AX356" s="444" t="str">
        <f>IF(SUM(AY356:$BF356)&gt;0,"",IF(G356&gt;0,$P356,""))</f>
        <v/>
      </c>
      <c r="AY356" s="444" t="str">
        <f>IF(SUM(AZ356:$BF356)&gt;0,"",IF(H356&gt;0,$P356,""))</f>
        <v/>
      </c>
      <c r="AZ356" s="444" t="str">
        <f>IF(SUM(BA356:$BF356)&gt;0,"",IF(I356&gt;0,$P356,""))</f>
        <v/>
      </c>
      <c r="BA356" s="444" t="str">
        <f>IF(SUM(BB356:$BF356)&gt;0,"",IF(J356&gt;0,$P356,""))</f>
        <v/>
      </c>
      <c r="BB356" s="444" t="str">
        <f>IF(SUM(BC356:$BF356)&gt;0,"",IF(K356&gt;0,$P356,""))</f>
        <v/>
      </c>
      <c r="BC356" s="444" t="str">
        <f>IF(SUM(BD356:$BF356)&gt;0,"",IF(L356&gt;0,$P356,""))</f>
        <v/>
      </c>
      <c r="BD356" s="444" t="str">
        <f>IF(SUM(BE356:$BF356)&gt;0,"",IF(M356&gt;0,$P356,""))</f>
        <v/>
      </c>
      <c r="BE356" s="444" t="str">
        <f t="shared" si="104"/>
        <v/>
      </c>
      <c r="BF356" s="441" t="str">
        <f t="shared" si="105"/>
        <v/>
      </c>
      <c r="BG356" s="124"/>
      <c r="BH356" s="507"/>
      <c r="BI356" s="265" t="str">
        <f>IF(AS356&lt;1,"",IF(AS356=1,'TUITION SCHED'!$D$16,IF(AS356=2,'TUITION SCHED'!$E$16,IF(AS356=3,'TUITION SCHED'!$F$16,IF(AS356=4,'TUITION SCHED'!$G$16,IF(AS356=5,'TUITION SCHED'!$H$16,""))))))</f>
        <v/>
      </c>
      <c r="BJ356" s="444" t="str">
        <f>IF(AT356&lt;1,"",IF(AT356=1,'TUITION SCHED'!$D$17,IF(AT356=2,'TUITION SCHED'!$E$17,IF(AT356=3,'TUITION SCHED'!$F$17,IF(AT356=4,'TUITION SCHED'!$G$17,IF(AT356=5,'TUITION SCHED'!$H$18,""))))))</f>
        <v/>
      </c>
      <c r="BK356" s="444" t="str">
        <f>IF(AU356&lt;1,"",IF(AU356=1,'TUITION SCHED'!$D$18,IF(AU356=2,'TUITION SCHED'!$E$18,IF(AU356=3,'TUITION SCHED'!$F$18,IF(AU356=4,'TUITION SCHED'!$G$18,IF(AU356=5,'TUITION SCHED'!$H$18,""))))))</f>
        <v/>
      </c>
      <c r="BL356" s="444" t="str">
        <f>IF(AV356&lt;1,"",IF(AV356=1,'TUITION SCHED'!$D$19,IF(AV356=2,'TUITION SCHED'!$E$19,IF(AV356=3,'TUITION SCHED'!$F$19,IF(AV356=4,'TUITION SCHED'!$G$19,IF(AV356=5,'TUITION SCHED'!$H$19,""))))))</f>
        <v/>
      </c>
      <c r="BM356" s="444" t="str">
        <f>IF(AW356&lt;1,"",IF(AW356=1,'TUITION SCHED'!$D$20,IF(AW356=2,'TUITION SCHED'!$E$20,IF(AW356=3,'TUITION SCHED'!$F$20,IF(AW356=4,'TUITION SCHED'!$G$20,IF(AW356=5,'TUITION SCHED'!$H$20,""))))))</f>
        <v/>
      </c>
      <c r="BN356" s="444" t="str">
        <f>IF(AX356&lt;1,"",IF(AX356=1,'TUITION SCHED'!$D$21,IF(AX356=2,'TUITION SCHED'!$E$21,IF(AX356=3,'TUITION SCHED'!$F$21,IF(AX356=4,'TUITION SCHED'!$G$21,IF(AX356=5,'TUITION SCHED'!$H$21,""))))))</f>
        <v/>
      </c>
      <c r="BO356" s="444" t="str">
        <f>IF(AY356&lt;1,"",IF(AY356=1,'TUITION SCHED'!$D$22,IF(AY356=2,'TUITION SCHED'!$E$22,IF(AY356=3,'TUITION SCHED'!$F$22,IF(AY356=4,'TUITION SCHED'!$G$22,IF(AY356=5,'TUITION SCHED'!$H$22,""))))))</f>
        <v/>
      </c>
      <c r="BP356" s="444" t="str">
        <f>IF(AZ356&lt;1,"",IF(AZ356=1,'TUITION SCHED'!$D$23,IF(AZ356=2,'TUITION SCHED'!$E$23,IF(AZ356=3,'TUITION SCHED'!$F$23,IF(AZ356=4,'TUITION SCHED'!$G$23,IF(AZ356=5,'TUITION SCHED'!$H$23,""))))))</f>
        <v/>
      </c>
      <c r="BQ356" s="444" t="str">
        <f>IF(BA356&lt;1,"",IF(BA356=1,'TUITION SCHED'!$D$24,IF(BA356=2,'TUITION SCHED'!$E$24,IF(BA356=3,'TUITION SCHED'!$F$24,IF(BA356=4,'TUITION SCHED'!$G$24,IF(BA356=5,'TUITION SCHED'!$H$24,""))))))</f>
        <v/>
      </c>
      <c r="BR356" s="444" t="str">
        <f>IF(BB356&lt;1,"",IF(BB356=1,'TUITION SCHED'!$D$25,IF(BB356=2,'TUITION SCHED'!$E$25,IF(BB356=3,'TUITION SCHED'!$F$25,IF(BB356=4,'TUITION SCHED'!$G$25,IF(BB356=5,'TUITION SCHED'!$H$25,""))))))</f>
        <v/>
      </c>
      <c r="BS356" s="444" t="str">
        <f>IF(BC356&lt;1,"",IF(BC356=1,'TUITION SCHED'!$D$26,IF(BC356=2,'TUITION SCHED'!$E$26,IF(BC356=3,'TUITION SCHED'!$F$26,IF(BC356=4,'TUITION SCHED'!$G$26,IF(BC356=5,'TUITION SCHED'!$H$26,""))))))</f>
        <v/>
      </c>
      <c r="BT356" s="444" t="str">
        <f>IF(BD356&lt;1,"",IF(BD356=1,'TUITION SCHED'!$D$27,IF(BD356=2,'TUITION SCHED'!$E$27,IF(BD356=3,'TUITION SCHED'!$F$27,IF(BD356=4,'TUITION SCHED'!$G$27,IF(BD356=5,'TUITION SCHED'!$H$27,""))))))</f>
        <v/>
      </c>
      <c r="BU356" s="444" t="str">
        <f>IF(BE356&lt;1,"",IF(BE356=1,'TUITION SCHED'!$D$28,IF(BE356=2,'TUITION SCHED'!$E$28,IF(BE356=3,'TUITION SCHED'!$F$28,IF(BE356=4,'TUITION SCHED'!$G$28,IF(BE356=5,'TUITION SCHED'!$H$28,""))))))</f>
        <v/>
      </c>
      <c r="BV356" s="441" t="str">
        <f>IF(BF356&lt;1,"",IF(BF356=1,'TUITION SCHED'!$D$29,IF(BF356=2,'TUITION SCHED'!$E$29,IF(BF356=3,'TUITION SCHED'!$F$29,IF(BF356=4,'TUITION SCHED'!$G$29,IF(BF356=5,'TUITION SCHED'!$H$29,""))))))</f>
        <v/>
      </c>
      <c r="BW356" s="124"/>
      <c r="BX356" s="507"/>
      <c r="BY356" s="265" t="str">
        <f>IF(AH356="y",IF(SUM(J356:O356)&gt;0,'TUITION SCHED'!$H$58+IF(SUM(J356:O356)&gt;1,((SUM(J356:O356)-1))*'TUITION SCHED'!$H$60)+SUM(B356:I356)*'TUITION SCHED'!$H$59,""),"")</f>
        <v/>
      </c>
      <c r="BZ356" s="444" t="str">
        <f>IF(AH356="y",IF(SUM(B356:I356)&gt;0,'TUITION SCHED'!$H$57+IF(SUM(B356:I356)&gt;1,((SUM(B356:I356)-1))*'TUITION SCHED'!$H$59),""),"")</f>
        <v/>
      </c>
      <c r="CA356" s="444" t="str">
        <f t="shared" si="106"/>
        <v/>
      </c>
    </row>
    <row r="357" spans="1:79" ht="15.75" thickBot="1">
      <c r="A357" s="466" t="s">
        <v>430</v>
      </c>
      <c r="B357" s="466">
        <f t="shared" ref="B357:P357" si="107">SUM(B343:B356)</f>
        <v>0</v>
      </c>
      <c r="C357" s="466">
        <f>SUM(C343:C356)</f>
        <v>0</v>
      </c>
      <c r="D357" s="466">
        <f t="shared" si="107"/>
        <v>0</v>
      </c>
      <c r="E357" s="466">
        <f t="shared" si="107"/>
        <v>0</v>
      </c>
      <c r="F357" s="466">
        <f t="shared" si="107"/>
        <v>0</v>
      </c>
      <c r="G357" s="466">
        <f t="shared" si="107"/>
        <v>0</v>
      </c>
      <c r="H357" s="466">
        <f t="shared" si="107"/>
        <v>0</v>
      </c>
      <c r="I357" s="466">
        <f t="shared" si="107"/>
        <v>0</v>
      </c>
      <c r="J357" s="466">
        <f t="shared" si="107"/>
        <v>0</v>
      </c>
      <c r="K357" s="466">
        <f t="shared" si="107"/>
        <v>0</v>
      </c>
      <c r="L357" s="466">
        <f t="shared" si="107"/>
        <v>0</v>
      </c>
      <c r="M357" s="466">
        <f t="shared" si="107"/>
        <v>0</v>
      </c>
      <c r="N357" s="466">
        <f t="shared" si="107"/>
        <v>0</v>
      </c>
      <c r="O357" s="466">
        <f t="shared" si="107"/>
        <v>0</v>
      </c>
      <c r="P357" s="466">
        <f t="shared" si="107"/>
        <v>0</v>
      </c>
      <c r="Q357" s="466"/>
      <c r="R357" s="466"/>
      <c r="S357" s="1049">
        <f>SUM(S343:S356)</f>
        <v>0</v>
      </c>
      <c r="T357" s="466"/>
      <c r="U357" s="466"/>
      <c r="V357" s="466"/>
      <c r="W357" s="1049">
        <f>SUM(W343:W356)</f>
        <v>0</v>
      </c>
      <c r="X357" s="466"/>
      <c r="Y357" s="1049">
        <f t="shared" ref="Y357:AG357" si="108">SUM(Y343:Y356)</f>
        <v>0</v>
      </c>
      <c r="Z357" s="1049">
        <f t="shared" si="108"/>
        <v>0</v>
      </c>
      <c r="AA357" s="1049">
        <f t="shared" si="108"/>
        <v>0</v>
      </c>
      <c r="AB357" s="1049">
        <f t="shared" si="108"/>
        <v>0</v>
      </c>
      <c r="AC357" s="1049">
        <f t="shared" si="108"/>
        <v>0</v>
      </c>
      <c r="AD357" s="1049">
        <f t="shared" si="108"/>
        <v>0</v>
      </c>
      <c r="AE357" s="1049">
        <f t="shared" si="108"/>
        <v>0</v>
      </c>
      <c r="AF357" s="1049">
        <f t="shared" si="108"/>
        <v>0</v>
      </c>
      <c r="AG357" s="1049">
        <f t="shared" si="108"/>
        <v>0</v>
      </c>
      <c r="AH357" s="466"/>
      <c r="AI357" s="1049">
        <f t="shared" ref="AI357:AQ357" si="109">SUM(AI343:AI356)</f>
        <v>0</v>
      </c>
      <c r="AJ357" s="1049">
        <f t="shared" si="109"/>
        <v>0</v>
      </c>
      <c r="AK357" s="1049">
        <f t="shared" si="109"/>
        <v>0</v>
      </c>
      <c r="AL357" s="1049">
        <f t="shared" si="109"/>
        <v>0</v>
      </c>
      <c r="AM357" s="1049">
        <f t="shared" si="109"/>
        <v>0</v>
      </c>
      <c r="AN357" s="1049">
        <f t="shared" si="109"/>
        <v>0</v>
      </c>
      <c r="AO357" s="1049">
        <f t="shared" si="109"/>
        <v>0</v>
      </c>
      <c r="AP357" s="1049">
        <f t="shared" si="109"/>
        <v>0</v>
      </c>
      <c r="AQ357" s="1050">
        <f t="shared" si="109"/>
        <v>0</v>
      </c>
      <c r="AR357" s="459"/>
      <c r="AS357" s="167"/>
      <c r="AT357" s="167"/>
      <c r="AU357" s="167"/>
      <c r="AV357" s="167"/>
      <c r="AW357" s="167"/>
      <c r="AX357" s="167"/>
      <c r="AY357" s="167"/>
      <c r="AZ357" s="167"/>
      <c r="BA357" s="167"/>
      <c r="BB357" s="167"/>
      <c r="BC357" s="167"/>
      <c r="BD357" s="167"/>
      <c r="BE357" s="167"/>
      <c r="BF357" s="167"/>
      <c r="BG357" s="124"/>
      <c r="BH357" s="507"/>
      <c r="BI357" s="167"/>
      <c r="BJ357" s="167"/>
      <c r="BK357" s="167"/>
      <c r="BL357" s="167"/>
      <c r="BM357" s="167"/>
      <c r="BN357" s="167"/>
      <c r="BO357" s="167"/>
      <c r="BP357" s="167"/>
      <c r="BQ357" s="167"/>
      <c r="BR357" s="167"/>
      <c r="BS357" s="167"/>
      <c r="BT357" s="167"/>
      <c r="BU357" s="167"/>
      <c r="BV357" s="167"/>
      <c r="BW357" s="124"/>
      <c r="BX357" s="507"/>
      <c r="BY357" s="167" t="str">
        <f>IF(AH357="y",IF(SUM(J357:O357)&gt;0,'TUITION SCHED'!$H$58+IF(SUM(J357:O357)&gt;1,((SUM(J357:O357)-1))*'TUITION SCHED'!$H$60)+SUM(B357:I357)*'TUITION SCHED'!$H$59,""),"")</f>
        <v/>
      </c>
      <c r="BZ357" s="167" t="str">
        <f>IF(AH357="y",IF(SUM(B357:I357)&gt;0,'TUITION SCHED'!$H$57+IF(SUM(B357:I357)&gt;1,((SUM(B357:I357)-1))*'TUITION SCHED'!$H$59),""),"")</f>
        <v/>
      </c>
      <c r="CA357" s="168" t="str">
        <f>IF(AH357="y",P357,"")</f>
        <v/>
      </c>
    </row>
    <row r="358" spans="1:79" ht="15.75" thickTop="1">
      <c r="A358" s="468" t="s">
        <v>446</v>
      </c>
      <c r="B358" s="469" t="s">
        <v>432</v>
      </c>
      <c r="C358" s="469" t="s">
        <v>432</v>
      </c>
      <c r="D358" s="469">
        <v>1</v>
      </c>
      <c r="E358" s="469">
        <v>2</v>
      </c>
      <c r="F358" s="469">
        <v>3</v>
      </c>
      <c r="G358" s="469">
        <v>4</v>
      </c>
      <c r="H358" s="469">
        <v>5</v>
      </c>
      <c r="I358" s="469">
        <v>6</v>
      </c>
      <c r="J358" s="469">
        <v>7</v>
      </c>
      <c r="K358" s="469">
        <v>8</v>
      </c>
      <c r="L358" s="469">
        <v>9</v>
      </c>
      <c r="M358" s="469">
        <v>10</v>
      </c>
      <c r="N358" s="469">
        <v>11</v>
      </c>
      <c r="O358" s="469">
        <v>12</v>
      </c>
      <c r="P358" s="469" t="s">
        <v>53</v>
      </c>
      <c r="Q358" s="469" t="s">
        <v>207</v>
      </c>
      <c r="R358" s="470" t="s">
        <v>372</v>
      </c>
      <c r="S358" s="471" t="s">
        <v>402</v>
      </c>
      <c r="T358" s="472" t="s">
        <v>433</v>
      </c>
      <c r="U358" s="473" t="s">
        <v>434</v>
      </c>
      <c r="V358" s="473"/>
      <c r="W358" s="473"/>
      <c r="X358" s="1483" t="s">
        <v>435</v>
      </c>
      <c r="Y358" s="1483"/>
      <c r="Z358" s="471" t="s">
        <v>413</v>
      </c>
      <c r="AA358" s="471" t="s">
        <v>436</v>
      </c>
      <c r="AB358" s="471" t="s">
        <v>147</v>
      </c>
      <c r="AC358" s="471" t="s">
        <v>151</v>
      </c>
      <c r="AD358" s="471" t="s">
        <v>158</v>
      </c>
      <c r="AE358" s="471" t="s">
        <v>437</v>
      </c>
      <c r="AF358" s="471" t="s">
        <v>438</v>
      </c>
      <c r="AG358" s="471" t="s">
        <v>439</v>
      </c>
      <c r="AH358" s="471" t="s">
        <v>407</v>
      </c>
      <c r="AI358" s="471" t="s">
        <v>417</v>
      </c>
      <c r="AJ358" s="471" t="s">
        <v>418</v>
      </c>
      <c r="AK358" s="471" t="s">
        <v>419</v>
      </c>
      <c r="AL358" s="471" t="s">
        <v>420</v>
      </c>
      <c r="AM358" s="471" t="s">
        <v>421</v>
      </c>
      <c r="AN358" s="471" t="s">
        <v>422</v>
      </c>
      <c r="AO358" s="471" t="s">
        <v>423</v>
      </c>
      <c r="AP358" s="471" t="s">
        <v>424</v>
      </c>
      <c r="AQ358" s="504" t="s">
        <v>440</v>
      </c>
      <c r="AR358" s="506"/>
      <c r="AS358" s="471">
        <v>1</v>
      </c>
      <c r="AT358" s="471">
        <v>1</v>
      </c>
      <c r="AU358" s="471">
        <v>1</v>
      </c>
      <c r="AV358" s="471">
        <v>2</v>
      </c>
      <c r="AW358" s="471">
        <v>3</v>
      </c>
      <c r="AX358" s="471">
        <v>4</v>
      </c>
      <c r="AY358" s="471">
        <v>5</v>
      </c>
      <c r="AZ358" s="471">
        <v>6</v>
      </c>
      <c r="BA358" s="471">
        <v>7</v>
      </c>
      <c r="BB358" s="471">
        <v>8</v>
      </c>
      <c r="BC358" s="471">
        <v>9</v>
      </c>
      <c r="BD358" s="471">
        <v>10</v>
      </c>
      <c r="BE358" s="471">
        <v>11</v>
      </c>
      <c r="BF358" s="504">
        <v>12</v>
      </c>
      <c r="BG358" s="508"/>
      <c r="BH358" s="509"/>
      <c r="BI358" s="505" t="s">
        <v>425</v>
      </c>
      <c r="BJ358" s="471" t="s">
        <v>426</v>
      </c>
      <c r="BK358" s="471">
        <v>1</v>
      </c>
      <c r="BL358" s="471">
        <v>2</v>
      </c>
      <c r="BM358" s="471">
        <v>3</v>
      </c>
      <c r="BN358" s="471">
        <v>4</v>
      </c>
      <c r="BO358" s="471">
        <v>5</v>
      </c>
      <c r="BP358" s="471">
        <v>6</v>
      </c>
      <c r="BQ358" s="471">
        <v>7</v>
      </c>
      <c r="BR358" s="471">
        <v>8</v>
      </c>
      <c r="BS358" s="471">
        <v>9</v>
      </c>
      <c r="BT358" s="471">
        <v>10</v>
      </c>
      <c r="BU358" s="471">
        <v>11</v>
      </c>
      <c r="BV358" s="504">
        <v>12</v>
      </c>
      <c r="BW358" s="508"/>
      <c r="BX358" s="509"/>
      <c r="BY358" s="505" t="s">
        <v>441</v>
      </c>
      <c r="BZ358" s="471" t="s">
        <v>442</v>
      </c>
      <c r="CA358" s="474" t="s">
        <v>443</v>
      </c>
    </row>
    <row r="359" spans="1:79">
      <c r="A359" s="479"/>
      <c r="B359" s="479"/>
      <c r="C359" s="479"/>
      <c r="D359" s="479"/>
      <c r="E359" s="479"/>
      <c r="F359" s="479"/>
      <c r="G359" s="479"/>
      <c r="H359" s="479"/>
      <c r="I359" s="479"/>
      <c r="J359" s="479"/>
      <c r="K359" s="479"/>
      <c r="L359" s="479"/>
      <c r="M359" s="479"/>
      <c r="N359" s="479"/>
      <c r="O359" s="479"/>
      <c r="P359" s="442">
        <f t="shared" ref="P359:P367" si="110">SUM(B359:O359)</f>
        <v>0</v>
      </c>
      <c r="Q359" s="479"/>
      <c r="R359" s="479"/>
      <c r="S359" s="453">
        <f>IF(U359&gt;0,U359,IF(Q359=1,'TUITION SCHED'!D$30,IF(Q359=2,'TUITION SCHED'!E$30,IF(Q359=3,'TUITION SCHED'!F$30,IF(Q359=4,'TUITION SCHED'!G$30,IF(Q359=5,'TUITION SCHED'!H$30,IF(R359&gt;0,R359*'TUITION SCHED'!$D$31,SUM(BI359:BV359))))))))</f>
        <v>0</v>
      </c>
      <c r="T359" s="454" t="str">
        <f t="shared" ref="T359:T367" si="111">IF(A359="","",IF(S359=0,"XX",""))</f>
        <v/>
      </c>
      <c r="U359" s="479"/>
      <c r="V359" s="479"/>
      <c r="W359" s="575" t="str">
        <f>IF(V359="y",S359*'DATA INPUT'!$B$20,"")</f>
        <v/>
      </c>
      <c r="X359" s="482"/>
      <c r="Y359" s="442" t="str">
        <f>IF(A359="","",IF(X359="y",'DATA INPUT'!$B$26,'DATA INPUT'!$B$27))</f>
        <v/>
      </c>
      <c r="Z359" s="455"/>
      <c r="AA359" s="479"/>
      <c r="AB359" s="479"/>
      <c r="AC359" s="479"/>
      <c r="AD359" s="479"/>
      <c r="AE359" s="442" t="str">
        <f>IF((AB359+AC359+AD359)=0,"",(AB359*'DATA INPUT'!$D$59)+(AC359*'DATA INPUT'!$D$61)+(AD359*'DATA INPUT'!$D$66))</f>
        <v/>
      </c>
      <c r="AF359" s="479"/>
      <c r="AG359" s="479"/>
      <c r="AH359" s="482"/>
      <c r="AI359" s="442" t="str">
        <f t="shared" ref="AI359:AI367" si="112">IF(AH359="y",SUM(D359:H359),"")</f>
        <v/>
      </c>
      <c r="AJ359" s="442" t="str">
        <f t="shared" ref="AJ359:AJ367" si="113">IF(AH359="y",SUM(D359:H359),"")</f>
        <v/>
      </c>
      <c r="AK359" s="442" t="str">
        <f t="shared" ref="AK359:AK367" si="114">IF(AH359="y",SUM(D359:H359),"")</f>
        <v/>
      </c>
      <c r="AL359" s="442" t="str">
        <f t="shared" ref="AL359:AL367" si="115">IF(AH359="y",SUM(I359:O359),"")</f>
        <v/>
      </c>
      <c r="AM359" s="442" t="str">
        <f t="shared" ref="AM359:AM367" si="116">IF(AH359="y",SUM(I359:O359),"")</f>
        <v/>
      </c>
      <c r="AN359" s="442" t="str">
        <f t="shared" ref="AN359:AN367" si="117">IF(AH359="y",SUM(I359:O359),"")</f>
        <v/>
      </c>
      <c r="AO359" s="442" t="str">
        <f t="shared" ref="AO359:AO367" si="118">IF(AH359="y",SUM(D359:O359),"")</f>
        <v/>
      </c>
      <c r="AP359" s="442" t="str">
        <f t="shared" ref="AP359:AP367" si="119">IF(AH359="y",SUM(D359:O359),"")</f>
        <v/>
      </c>
      <c r="AQ359" s="439" t="str">
        <f>IF(AH359="y",IF(MAX(BY359:BZ359)&lt;'TUITION SCHED'!$H$61,MAX(BY359:BZ359),'TUITION SCHED'!$H$61),"")</f>
        <v/>
      </c>
      <c r="AR359" s="459"/>
      <c r="AS359" s="442" t="str">
        <f>IF(SUM(AT359:$BF359)&gt;0,"",IF(B359&gt;0,$P359,""))</f>
        <v/>
      </c>
      <c r="AT359" s="442" t="str">
        <f>IF(SUM(AU359:$BF359)&gt;0,"",IF(C359&gt;0,$P359,""))</f>
        <v/>
      </c>
      <c r="AU359" s="442" t="str">
        <f>IF(SUM(AV359:$BF359)&gt;0,"",IF(D359&gt;0,$P359,""))</f>
        <v/>
      </c>
      <c r="AV359" s="442" t="str">
        <f>IF(SUM(AW359:$BF359)&gt;0,"",IF(E359&gt;0,$P359,""))</f>
        <v/>
      </c>
      <c r="AW359" s="442" t="str">
        <f>IF(SUM(AX359:$BF359)&gt;0,"",IF(F359&gt;0,$P359,""))</f>
        <v/>
      </c>
      <c r="AX359" s="442" t="str">
        <f>IF(SUM(AY359:$BF359)&gt;0,"",IF(G359&gt;0,$P359,""))</f>
        <v/>
      </c>
      <c r="AY359" s="442" t="str">
        <f>IF(SUM(AZ359:$BF359)&gt;0,"",IF(H359&gt;0,$P359,""))</f>
        <v/>
      </c>
      <c r="AZ359" s="442" t="str">
        <f>IF(SUM(BA359:$BF359)&gt;0,"",IF(I359&gt;0,$P359,""))</f>
        <v/>
      </c>
      <c r="BA359" s="442" t="str">
        <f>IF(SUM(BB359:$BF359)&gt;0,"",IF(J359&gt;0,$P359,""))</f>
        <v/>
      </c>
      <c r="BB359" s="442" t="str">
        <f>IF(SUM(BC359:$BF359)&gt;0,"",IF(K359&gt;0,$P359,""))</f>
        <v/>
      </c>
      <c r="BC359" s="442" t="str">
        <f>IF(SUM(BD359:$BF359)&gt;0,"",IF(L359&gt;0,$P359,""))</f>
        <v/>
      </c>
      <c r="BD359" s="442" t="str">
        <f>IF(SUM(BE359:$BF359)&gt;0,"",IF(M359&gt;0,$P359,""))</f>
        <v/>
      </c>
      <c r="BE359" s="442" t="str">
        <f t="shared" ref="BE359:BE367" si="120">IF(SUM(BF359:BG359)&gt;0,"",IF(N359&gt;0,P359,""))</f>
        <v/>
      </c>
      <c r="BF359" s="439" t="str">
        <f t="shared" ref="BF359:BF367" si="121">IF(O359&gt;0,P359,"")</f>
        <v/>
      </c>
      <c r="BG359" s="124"/>
      <c r="BH359" s="507"/>
      <c r="BI359" s="264" t="str">
        <f>IF(AS359&lt;1,"",IF(AS359=1,'TUITION SCHED'!$D$16,IF(AS359=2,'TUITION SCHED'!$E$16,IF(AS359=3,'TUITION SCHED'!$F$16,IF(AS359=4,'TUITION SCHED'!$G$16,IF(AS359=5,'TUITION SCHED'!$H$16,""))))))</f>
        <v/>
      </c>
      <c r="BJ359" s="442" t="str">
        <f>IF(AT359&lt;1,"",IF(AT359=1,'TUITION SCHED'!$D$17,IF(AT359=2,'TUITION SCHED'!$E$17,IF(AT359=3,'TUITION SCHED'!$F$17,IF(AT359=4,'TUITION SCHED'!$G$17,IF(AT359=5,'TUITION SCHED'!$H$18,""))))))</f>
        <v/>
      </c>
      <c r="BK359" s="442" t="str">
        <f>IF(AU359&lt;1,"",IF(AU359=1,'TUITION SCHED'!$D$18,IF(AU359=2,'TUITION SCHED'!$E$18,IF(AU359=3,'TUITION SCHED'!$F$18,IF(AU359=4,'TUITION SCHED'!$G$18,IF(AU359=5,'TUITION SCHED'!$H$18,""))))))</f>
        <v/>
      </c>
      <c r="BL359" s="442" t="str">
        <f>IF(AV359&lt;1,"",IF(AV359=1,'TUITION SCHED'!$D$19,IF(AV359=2,'TUITION SCHED'!$E$19,IF(AV359=3,'TUITION SCHED'!$F$19,IF(AV359=4,'TUITION SCHED'!$G$19,IF(AV359=5,'TUITION SCHED'!$H$19,""))))))</f>
        <v/>
      </c>
      <c r="BM359" s="442" t="str">
        <f>IF(AW359&lt;1,"",IF(AW359=1,'TUITION SCHED'!$D$20,IF(AW359=2,'TUITION SCHED'!$E$20,IF(AW359=3,'TUITION SCHED'!$F$20,IF(AW359=4,'TUITION SCHED'!$G$20,IF(AW359=5,'TUITION SCHED'!$H$20,""))))))</f>
        <v/>
      </c>
      <c r="BN359" s="442" t="str">
        <f>IF(AX359&lt;1,"",IF(AX359=1,'TUITION SCHED'!$D$21,IF(AX359=2,'TUITION SCHED'!$E$21,IF(AX359=3,'TUITION SCHED'!$F$21,IF(AX359=4,'TUITION SCHED'!$G$21,IF(AX359=5,'TUITION SCHED'!$H$21,""))))))</f>
        <v/>
      </c>
      <c r="BO359" s="442" t="str">
        <f>IF(AY359&lt;1,"",IF(AY359=1,'TUITION SCHED'!$D$22,IF(AY359=2,'TUITION SCHED'!$E$22,IF(AY359=3,'TUITION SCHED'!$F$22,IF(AY359=4,'TUITION SCHED'!$G$22,IF(AY359=5,'TUITION SCHED'!$H$22,""))))))</f>
        <v/>
      </c>
      <c r="BP359" s="442" t="str">
        <f>IF(AZ359&lt;1,"",IF(AZ359=1,'TUITION SCHED'!$D$23,IF(AZ359=2,'TUITION SCHED'!$E$23,IF(AZ359=3,'TUITION SCHED'!$F$23,IF(AZ359=4,'TUITION SCHED'!$G$23,IF(AZ359=5,'TUITION SCHED'!$H$23,""))))))</f>
        <v/>
      </c>
      <c r="BQ359" s="442" t="str">
        <f>IF(BA359&lt;1,"",IF(BA359=1,'TUITION SCHED'!$D$24,IF(BA359=2,'TUITION SCHED'!$E$24,IF(BA359=3,'TUITION SCHED'!$F$24,IF(BA359=4,'TUITION SCHED'!$G$24,IF(BA359=5,'TUITION SCHED'!$H$24,""))))))</f>
        <v/>
      </c>
      <c r="BR359" s="442" t="str">
        <f>IF(BB359&lt;1,"",IF(BB359=1,'TUITION SCHED'!$D$25,IF(BB359=2,'TUITION SCHED'!$E$25,IF(BB359=3,'TUITION SCHED'!$F$25,IF(BB359=4,'TUITION SCHED'!$G$25,IF(BB359=5,'TUITION SCHED'!$H$25,""))))))</f>
        <v/>
      </c>
      <c r="BS359" s="442" t="str">
        <f>IF(BC359&lt;1,"",IF(BC359=1,'TUITION SCHED'!$D$26,IF(BC359=2,'TUITION SCHED'!$E$26,IF(BC359=3,'TUITION SCHED'!$F$26,IF(BC359=4,'TUITION SCHED'!$G$26,IF(BC359=5,'TUITION SCHED'!$H$26,""))))))</f>
        <v/>
      </c>
      <c r="BT359" s="442" t="str">
        <f>IF(BD359&lt;1,"",IF(BD359=1,'TUITION SCHED'!$D$27,IF(BD359=2,'TUITION SCHED'!$E$27,IF(BD359=3,'TUITION SCHED'!$F$27,IF(BD359=4,'TUITION SCHED'!$G$27,IF(BD359=5,'TUITION SCHED'!$H$27,""))))))</f>
        <v/>
      </c>
      <c r="BU359" s="442" t="str">
        <f>IF(BE359&lt;1,"",IF(BE359=1,'TUITION SCHED'!$D$28,IF(BE359=2,'TUITION SCHED'!$E$28,IF(BE359=3,'TUITION SCHED'!$F$28,IF(BE359=4,'TUITION SCHED'!$G$28,IF(BE359=5,'TUITION SCHED'!$H$28,""))))))</f>
        <v/>
      </c>
      <c r="BV359" s="439" t="str">
        <f>IF(BF359&lt;1,"",IF(BF359=1,'TUITION SCHED'!$D$29,IF(BF359=2,'TUITION SCHED'!$E$29,IF(BF359=3,'TUITION SCHED'!$F$29,IF(BF359=4,'TUITION SCHED'!$G$29,IF(BF359=5,'TUITION SCHED'!$H$29,""))))))</f>
        <v/>
      </c>
      <c r="BW359" s="124"/>
      <c r="BX359" s="507"/>
      <c r="BY359" s="264" t="str">
        <f>IF(AH359="y",IF(SUM(J359:O359)&gt;0,'TUITION SCHED'!$H$58+IF(SUM(J359:O359)&gt;1,((SUM(J359:O359)-1))*'TUITION SCHED'!$H$60)+SUM(B359:I359)*'TUITION SCHED'!$H$59,""),"")</f>
        <v/>
      </c>
      <c r="BZ359" s="442" t="str">
        <f>IF(AH359="y",IF(SUM(B359:I359)&gt;0,'TUITION SCHED'!$H$57+IF(SUM(B359:I359)&gt;1,((SUM(B359:I359)-1))*'TUITION SCHED'!$H$59),""),"")</f>
        <v/>
      </c>
      <c r="CA359" s="442" t="str">
        <f t="shared" ref="CA359:CA367" si="122">IF(AH359="y",P359,"")</f>
        <v/>
      </c>
    </row>
    <row r="360" spans="1:79">
      <c r="A360" s="480"/>
      <c r="B360" s="480"/>
      <c r="C360" s="480"/>
      <c r="D360" s="480"/>
      <c r="E360" s="480"/>
      <c r="F360" s="480"/>
      <c r="G360" s="480"/>
      <c r="H360" s="480"/>
      <c r="I360" s="480"/>
      <c r="J360" s="480"/>
      <c r="K360" s="480"/>
      <c r="L360" s="480"/>
      <c r="M360" s="480"/>
      <c r="N360" s="480"/>
      <c r="O360" s="480"/>
      <c r="P360" s="443">
        <f t="shared" si="110"/>
        <v>0</v>
      </c>
      <c r="Q360" s="480"/>
      <c r="R360" s="480"/>
      <c r="S360" s="456">
        <f>IF(U360&gt;0,U360,IF(Q360=1,'TUITION SCHED'!D$30,IF(Q360=2,'TUITION SCHED'!E$30,IF(Q360=3,'TUITION SCHED'!F$30,IF(Q360=4,'TUITION SCHED'!G$30,IF(Q360=5,'TUITION SCHED'!H$30,IF(R360&gt;0,R360*'TUITION SCHED'!$D$31,SUM(BI360:BV360))))))))</f>
        <v>0</v>
      </c>
      <c r="T360" s="457" t="str">
        <f t="shared" si="111"/>
        <v/>
      </c>
      <c r="U360" s="480"/>
      <c r="V360" s="480"/>
      <c r="W360" s="575" t="str">
        <f>IF(V360="y",S360*'DATA INPUT'!$B$20,"")</f>
        <v/>
      </c>
      <c r="X360" s="483"/>
      <c r="Y360" s="443" t="str">
        <f>IF(A360="","",IF(X360="y",'DATA INPUT'!$B$26,'DATA INPUT'!$B$27))</f>
        <v/>
      </c>
      <c r="Z360" s="458"/>
      <c r="AA360" s="480"/>
      <c r="AB360" s="480"/>
      <c r="AC360" s="480"/>
      <c r="AD360" s="480"/>
      <c r="AE360" s="443" t="str">
        <f>IF((AB360+AC360+AD360)=0,"",(AB360*'DATA INPUT'!$D$59)+(AC360*'DATA INPUT'!$D$61)+(AD360*'DATA INPUT'!$D$66))</f>
        <v/>
      </c>
      <c r="AF360" s="480"/>
      <c r="AG360" s="480"/>
      <c r="AH360" s="483"/>
      <c r="AI360" s="443" t="str">
        <f t="shared" si="112"/>
        <v/>
      </c>
      <c r="AJ360" s="443" t="str">
        <f t="shared" si="113"/>
        <v/>
      </c>
      <c r="AK360" s="443" t="str">
        <f t="shared" si="114"/>
        <v/>
      </c>
      <c r="AL360" s="443" t="str">
        <f t="shared" si="115"/>
        <v/>
      </c>
      <c r="AM360" s="443" t="str">
        <f t="shared" si="116"/>
        <v/>
      </c>
      <c r="AN360" s="443" t="str">
        <f t="shared" si="117"/>
        <v/>
      </c>
      <c r="AO360" s="443" t="str">
        <f t="shared" si="118"/>
        <v/>
      </c>
      <c r="AP360" s="443" t="str">
        <f t="shared" si="119"/>
        <v/>
      </c>
      <c r="AQ360" s="440" t="str">
        <f>IF(AH360="y",IF(MAX(BY360:BZ360)&lt;'TUITION SCHED'!$H$61,MAX(BY360:BZ360),'TUITION SCHED'!$H$61),"")</f>
        <v/>
      </c>
      <c r="AR360" s="459"/>
      <c r="AS360" s="443" t="str">
        <f>IF(SUM(AT360:$BF360)&gt;0,"",IF(B360&gt;0,$P360,""))</f>
        <v/>
      </c>
      <c r="AT360" s="443" t="str">
        <f>IF(SUM(AU360:$BF360)&gt;0,"",IF(C360&gt;0,$P360,""))</f>
        <v/>
      </c>
      <c r="AU360" s="443" t="str">
        <f>IF(SUM(AV360:$BF360)&gt;0,"",IF(D360&gt;0,$P360,""))</f>
        <v/>
      </c>
      <c r="AV360" s="443" t="str">
        <f>IF(SUM(AW360:$BF360)&gt;0,"",IF(E360&gt;0,$P360,""))</f>
        <v/>
      </c>
      <c r="AW360" s="443" t="str">
        <f>IF(SUM(AX360:$BF360)&gt;0,"",IF(F360&gt;0,$P360,""))</f>
        <v/>
      </c>
      <c r="AX360" s="443" t="str">
        <f>IF(SUM(AY360:$BF360)&gt;0,"",IF(G360&gt;0,$P360,""))</f>
        <v/>
      </c>
      <c r="AY360" s="443" t="str">
        <f>IF(SUM(AZ360:$BF360)&gt;0,"",IF(H360&gt;0,$P360,""))</f>
        <v/>
      </c>
      <c r="AZ360" s="443" t="str">
        <f>IF(SUM(BA360:$BF360)&gt;0,"",IF(I360&gt;0,$P360,""))</f>
        <v/>
      </c>
      <c r="BA360" s="443" t="str">
        <f>IF(SUM(BB360:$BF360)&gt;0,"",IF(J360&gt;0,$P360,""))</f>
        <v/>
      </c>
      <c r="BB360" s="443" t="str">
        <f>IF(SUM(BC360:$BF360)&gt;0,"",IF(K360&gt;0,$P360,""))</f>
        <v/>
      </c>
      <c r="BC360" s="443" t="str">
        <f>IF(SUM(BD360:$BF360)&gt;0,"",IF(L360&gt;0,$P360,""))</f>
        <v/>
      </c>
      <c r="BD360" s="443" t="str">
        <f>IF(SUM(BE360:$BF360)&gt;0,"",IF(M360&gt;0,$P360,""))</f>
        <v/>
      </c>
      <c r="BE360" s="443" t="str">
        <f t="shared" si="120"/>
        <v/>
      </c>
      <c r="BF360" s="440" t="str">
        <f t="shared" si="121"/>
        <v/>
      </c>
      <c r="BG360" s="124"/>
      <c r="BH360" s="507"/>
      <c r="BI360" s="145" t="str">
        <f>IF(AS360&lt;1,"",IF(AS360=1,'TUITION SCHED'!$D$16,IF(AS360=2,'TUITION SCHED'!$E$16,IF(AS360=3,'TUITION SCHED'!$F$16,IF(AS360=4,'TUITION SCHED'!$G$16,IF(AS360=5,'TUITION SCHED'!$H$16,""))))))</f>
        <v/>
      </c>
      <c r="BJ360" s="443" t="str">
        <f>IF(AT360&lt;1,"",IF(AT360=1,'TUITION SCHED'!$D$17,IF(AT360=2,'TUITION SCHED'!$E$17,IF(AT360=3,'TUITION SCHED'!$F$17,IF(AT360=4,'TUITION SCHED'!$G$17,IF(AT360=5,'TUITION SCHED'!$H$18,""))))))</f>
        <v/>
      </c>
      <c r="BK360" s="443" t="str">
        <f>IF(AU360&lt;1,"",IF(AU360=1,'TUITION SCHED'!$D$18,IF(AU360=2,'TUITION SCHED'!$E$18,IF(AU360=3,'TUITION SCHED'!$F$18,IF(AU360=4,'TUITION SCHED'!$G$18,IF(AU360=5,'TUITION SCHED'!$H$18,""))))))</f>
        <v/>
      </c>
      <c r="BL360" s="443" t="str">
        <f>IF(AV360&lt;1,"",IF(AV360=1,'TUITION SCHED'!$D$19,IF(AV360=2,'TUITION SCHED'!$E$19,IF(AV360=3,'TUITION SCHED'!$F$19,IF(AV360=4,'TUITION SCHED'!$G$19,IF(AV360=5,'TUITION SCHED'!$H$19,""))))))</f>
        <v/>
      </c>
      <c r="BM360" s="443" t="str">
        <f>IF(AW360&lt;1,"",IF(AW360=1,'TUITION SCHED'!$D$20,IF(AW360=2,'TUITION SCHED'!$E$20,IF(AW360=3,'TUITION SCHED'!$F$20,IF(AW360=4,'TUITION SCHED'!$G$20,IF(AW360=5,'TUITION SCHED'!$H$20,""))))))</f>
        <v/>
      </c>
      <c r="BN360" s="443" t="str">
        <f>IF(AX360&lt;1,"",IF(AX360=1,'TUITION SCHED'!$D$21,IF(AX360=2,'TUITION SCHED'!$E$21,IF(AX360=3,'TUITION SCHED'!$F$21,IF(AX360=4,'TUITION SCHED'!$G$21,IF(AX360=5,'TUITION SCHED'!$H$21,""))))))</f>
        <v/>
      </c>
      <c r="BO360" s="443" t="str">
        <f>IF(AY360&lt;1,"",IF(AY360=1,'TUITION SCHED'!$D$22,IF(AY360=2,'TUITION SCHED'!$E$22,IF(AY360=3,'TUITION SCHED'!$F$22,IF(AY360=4,'TUITION SCHED'!$G$22,IF(AY360=5,'TUITION SCHED'!$H$22,""))))))</f>
        <v/>
      </c>
      <c r="BP360" s="443" t="str">
        <f>IF(AZ360&lt;1,"",IF(AZ360=1,'TUITION SCHED'!$D$23,IF(AZ360=2,'TUITION SCHED'!$E$23,IF(AZ360=3,'TUITION SCHED'!$F$23,IF(AZ360=4,'TUITION SCHED'!$G$23,IF(AZ360=5,'TUITION SCHED'!$H$23,""))))))</f>
        <v/>
      </c>
      <c r="BQ360" s="443" t="str">
        <f>IF(BA360&lt;1,"",IF(BA360=1,'TUITION SCHED'!$D$24,IF(BA360=2,'TUITION SCHED'!$E$24,IF(BA360=3,'TUITION SCHED'!$F$24,IF(BA360=4,'TUITION SCHED'!$G$24,IF(BA360=5,'TUITION SCHED'!$H$24,""))))))</f>
        <v/>
      </c>
      <c r="BR360" s="443" t="str">
        <f>IF(BB360&lt;1,"",IF(BB360=1,'TUITION SCHED'!$D$25,IF(BB360=2,'TUITION SCHED'!$E$25,IF(BB360=3,'TUITION SCHED'!$F$25,IF(BB360=4,'TUITION SCHED'!$G$25,IF(BB360=5,'TUITION SCHED'!$H$25,""))))))</f>
        <v/>
      </c>
      <c r="BS360" s="443" t="str">
        <f>IF(BC360&lt;1,"",IF(BC360=1,'TUITION SCHED'!$D$26,IF(BC360=2,'TUITION SCHED'!$E$26,IF(BC360=3,'TUITION SCHED'!$F$26,IF(BC360=4,'TUITION SCHED'!$G$26,IF(BC360=5,'TUITION SCHED'!$H$26,""))))))</f>
        <v/>
      </c>
      <c r="BT360" s="443" t="str">
        <f>IF(BD360&lt;1,"",IF(BD360=1,'TUITION SCHED'!$D$27,IF(BD360=2,'TUITION SCHED'!$E$27,IF(BD360=3,'TUITION SCHED'!$F$27,IF(BD360=4,'TUITION SCHED'!$G$27,IF(BD360=5,'TUITION SCHED'!$H$27,""))))))</f>
        <v/>
      </c>
      <c r="BU360" s="443" t="str">
        <f>IF(BE360&lt;1,"",IF(BE360=1,'TUITION SCHED'!$D$28,IF(BE360=2,'TUITION SCHED'!$E$28,IF(BE360=3,'TUITION SCHED'!$F$28,IF(BE360=4,'TUITION SCHED'!$G$28,IF(BE360=5,'TUITION SCHED'!$H$28,""))))))</f>
        <v/>
      </c>
      <c r="BV360" s="440" t="str">
        <f>IF(BF360&lt;1,"",IF(BF360=1,'TUITION SCHED'!$D$29,IF(BF360=2,'TUITION SCHED'!$E$29,IF(BF360=3,'TUITION SCHED'!$F$29,IF(BF360=4,'TUITION SCHED'!$G$29,IF(BF360=5,'TUITION SCHED'!$H$29,""))))))</f>
        <v/>
      </c>
      <c r="BW360" s="124"/>
      <c r="BX360" s="507"/>
      <c r="BY360" s="145" t="str">
        <f>IF(AH360="y",IF(SUM(J360:O360)&gt;0,'TUITION SCHED'!$H$58+IF(SUM(J360:O360)&gt;1,((SUM(J360:O360)-1))*'TUITION SCHED'!$H$60)+SUM(B360:I360)*'TUITION SCHED'!$H$59,""),"")</f>
        <v/>
      </c>
      <c r="BZ360" s="443" t="str">
        <f>IF(AH360="y",IF(SUM(B360:I360)&gt;0,'TUITION SCHED'!$H$57+IF(SUM(B360:I360)&gt;1,((SUM(B360:I360)-1))*'TUITION SCHED'!$H$59),""),"")</f>
        <v/>
      </c>
      <c r="CA360" s="443" t="str">
        <f t="shared" si="122"/>
        <v/>
      </c>
    </row>
    <row r="361" spans="1:79">
      <c r="A361" s="480"/>
      <c r="B361" s="480"/>
      <c r="C361" s="480"/>
      <c r="D361" s="480"/>
      <c r="E361" s="480"/>
      <c r="F361" s="480"/>
      <c r="G361" s="480"/>
      <c r="H361" s="480"/>
      <c r="I361" s="480"/>
      <c r="J361" s="480"/>
      <c r="K361" s="480"/>
      <c r="L361" s="480"/>
      <c r="M361" s="480"/>
      <c r="N361" s="480"/>
      <c r="O361" s="480"/>
      <c r="P361" s="443">
        <f t="shared" si="110"/>
        <v>0</v>
      </c>
      <c r="Q361" s="480"/>
      <c r="R361" s="480"/>
      <c r="S361" s="456">
        <f>IF(U361&gt;0,U361,IF(Q361=1,'TUITION SCHED'!D$30,IF(Q361=2,'TUITION SCHED'!E$30,IF(Q361=3,'TUITION SCHED'!F$30,IF(Q361=4,'TUITION SCHED'!G$30,IF(Q361=5,'TUITION SCHED'!H$30,IF(R361&gt;0,R361*'TUITION SCHED'!$D$31,SUM(BI361:BV361))))))))</f>
        <v>0</v>
      </c>
      <c r="T361" s="457" t="str">
        <f t="shared" si="111"/>
        <v/>
      </c>
      <c r="U361" s="480"/>
      <c r="V361" s="480"/>
      <c r="W361" s="575" t="str">
        <f>IF(V361="y",S361*'DATA INPUT'!$B$20,"")</f>
        <v/>
      </c>
      <c r="X361" s="483"/>
      <c r="Y361" s="443" t="str">
        <f>IF(A361="","",IF(X361="y",'DATA INPUT'!$B$26,'DATA INPUT'!$B$27))</f>
        <v/>
      </c>
      <c r="Z361" s="458"/>
      <c r="AA361" s="480"/>
      <c r="AB361" s="480"/>
      <c r="AC361" s="480"/>
      <c r="AD361" s="480"/>
      <c r="AE361" s="443" t="str">
        <f>IF((AB361+AC361+AD361)=0,"",(AB361*'DATA INPUT'!$D$59)+(AC361*'DATA INPUT'!$D$61)+(AD361*'DATA INPUT'!$D$66))</f>
        <v/>
      </c>
      <c r="AF361" s="480"/>
      <c r="AG361" s="480"/>
      <c r="AH361" s="483"/>
      <c r="AI361" s="443" t="str">
        <f t="shared" si="112"/>
        <v/>
      </c>
      <c r="AJ361" s="443" t="str">
        <f t="shared" si="113"/>
        <v/>
      </c>
      <c r="AK361" s="443" t="str">
        <f t="shared" si="114"/>
        <v/>
      </c>
      <c r="AL361" s="443" t="str">
        <f t="shared" si="115"/>
        <v/>
      </c>
      <c r="AM361" s="443" t="str">
        <f t="shared" si="116"/>
        <v/>
      </c>
      <c r="AN361" s="443" t="str">
        <f t="shared" si="117"/>
        <v/>
      </c>
      <c r="AO361" s="443" t="str">
        <f t="shared" si="118"/>
        <v/>
      </c>
      <c r="AP361" s="443" t="str">
        <f t="shared" si="119"/>
        <v/>
      </c>
      <c r="AQ361" s="440" t="str">
        <f>IF(AH361="y",IF(MAX(BY361:BZ361)&lt;'TUITION SCHED'!$H$61,MAX(BY361:BZ361),'TUITION SCHED'!$H$61),"")</f>
        <v/>
      </c>
      <c r="AR361" s="459"/>
      <c r="AS361" s="443" t="str">
        <f>IF(SUM(AT361:$BF361)&gt;0,"",IF(B361&gt;0,$P361,""))</f>
        <v/>
      </c>
      <c r="AT361" s="443" t="str">
        <f>IF(SUM(AU361:$BF361)&gt;0,"",IF(C361&gt;0,$P361,""))</f>
        <v/>
      </c>
      <c r="AU361" s="443" t="str">
        <f>IF(SUM(AV361:$BF361)&gt;0,"",IF(D361&gt;0,$P361,""))</f>
        <v/>
      </c>
      <c r="AV361" s="443" t="str">
        <f>IF(SUM(AW361:$BF361)&gt;0,"",IF(E361&gt;0,$P361,""))</f>
        <v/>
      </c>
      <c r="AW361" s="443" t="str">
        <f>IF(SUM(AX361:$BF361)&gt;0,"",IF(F361&gt;0,$P361,""))</f>
        <v/>
      </c>
      <c r="AX361" s="443" t="str">
        <f>IF(SUM(AY361:$BF361)&gt;0,"",IF(G361&gt;0,$P361,""))</f>
        <v/>
      </c>
      <c r="AY361" s="443" t="str">
        <f>IF(SUM(AZ361:$BF361)&gt;0,"",IF(H361&gt;0,$P361,""))</f>
        <v/>
      </c>
      <c r="AZ361" s="443" t="str">
        <f>IF(SUM(BA361:$BF361)&gt;0,"",IF(I361&gt;0,$P361,""))</f>
        <v/>
      </c>
      <c r="BA361" s="443" t="str">
        <f>IF(SUM(BB361:$BF361)&gt;0,"",IF(J361&gt;0,$P361,""))</f>
        <v/>
      </c>
      <c r="BB361" s="443" t="str">
        <f>IF(SUM(BC361:$BF361)&gt;0,"",IF(K361&gt;0,$P361,""))</f>
        <v/>
      </c>
      <c r="BC361" s="443" t="str">
        <f>IF(SUM(BD361:$BF361)&gt;0,"",IF(L361&gt;0,$P361,""))</f>
        <v/>
      </c>
      <c r="BD361" s="443" t="str">
        <f>IF(SUM(BE361:$BF361)&gt;0,"",IF(M361&gt;0,$P361,""))</f>
        <v/>
      </c>
      <c r="BE361" s="443" t="str">
        <f t="shared" si="120"/>
        <v/>
      </c>
      <c r="BF361" s="440" t="str">
        <f t="shared" si="121"/>
        <v/>
      </c>
      <c r="BG361" s="124"/>
      <c r="BH361" s="507"/>
      <c r="BI361" s="145" t="str">
        <f>IF(AS361&lt;1,"",IF(AS361=1,'TUITION SCHED'!$D$16,IF(AS361=2,'TUITION SCHED'!$E$16,IF(AS361=3,'TUITION SCHED'!$F$16,IF(AS361=4,'TUITION SCHED'!$G$16,IF(AS361=5,'TUITION SCHED'!$H$16,""))))))</f>
        <v/>
      </c>
      <c r="BJ361" s="443" t="str">
        <f>IF(AT361&lt;1,"",IF(AT361=1,'TUITION SCHED'!$D$17,IF(AT361=2,'TUITION SCHED'!$E$17,IF(AT361=3,'TUITION SCHED'!$F$17,IF(AT361=4,'TUITION SCHED'!$G$17,IF(AT361=5,'TUITION SCHED'!$H$18,""))))))</f>
        <v/>
      </c>
      <c r="BK361" s="443" t="str">
        <f>IF(AU361&lt;1,"",IF(AU361=1,'TUITION SCHED'!$D$18,IF(AU361=2,'TUITION SCHED'!$E$18,IF(AU361=3,'TUITION SCHED'!$F$18,IF(AU361=4,'TUITION SCHED'!$G$18,IF(AU361=5,'TUITION SCHED'!$H$18,""))))))</f>
        <v/>
      </c>
      <c r="BL361" s="443" t="str">
        <f>IF(AV361&lt;1,"",IF(AV361=1,'TUITION SCHED'!$D$19,IF(AV361=2,'TUITION SCHED'!$E$19,IF(AV361=3,'TUITION SCHED'!$F$19,IF(AV361=4,'TUITION SCHED'!$G$19,IF(AV361=5,'TUITION SCHED'!$H$19,""))))))</f>
        <v/>
      </c>
      <c r="BM361" s="443" t="str">
        <f>IF(AW361&lt;1,"",IF(AW361=1,'TUITION SCHED'!$D$20,IF(AW361=2,'TUITION SCHED'!$E$20,IF(AW361=3,'TUITION SCHED'!$F$20,IF(AW361=4,'TUITION SCHED'!$G$20,IF(AW361=5,'TUITION SCHED'!$H$20,""))))))</f>
        <v/>
      </c>
      <c r="BN361" s="443" t="str">
        <f>IF(AX361&lt;1,"",IF(AX361=1,'TUITION SCHED'!$D$21,IF(AX361=2,'TUITION SCHED'!$E$21,IF(AX361=3,'TUITION SCHED'!$F$21,IF(AX361=4,'TUITION SCHED'!$G$21,IF(AX361=5,'TUITION SCHED'!$H$21,""))))))</f>
        <v/>
      </c>
      <c r="BO361" s="443" t="str">
        <f>IF(AY361&lt;1,"",IF(AY361=1,'TUITION SCHED'!$D$22,IF(AY361=2,'TUITION SCHED'!$E$22,IF(AY361=3,'TUITION SCHED'!$F$22,IF(AY361=4,'TUITION SCHED'!$G$22,IF(AY361=5,'TUITION SCHED'!$H$22,""))))))</f>
        <v/>
      </c>
      <c r="BP361" s="443" t="str">
        <f>IF(AZ361&lt;1,"",IF(AZ361=1,'TUITION SCHED'!$D$23,IF(AZ361=2,'TUITION SCHED'!$E$23,IF(AZ361=3,'TUITION SCHED'!$F$23,IF(AZ361=4,'TUITION SCHED'!$G$23,IF(AZ361=5,'TUITION SCHED'!$H$23,""))))))</f>
        <v/>
      </c>
      <c r="BQ361" s="443" t="str">
        <f>IF(BA361&lt;1,"",IF(BA361=1,'TUITION SCHED'!$D$24,IF(BA361=2,'TUITION SCHED'!$E$24,IF(BA361=3,'TUITION SCHED'!$F$24,IF(BA361=4,'TUITION SCHED'!$G$24,IF(BA361=5,'TUITION SCHED'!$H$24,""))))))</f>
        <v/>
      </c>
      <c r="BR361" s="443" t="str">
        <f>IF(BB361&lt;1,"",IF(BB361=1,'TUITION SCHED'!$D$25,IF(BB361=2,'TUITION SCHED'!$E$25,IF(BB361=3,'TUITION SCHED'!$F$25,IF(BB361=4,'TUITION SCHED'!$G$25,IF(BB361=5,'TUITION SCHED'!$H$25,""))))))</f>
        <v/>
      </c>
      <c r="BS361" s="443" t="str">
        <f>IF(BC361&lt;1,"",IF(BC361=1,'TUITION SCHED'!$D$26,IF(BC361=2,'TUITION SCHED'!$E$26,IF(BC361=3,'TUITION SCHED'!$F$26,IF(BC361=4,'TUITION SCHED'!$G$26,IF(BC361=5,'TUITION SCHED'!$H$26,""))))))</f>
        <v/>
      </c>
      <c r="BT361" s="443" t="str">
        <f>IF(BD361&lt;1,"",IF(BD361=1,'TUITION SCHED'!$D$27,IF(BD361=2,'TUITION SCHED'!$E$27,IF(BD361=3,'TUITION SCHED'!$F$27,IF(BD361=4,'TUITION SCHED'!$G$27,IF(BD361=5,'TUITION SCHED'!$H$27,""))))))</f>
        <v/>
      </c>
      <c r="BU361" s="443" t="str">
        <f>IF(BE361&lt;1,"",IF(BE361=1,'TUITION SCHED'!$D$28,IF(BE361=2,'TUITION SCHED'!$E$28,IF(BE361=3,'TUITION SCHED'!$F$28,IF(BE361=4,'TUITION SCHED'!$G$28,IF(BE361=5,'TUITION SCHED'!$H$28,""))))))</f>
        <v/>
      </c>
      <c r="BV361" s="440" t="str">
        <f>IF(BF361&lt;1,"",IF(BF361=1,'TUITION SCHED'!$D$29,IF(BF361=2,'TUITION SCHED'!$E$29,IF(BF361=3,'TUITION SCHED'!$F$29,IF(BF361=4,'TUITION SCHED'!$G$29,IF(BF361=5,'TUITION SCHED'!$H$29,""))))))</f>
        <v/>
      </c>
      <c r="BW361" s="124"/>
      <c r="BX361" s="507"/>
      <c r="BY361" s="145" t="str">
        <f>IF(AH361="y",IF(SUM(J361:O361)&gt;0,'TUITION SCHED'!$H$58+IF(SUM(J361:O361)&gt;1,((SUM(J361:O361)-1))*'TUITION SCHED'!$H$60)+SUM(B361:I361)*'TUITION SCHED'!$H$59,""),"")</f>
        <v/>
      </c>
      <c r="BZ361" s="443" t="str">
        <f>IF(AH361="y",IF(SUM(B361:I361)&gt;0,'TUITION SCHED'!$H$57+IF(SUM(B361:I361)&gt;1,((SUM(B361:I361)-1))*'TUITION SCHED'!$H$59),""),"")</f>
        <v/>
      </c>
      <c r="CA361" s="443" t="str">
        <f t="shared" si="122"/>
        <v/>
      </c>
    </row>
    <row r="362" spans="1:79">
      <c r="A362" s="480"/>
      <c r="B362" s="480"/>
      <c r="C362" s="480"/>
      <c r="D362" s="480"/>
      <c r="E362" s="480"/>
      <c r="F362" s="480"/>
      <c r="G362" s="480"/>
      <c r="H362" s="480"/>
      <c r="I362" s="480"/>
      <c r="J362" s="480"/>
      <c r="K362" s="480"/>
      <c r="L362" s="480"/>
      <c r="M362" s="480"/>
      <c r="N362" s="480"/>
      <c r="O362" s="480"/>
      <c r="P362" s="443">
        <f t="shared" si="110"/>
        <v>0</v>
      </c>
      <c r="Q362" s="480"/>
      <c r="R362" s="480"/>
      <c r="S362" s="456">
        <f>IF(U362&gt;0,U362,IF(Q362=1,'TUITION SCHED'!D$30,IF(Q362=2,'TUITION SCHED'!E$30,IF(Q362=3,'TUITION SCHED'!F$30,IF(Q362=4,'TUITION SCHED'!G$30,IF(Q362=5,'TUITION SCHED'!H$30,IF(R362&gt;0,R362*'TUITION SCHED'!$D$31,SUM(BI362:BV362))))))))</f>
        <v>0</v>
      </c>
      <c r="T362" s="457" t="str">
        <f t="shared" si="111"/>
        <v/>
      </c>
      <c r="U362" s="480"/>
      <c r="V362" s="480"/>
      <c r="W362" s="575" t="str">
        <f>IF(V362="y",S362*'DATA INPUT'!$B$20,"")</f>
        <v/>
      </c>
      <c r="X362" s="483"/>
      <c r="Y362" s="443" t="str">
        <f>IF(A362="","",IF(X362="y",'DATA INPUT'!$B$26,'DATA INPUT'!$B$27))</f>
        <v/>
      </c>
      <c r="Z362" s="458"/>
      <c r="AA362" s="480"/>
      <c r="AB362" s="480"/>
      <c r="AC362" s="480"/>
      <c r="AD362" s="480"/>
      <c r="AE362" s="443" t="str">
        <f>IF((AB362+AC362+AD362)=0,"",(AB362*'DATA INPUT'!$D$59)+(AC362*'DATA INPUT'!$D$61)+(AD362*'DATA INPUT'!$D$66))</f>
        <v/>
      </c>
      <c r="AF362" s="480"/>
      <c r="AG362" s="480"/>
      <c r="AH362" s="483"/>
      <c r="AI362" s="443" t="str">
        <f t="shared" si="112"/>
        <v/>
      </c>
      <c r="AJ362" s="443" t="str">
        <f t="shared" si="113"/>
        <v/>
      </c>
      <c r="AK362" s="443" t="str">
        <f t="shared" si="114"/>
        <v/>
      </c>
      <c r="AL362" s="443" t="str">
        <f t="shared" si="115"/>
        <v/>
      </c>
      <c r="AM362" s="443" t="str">
        <f t="shared" si="116"/>
        <v/>
      </c>
      <c r="AN362" s="443" t="str">
        <f t="shared" si="117"/>
        <v/>
      </c>
      <c r="AO362" s="443" t="str">
        <f t="shared" si="118"/>
        <v/>
      </c>
      <c r="AP362" s="443" t="str">
        <f t="shared" si="119"/>
        <v/>
      </c>
      <c r="AQ362" s="440" t="str">
        <f>IF(AH362="y",IF(MAX(BY362:BZ362)&lt;'TUITION SCHED'!$H$61,MAX(BY362:BZ362),'TUITION SCHED'!$H$61),"")</f>
        <v/>
      </c>
      <c r="AR362" s="459"/>
      <c r="AS362" s="443" t="str">
        <f>IF(SUM(AT362:$BF362)&gt;0,"",IF(B362&gt;0,$P362,""))</f>
        <v/>
      </c>
      <c r="AT362" s="443" t="str">
        <f>IF(SUM(AU362:$BF362)&gt;0,"",IF(C362&gt;0,$P362,""))</f>
        <v/>
      </c>
      <c r="AU362" s="443" t="str">
        <f>IF(SUM(AV362:$BF362)&gt;0,"",IF(D362&gt;0,$P362,""))</f>
        <v/>
      </c>
      <c r="AV362" s="443" t="str">
        <f>IF(SUM(AW362:$BF362)&gt;0,"",IF(E362&gt;0,$P362,""))</f>
        <v/>
      </c>
      <c r="AW362" s="443" t="str">
        <f>IF(SUM(AX362:$BF362)&gt;0,"",IF(F362&gt;0,$P362,""))</f>
        <v/>
      </c>
      <c r="AX362" s="443" t="str">
        <f>IF(SUM(AY362:$BF362)&gt;0,"",IF(G362&gt;0,$P362,""))</f>
        <v/>
      </c>
      <c r="AY362" s="443" t="str">
        <f>IF(SUM(AZ362:$BF362)&gt;0,"",IF(H362&gt;0,$P362,""))</f>
        <v/>
      </c>
      <c r="AZ362" s="443" t="str">
        <f>IF(SUM(BA362:$BF362)&gt;0,"",IF(I362&gt;0,$P362,""))</f>
        <v/>
      </c>
      <c r="BA362" s="443" t="str">
        <f>IF(SUM(BB362:$BF362)&gt;0,"",IF(J362&gt;0,$P362,""))</f>
        <v/>
      </c>
      <c r="BB362" s="443" t="str">
        <f>IF(SUM(BC362:$BF362)&gt;0,"",IF(K362&gt;0,$P362,""))</f>
        <v/>
      </c>
      <c r="BC362" s="443" t="str">
        <f>IF(SUM(BD362:$BF362)&gt;0,"",IF(L362&gt;0,$P362,""))</f>
        <v/>
      </c>
      <c r="BD362" s="443" t="str">
        <f>IF(SUM(BE362:$BF362)&gt;0,"",IF(M362&gt;0,$P362,""))</f>
        <v/>
      </c>
      <c r="BE362" s="443" t="str">
        <f t="shared" si="120"/>
        <v/>
      </c>
      <c r="BF362" s="440" t="str">
        <f t="shared" si="121"/>
        <v/>
      </c>
      <c r="BG362" s="124"/>
      <c r="BH362" s="507"/>
      <c r="BI362" s="145" t="str">
        <f>IF(AS362&lt;1,"",IF(AS362=1,'TUITION SCHED'!$D$16,IF(AS362=2,'TUITION SCHED'!$E$16,IF(AS362=3,'TUITION SCHED'!$F$16,IF(AS362=4,'TUITION SCHED'!$G$16,IF(AS362=5,'TUITION SCHED'!$H$16,""))))))</f>
        <v/>
      </c>
      <c r="BJ362" s="443" t="str">
        <f>IF(AT362&lt;1,"",IF(AT362=1,'TUITION SCHED'!$D$17,IF(AT362=2,'TUITION SCHED'!$E$17,IF(AT362=3,'TUITION SCHED'!$F$17,IF(AT362=4,'TUITION SCHED'!$G$17,IF(AT362=5,'TUITION SCHED'!$H$18,""))))))</f>
        <v/>
      </c>
      <c r="BK362" s="443" t="str">
        <f>IF(AU362&lt;1,"",IF(AU362=1,'TUITION SCHED'!$D$18,IF(AU362=2,'TUITION SCHED'!$E$18,IF(AU362=3,'TUITION SCHED'!$F$18,IF(AU362=4,'TUITION SCHED'!$G$18,IF(AU362=5,'TUITION SCHED'!$H$18,""))))))</f>
        <v/>
      </c>
      <c r="BL362" s="443" t="str">
        <f>IF(AV362&lt;1,"",IF(AV362=1,'TUITION SCHED'!$D$19,IF(AV362=2,'TUITION SCHED'!$E$19,IF(AV362=3,'TUITION SCHED'!$F$19,IF(AV362=4,'TUITION SCHED'!$G$19,IF(AV362=5,'TUITION SCHED'!$H$19,""))))))</f>
        <v/>
      </c>
      <c r="BM362" s="443" t="str">
        <f>IF(AW362&lt;1,"",IF(AW362=1,'TUITION SCHED'!$D$20,IF(AW362=2,'TUITION SCHED'!$E$20,IF(AW362=3,'TUITION SCHED'!$F$20,IF(AW362=4,'TUITION SCHED'!$G$20,IF(AW362=5,'TUITION SCHED'!$H$20,""))))))</f>
        <v/>
      </c>
      <c r="BN362" s="443" t="str">
        <f>IF(AX362&lt;1,"",IF(AX362=1,'TUITION SCHED'!$D$21,IF(AX362=2,'TUITION SCHED'!$E$21,IF(AX362=3,'TUITION SCHED'!$F$21,IF(AX362=4,'TUITION SCHED'!$G$21,IF(AX362=5,'TUITION SCHED'!$H$21,""))))))</f>
        <v/>
      </c>
      <c r="BO362" s="443" t="str">
        <f>IF(AY362&lt;1,"",IF(AY362=1,'TUITION SCHED'!$D$22,IF(AY362=2,'TUITION SCHED'!$E$22,IF(AY362=3,'TUITION SCHED'!$F$22,IF(AY362=4,'TUITION SCHED'!$G$22,IF(AY362=5,'TUITION SCHED'!$H$22,""))))))</f>
        <v/>
      </c>
      <c r="BP362" s="443" t="str">
        <f>IF(AZ362&lt;1,"",IF(AZ362=1,'TUITION SCHED'!$D$23,IF(AZ362=2,'TUITION SCHED'!$E$23,IF(AZ362=3,'TUITION SCHED'!$F$23,IF(AZ362=4,'TUITION SCHED'!$G$23,IF(AZ362=5,'TUITION SCHED'!$H$23,""))))))</f>
        <v/>
      </c>
      <c r="BQ362" s="443" t="str">
        <f>IF(BA362&lt;1,"",IF(BA362=1,'TUITION SCHED'!$D$24,IF(BA362=2,'TUITION SCHED'!$E$24,IF(BA362=3,'TUITION SCHED'!$F$24,IF(BA362=4,'TUITION SCHED'!$G$24,IF(BA362=5,'TUITION SCHED'!$H$24,""))))))</f>
        <v/>
      </c>
      <c r="BR362" s="443" t="str">
        <f>IF(BB362&lt;1,"",IF(BB362=1,'TUITION SCHED'!$D$25,IF(BB362=2,'TUITION SCHED'!$E$25,IF(BB362=3,'TUITION SCHED'!$F$25,IF(BB362=4,'TUITION SCHED'!$G$25,IF(BB362=5,'TUITION SCHED'!$H$25,""))))))</f>
        <v/>
      </c>
      <c r="BS362" s="443" t="str">
        <f>IF(BC362&lt;1,"",IF(BC362=1,'TUITION SCHED'!$D$26,IF(BC362=2,'TUITION SCHED'!$E$26,IF(BC362=3,'TUITION SCHED'!$F$26,IF(BC362=4,'TUITION SCHED'!$G$26,IF(BC362=5,'TUITION SCHED'!$H$26,""))))))</f>
        <v/>
      </c>
      <c r="BT362" s="443" t="str">
        <f>IF(BD362&lt;1,"",IF(BD362=1,'TUITION SCHED'!$D$27,IF(BD362=2,'TUITION SCHED'!$E$27,IF(BD362=3,'TUITION SCHED'!$F$27,IF(BD362=4,'TUITION SCHED'!$G$27,IF(BD362=5,'TUITION SCHED'!$H$27,""))))))</f>
        <v/>
      </c>
      <c r="BU362" s="443" t="str">
        <f>IF(BE362&lt;1,"",IF(BE362=1,'TUITION SCHED'!$D$28,IF(BE362=2,'TUITION SCHED'!$E$28,IF(BE362=3,'TUITION SCHED'!$F$28,IF(BE362=4,'TUITION SCHED'!$G$28,IF(BE362=5,'TUITION SCHED'!$H$28,""))))))</f>
        <v/>
      </c>
      <c r="BV362" s="440" t="str">
        <f>IF(BF362&lt;1,"",IF(BF362=1,'TUITION SCHED'!$D$29,IF(BF362=2,'TUITION SCHED'!$E$29,IF(BF362=3,'TUITION SCHED'!$F$29,IF(BF362=4,'TUITION SCHED'!$G$29,IF(BF362=5,'TUITION SCHED'!$H$29,""))))))</f>
        <v/>
      </c>
      <c r="BW362" s="124"/>
      <c r="BX362" s="507"/>
      <c r="BY362" s="145" t="str">
        <f>IF(AH362="y",IF(SUM(J362:O362)&gt;0,'TUITION SCHED'!$H$58+IF(SUM(J362:O362)&gt;1,((SUM(J362:O362)-1))*'TUITION SCHED'!$H$60)+SUM(B362:I362)*'TUITION SCHED'!$H$59,""),"")</f>
        <v/>
      </c>
      <c r="BZ362" s="443" t="str">
        <f>IF(AH362="y",IF(SUM(B362:I362)&gt;0,'TUITION SCHED'!$H$57+IF(SUM(B362:I362)&gt;1,((SUM(B362:I362)-1))*'TUITION SCHED'!$H$59),""),"")</f>
        <v/>
      </c>
      <c r="CA362" s="443" t="str">
        <f t="shared" si="122"/>
        <v/>
      </c>
    </row>
    <row r="363" spans="1:79">
      <c r="A363" s="480"/>
      <c r="B363" s="480"/>
      <c r="C363" s="480"/>
      <c r="D363" s="480"/>
      <c r="E363" s="480"/>
      <c r="F363" s="480"/>
      <c r="G363" s="480"/>
      <c r="H363" s="480"/>
      <c r="I363" s="480"/>
      <c r="J363" s="480"/>
      <c r="K363" s="480"/>
      <c r="L363" s="480"/>
      <c r="M363" s="480"/>
      <c r="N363" s="480"/>
      <c r="O363" s="480"/>
      <c r="P363" s="443">
        <f t="shared" si="110"/>
        <v>0</v>
      </c>
      <c r="Q363" s="480"/>
      <c r="R363" s="480"/>
      <c r="S363" s="456">
        <f>IF(U363&gt;0,U363,IF(Q363=1,'TUITION SCHED'!D$30,IF(Q363=2,'TUITION SCHED'!E$30,IF(Q363=3,'TUITION SCHED'!F$30,IF(Q363=4,'TUITION SCHED'!G$30,IF(Q363=5,'TUITION SCHED'!H$30,IF(R363&gt;0,R363*'TUITION SCHED'!$D$31,SUM(BI363:BV363))))))))</f>
        <v>0</v>
      </c>
      <c r="T363" s="457" t="str">
        <f t="shared" si="111"/>
        <v/>
      </c>
      <c r="U363" s="480"/>
      <c r="V363" s="480"/>
      <c r="W363" s="575" t="str">
        <f>IF(V363="y",S363*'DATA INPUT'!$B$20,"")</f>
        <v/>
      </c>
      <c r="X363" s="483"/>
      <c r="Y363" s="443" t="str">
        <f>IF(A363="","",IF(X363="y",'DATA INPUT'!$B$26,'DATA INPUT'!$B$27))</f>
        <v/>
      </c>
      <c r="Z363" s="458"/>
      <c r="AA363" s="480"/>
      <c r="AB363" s="480"/>
      <c r="AC363" s="480"/>
      <c r="AD363" s="480"/>
      <c r="AE363" s="443" t="str">
        <f>IF((AB363+AC363+AD363)=0,"",(AB363*'DATA INPUT'!$D$59)+(AC363*'DATA INPUT'!$D$61)+(AD363*'DATA INPUT'!$D$66))</f>
        <v/>
      </c>
      <c r="AF363" s="480"/>
      <c r="AG363" s="480"/>
      <c r="AH363" s="483"/>
      <c r="AI363" s="443" t="str">
        <f t="shared" si="112"/>
        <v/>
      </c>
      <c r="AJ363" s="443" t="str">
        <f t="shared" si="113"/>
        <v/>
      </c>
      <c r="AK363" s="443" t="str">
        <f t="shared" si="114"/>
        <v/>
      </c>
      <c r="AL363" s="443" t="str">
        <f t="shared" si="115"/>
        <v/>
      </c>
      <c r="AM363" s="443" t="str">
        <f t="shared" si="116"/>
        <v/>
      </c>
      <c r="AN363" s="443" t="str">
        <f t="shared" si="117"/>
        <v/>
      </c>
      <c r="AO363" s="443" t="str">
        <f t="shared" si="118"/>
        <v/>
      </c>
      <c r="AP363" s="443" t="str">
        <f t="shared" si="119"/>
        <v/>
      </c>
      <c r="AQ363" s="440" t="str">
        <f>IF(AH363="y",IF(MAX(BY363:BZ363)&lt;'TUITION SCHED'!$H$61,MAX(BY363:BZ363),'TUITION SCHED'!$H$61),"")</f>
        <v/>
      </c>
      <c r="AR363" s="459"/>
      <c r="AS363" s="443" t="str">
        <f>IF(SUM(AT363:$BF363)&gt;0,"",IF(B363&gt;0,$P363,""))</f>
        <v/>
      </c>
      <c r="AT363" s="443" t="str">
        <f>IF(SUM(AU363:$BF363)&gt;0,"",IF(C363&gt;0,$P363,""))</f>
        <v/>
      </c>
      <c r="AU363" s="443" t="str">
        <f>IF(SUM(AV363:$BF363)&gt;0,"",IF(D363&gt;0,$P363,""))</f>
        <v/>
      </c>
      <c r="AV363" s="443" t="str">
        <f>IF(SUM(AW363:$BF363)&gt;0,"",IF(E363&gt;0,$P363,""))</f>
        <v/>
      </c>
      <c r="AW363" s="443" t="str">
        <f>IF(SUM(AX363:$BF363)&gt;0,"",IF(F363&gt;0,$P363,""))</f>
        <v/>
      </c>
      <c r="AX363" s="443" t="str">
        <f>IF(SUM(AY363:$BF363)&gt;0,"",IF(G363&gt;0,$P363,""))</f>
        <v/>
      </c>
      <c r="AY363" s="443" t="str">
        <f>IF(SUM(AZ363:$BF363)&gt;0,"",IF(H363&gt;0,$P363,""))</f>
        <v/>
      </c>
      <c r="AZ363" s="443" t="str">
        <f>IF(SUM(BA363:$BF363)&gt;0,"",IF(I363&gt;0,$P363,""))</f>
        <v/>
      </c>
      <c r="BA363" s="443" t="str">
        <f>IF(SUM(BB363:$BF363)&gt;0,"",IF(J363&gt;0,$P363,""))</f>
        <v/>
      </c>
      <c r="BB363" s="443" t="str">
        <f>IF(SUM(BC363:$BF363)&gt;0,"",IF(K363&gt;0,$P363,""))</f>
        <v/>
      </c>
      <c r="BC363" s="443" t="str">
        <f>IF(SUM(BD363:$BF363)&gt;0,"",IF(L363&gt;0,$P363,""))</f>
        <v/>
      </c>
      <c r="BD363" s="443" t="str">
        <f>IF(SUM(BE363:$BF363)&gt;0,"",IF(M363&gt;0,$P363,""))</f>
        <v/>
      </c>
      <c r="BE363" s="443" t="str">
        <f t="shared" si="120"/>
        <v/>
      </c>
      <c r="BF363" s="440" t="str">
        <f t="shared" si="121"/>
        <v/>
      </c>
      <c r="BG363" s="124"/>
      <c r="BH363" s="507"/>
      <c r="BI363" s="145" t="str">
        <f>IF(AS363&lt;1,"",IF(AS363=1,'TUITION SCHED'!$D$16,IF(AS363=2,'TUITION SCHED'!$E$16,IF(AS363=3,'TUITION SCHED'!$F$16,IF(AS363=4,'TUITION SCHED'!$G$16,IF(AS363=5,'TUITION SCHED'!$H$16,""))))))</f>
        <v/>
      </c>
      <c r="BJ363" s="443" t="str">
        <f>IF(AT363&lt;1,"",IF(AT363=1,'TUITION SCHED'!$D$17,IF(AT363=2,'TUITION SCHED'!$E$17,IF(AT363=3,'TUITION SCHED'!$F$17,IF(AT363=4,'TUITION SCHED'!$G$17,IF(AT363=5,'TUITION SCHED'!$H$18,""))))))</f>
        <v/>
      </c>
      <c r="BK363" s="443" t="str">
        <f>IF(AU363&lt;1,"",IF(AU363=1,'TUITION SCHED'!$D$18,IF(AU363=2,'TUITION SCHED'!$E$18,IF(AU363=3,'TUITION SCHED'!$F$18,IF(AU363=4,'TUITION SCHED'!$G$18,IF(AU363=5,'TUITION SCHED'!$H$18,""))))))</f>
        <v/>
      </c>
      <c r="BL363" s="443" t="str">
        <f>IF(AV363&lt;1,"",IF(AV363=1,'TUITION SCHED'!$D$19,IF(AV363=2,'TUITION SCHED'!$E$19,IF(AV363=3,'TUITION SCHED'!$F$19,IF(AV363=4,'TUITION SCHED'!$G$19,IF(AV363=5,'TUITION SCHED'!$H$19,""))))))</f>
        <v/>
      </c>
      <c r="BM363" s="443" t="str">
        <f>IF(AW363&lt;1,"",IF(AW363=1,'TUITION SCHED'!$D$20,IF(AW363=2,'TUITION SCHED'!$E$20,IF(AW363=3,'TUITION SCHED'!$F$20,IF(AW363=4,'TUITION SCHED'!$G$20,IF(AW363=5,'TUITION SCHED'!$H$20,""))))))</f>
        <v/>
      </c>
      <c r="BN363" s="443" t="str">
        <f>IF(AX363&lt;1,"",IF(AX363=1,'TUITION SCHED'!$D$21,IF(AX363=2,'TUITION SCHED'!$E$21,IF(AX363=3,'TUITION SCHED'!$F$21,IF(AX363=4,'TUITION SCHED'!$G$21,IF(AX363=5,'TUITION SCHED'!$H$21,""))))))</f>
        <v/>
      </c>
      <c r="BO363" s="443" t="str">
        <f>IF(AY363&lt;1,"",IF(AY363=1,'TUITION SCHED'!$D$22,IF(AY363=2,'TUITION SCHED'!$E$22,IF(AY363=3,'TUITION SCHED'!$F$22,IF(AY363=4,'TUITION SCHED'!$G$22,IF(AY363=5,'TUITION SCHED'!$H$22,""))))))</f>
        <v/>
      </c>
      <c r="BP363" s="443" t="str">
        <f>IF(AZ363&lt;1,"",IF(AZ363=1,'TUITION SCHED'!$D$23,IF(AZ363=2,'TUITION SCHED'!$E$23,IF(AZ363=3,'TUITION SCHED'!$F$23,IF(AZ363=4,'TUITION SCHED'!$G$23,IF(AZ363=5,'TUITION SCHED'!$H$23,""))))))</f>
        <v/>
      </c>
      <c r="BQ363" s="443" t="str">
        <f>IF(BA363&lt;1,"",IF(BA363=1,'TUITION SCHED'!$D$24,IF(BA363=2,'TUITION SCHED'!$E$24,IF(BA363=3,'TUITION SCHED'!$F$24,IF(BA363=4,'TUITION SCHED'!$G$24,IF(BA363=5,'TUITION SCHED'!$H$24,""))))))</f>
        <v/>
      </c>
      <c r="BR363" s="443" t="str">
        <f>IF(BB363&lt;1,"",IF(BB363=1,'TUITION SCHED'!$D$25,IF(BB363=2,'TUITION SCHED'!$E$25,IF(BB363=3,'TUITION SCHED'!$F$25,IF(BB363=4,'TUITION SCHED'!$G$25,IF(BB363=5,'TUITION SCHED'!$H$25,""))))))</f>
        <v/>
      </c>
      <c r="BS363" s="443" t="str">
        <f>IF(BC363&lt;1,"",IF(BC363=1,'TUITION SCHED'!$D$26,IF(BC363=2,'TUITION SCHED'!$E$26,IF(BC363=3,'TUITION SCHED'!$F$26,IF(BC363=4,'TUITION SCHED'!$G$26,IF(BC363=5,'TUITION SCHED'!$H$26,""))))))</f>
        <v/>
      </c>
      <c r="BT363" s="443" t="str">
        <f>IF(BD363&lt;1,"",IF(BD363=1,'TUITION SCHED'!$D$27,IF(BD363=2,'TUITION SCHED'!$E$27,IF(BD363=3,'TUITION SCHED'!$F$27,IF(BD363=4,'TUITION SCHED'!$G$27,IF(BD363=5,'TUITION SCHED'!$H$27,""))))))</f>
        <v/>
      </c>
      <c r="BU363" s="443" t="str">
        <f>IF(BE363&lt;1,"",IF(BE363=1,'TUITION SCHED'!$D$28,IF(BE363=2,'TUITION SCHED'!$E$28,IF(BE363=3,'TUITION SCHED'!$F$28,IF(BE363=4,'TUITION SCHED'!$G$28,IF(BE363=5,'TUITION SCHED'!$H$28,""))))))</f>
        <v/>
      </c>
      <c r="BV363" s="440" t="str">
        <f>IF(BF363&lt;1,"",IF(BF363=1,'TUITION SCHED'!$D$29,IF(BF363=2,'TUITION SCHED'!$E$29,IF(BF363=3,'TUITION SCHED'!$F$29,IF(BF363=4,'TUITION SCHED'!$G$29,IF(BF363=5,'TUITION SCHED'!$H$29,""))))))</f>
        <v/>
      </c>
      <c r="BW363" s="124"/>
      <c r="BX363" s="507"/>
      <c r="BY363" s="145" t="str">
        <f>IF(AH363="y",IF(SUM(J363:O363)&gt;0,'TUITION SCHED'!$H$58+IF(SUM(J363:O363)&gt;1,((SUM(J363:O363)-1))*'TUITION SCHED'!$H$60)+SUM(B363:I363)*'TUITION SCHED'!$H$59,""),"")</f>
        <v/>
      </c>
      <c r="BZ363" s="443" t="str">
        <f>IF(AH363="y",IF(SUM(B363:I363)&gt;0,'TUITION SCHED'!$H$57+IF(SUM(B363:I363)&gt;1,((SUM(B363:I363)-1))*'TUITION SCHED'!$H$59),""),"")</f>
        <v/>
      </c>
      <c r="CA363" s="443" t="str">
        <f t="shared" si="122"/>
        <v/>
      </c>
    </row>
    <row r="364" spans="1:79">
      <c r="A364" s="480"/>
      <c r="B364" s="480"/>
      <c r="C364" s="480"/>
      <c r="D364" s="480"/>
      <c r="E364" s="480"/>
      <c r="F364" s="480"/>
      <c r="G364" s="480"/>
      <c r="H364" s="480"/>
      <c r="I364" s="480"/>
      <c r="J364" s="480"/>
      <c r="K364" s="480"/>
      <c r="L364" s="480"/>
      <c r="M364" s="480"/>
      <c r="N364" s="480"/>
      <c r="O364" s="480"/>
      <c r="P364" s="443">
        <f t="shared" si="110"/>
        <v>0</v>
      </c>
      <c r="Q364" s="480"/>
      <c r="R364" s="480"/>
      <c r="S364" s="456">
        <f>IF(U364&gt;0,U364,IF(Q364=1,'TUITION SCHED'!D$30,IF(Q364=2,'TUITION SCHED'!E$30,IF(Q364=3,'TUITION SCHED'!F$30,IF(Q364=4,'TUITION SCHED'!G$30,IF(Q364=5,'TUITION SCHED'!H$30,IF(R364&gt;0,R364*'TUITION SCHED'!$D$31,SUM(BI364:BV364))))))))</f>
        <v>0</v>
      </c>
      <c r="T364" s="457" t="str">
        <f t="shared" si="111"/>
        <v/>
      </c>
      <c r="U364" s="480"/>
      <c r="V364" s="480"/>
      <c r="W364" s="575" t="str">
        <f>IF(V364="y",S364*'DATA INPUT'!$B$20,"")</f>
        <v/>
      </c>
      <c r="X364" s="483"/>
      <c r="Y364" s="443" t="str">
        <f>IF(A364="","",IF(X364="y",'DATA INPUT'!$B$26,'DATA INPUT'!$B$27))</f>
        <v/>
      </c>
      <c r="Z364" s="458"/>
      <c r="AA364" s="480"/>
      <c r="AB364" s="480"/>
      <c r="AC364" s="480"/>
      <c r="AD364" s="480"/>
      <c r="AE364" s="443" t="str">
        <f>IF((AB364+AC364+AD364)=0,"",(AB364*'DATA INPUT'!$D$59)+(AC364*'DATA INPUT'!$D$61)+(AD364*'DATA INPUT'!$D$66))</f>
        <v/>
      </c>
      <c r="AF364" s="480"/>
      <c r="AG364" s="480"/>
      <c r="AH364" s="483"/>
      <c r="AI364" s="443" t="str">
        <f t="shared" si="112"/>
        <v/>
      </c>
      <c r="AJ364" s="443" t="str">
        <f t="shared" si="113"/>
        <v/>
      </c>
      <c r="AK364" s="443" t="str">
        <f t="shared" si="114"/>
        <v/>
      </c>
      <c r="AL364" s="443" t="str">
        <f t="shared" si="115"/>
        <v/>
      </c>
      <c r="AM364" s="443" t="str">
        <f t="shared" si="116"/>
        <v/>
      </c>
      <c r="AN364" s="443" t="str">
        <f t="shared" si="117"/>
        <v/>
      </c>
      <c r="AO364" s="443" t="str">
        <f t="shared" si="118"/>
        <v/>
      </c>
      <c r="AP364" s="443" t="str">
        <f t="shared" si="119"/>
        <v/>
      </c>
      <c r="AQ364" s="440" t="str">
        <f>IF(AH364="y",IF(MAX(BY364:BZ364)&lt;'TUITION SCHED'!$H$61,MAX(BY364:BZ364),'TUITION SCHED'!$H$61),"")</f>
        <v/>
      </c>
      <c r="AR364" s="459"/>
      <c r="AS364" s="443" t="str">
        <f>IF(SUM(AT364:$BF364)&gt;0,"",IF(B364&gt;0,$P364,""))</f>
        <v/>
      </c>
      <c r="AT364" s="443" t="str">
        <f>IF(SUM(AU364:$BF364)&gt;0,"",IF(C364&gt;0,$P364,""))</f>
        <v/>
      </c>
      <c r="AU364" s="443" t="str">
        <f>IF(SUM(AV364:$BF364)&gt;0,"",IF(D364&gt;0,$P364,""))</f>
        <v/>
      </c>
      <c r="AV364" s="443" t="str">
        <f>IF(SUM(AW364:$BF364)&gt;0,"",IF(E364&gt;0,$P364,""))</f>
        <v/>
      </c>
      <c r="AW364" s="443" t="str">
        <f>IF(SUM(AX364:$BF364)&gt;0,"",IF(F364&gt;0,$P364,""))</f>
        <v/>
      </c>
      <c r="AX364" s="443" t="str">
        <f>IF(SUM(AY364:$BF364)&gt;0,"",IF(G364&gt;0,$P364,""))</f>
        <v/>
      </c>
      <c r="AY364" s="443" t="str">
        <f>IF(SUM(AZ364:$BF364)&gt;0,"",IF(H364&gt;0,$P364,""))</f>
        <v/>
      </c>
      <c r="AZ364" s="443" t="str">
        <f>IF(SUM(BA364:$BF364)&gt;0,"",IF(I364&gt;0,$P364,""))</f>
        <v/>
      </c>
      <c r="BA364" s="443" t="str">
        <f>IF(SUM(BB364:$BF364)&gt;0,"",IF(J364&gt;0,$P364,""))</f>
        <v/>
      </c>
      <c r="BB364" s="443" t="str">
        <f>IF(SUM(BC364:$BF364)&gt;0,"",IF(K364&gt;0,$P364,""))</f>
        <v/>
      </c>
      <c r="BC364" s="443" t="str">
        <f>IF(SUM(BD364:$BF364)&gt;0,"",IF(L364&gt;0,$P364,""))</f>
        <v/>
      </c>
      <c r="BD364" s="443" t="str">
        <f>IF(SUM(BE364:$BF364)&gt;0,"",IF(M364&gt;0,$P364,""))</f>
        <v/>
      </c>
      <c r="BE364" s="443" t="str">
        <f t="shared" si="120"/>
        <v/>
      </c>
      <c r="BF364" s="440" t="str">
        <f t="shared" si="121"/>
        <v/>
      </c>
      <c r="BG364" s="124"/>
      <c r="BH364" s="507"/>
      <c r="BI364" s="145" t="str">
        <f>IF(AS364&lt;1,"",IF(AS364=1,'TUITION SCHED'!$D$16,IF(AS364=2,'TUITION SCHED'!$E$16,IF(AS364=3,'TUITION SCHED'!$F$16,IF(AS364=4,'TUITION SCHED'!$G$16,IF(AS364=5,'TUITION SCHED'!$H$16,""))))))</f>
        <v/>
      </c>
      <c r="BJ364" s="443" t="str">
        <f>IF(AT364&lt;1,"",IF(AT364=1,'TUITION SCHED'!$D$17,IF(AT364=2,'TUITION SCHED'!$E$17,IF(AT364=3,'TUITION SCHED'!$F$17,IF(AT364=4,'TUITION SCHED'!$G$17,IF(AT364=5,'TUITION SCHED'!$H$18,""))))))</f>
        <v/>
      </c>
      <c r="BK364" s="443" t="str">
        <f>IF(AU364&lt;1,"",IF(AU364=1,'TUITION SCHED'!$D$18,IF(AU364=2,'TUITION SCHED'!$E$18,IF(AU364=3,'TUITION SCHED'!$F$18,IF(AU364=4,'TUITION SCHED'!$G$18,IF(AU364=5,'TUITION SCHED'!$H$18,""))))))</f>
        <v/>
      </c>
      <c r="BL364" s="443" t="str">
        <f>IF(AV364&lt;1,"",IF(AV364=1,'TUITION SCHED'!$D$19,IF(AV364=2,'TUITION SCHED'!$E$19,IF(AV364=3,'TUITION SCHED'!$F$19,IF(AV364=4,'TUITION SCHED'!$G$19,IF(AV364=5,'TUITION SCHED'!$H$19,""))))))</f>
        <v/>
      </c>
      <c r="BM364" s="443" t="str">
        <f>IF(AW364&lt;1,"",IF(AW364=1,'TUITION SCHED'!$D$20,IF(AW364=2,'TUITION SCHED'!$E$20,IF(AW364=3,'TUITION SCHED'!$F$20,IF(AW364=4,'TUITION SCHED'!$G$20,IF(AW364=5,'TUITION SCHED'!$H$20,""))))))</f>
        <v/>
      </c>
      <c r="BN364" s="443" t="str">
        <f>IF(AX364&lt;1,"",IF(AX364=1,'TUITION SCHED'!$D$21,IF(AX364=2,'TUITION SCHED'!$E$21,IF(AX364=3,'TUITION SCHED'!$F$21,IF(AX364=4,'TUITION SCHED'!$G$21,IF(AX364=5,'TUITION SCHED'!$H$21,""))))))</f>
        <v/>
      </c>
      <c r="BO364" s="443" t="str">
        <f>IF(AY364&lt;1,"",IF(AY364=1,'TUITION SCHED'!$D$22,IF(AY364=2,'TUITION SCHED'!$E$22,IF(AY364=3,'TUITION SCHED'!$F$22,IF(AY364=4,'TUITION SCHED'!$G$22,IF(AY364=5,'TUITION SCHED'!$H$22,""))))))</f>
        <v/>
      </c>
      <c r="BP364" s="443" t="str">
        <f>IF(AZ364&lt;1,"",IF(AZ364=1,'TUITION SCHED'!$D$23,IF(AZ364=2,'TUITION SCHED'!$E$23,IF(AZ364=3,'TUITION SCHED'!$F$23,IF(AZ364=4,'TUITION SCHED'!$G$23,IF(AZ364=5,'TUITION SCHED'!$H$23,""))))))</f>
        <v/>
      </c>
      <c r="BQ364" s="443" t="str">
        <f>IF(BA364&lt;1,"",IF(BA364=1,'TUITION SCHED'!$D$24,IF(BA364=2,'TUITION SCHED'!$E$24,IF(BA364=3,'TUITION SCHED'!$F$24,IF(BA364=4,'TUITION SCHED'!$G$24,IF(BA364=5,'TUITION SCHED'!$H$24,""))))))</f>
        <v/>
      </c>
      <c r="BR364" s="443" t="str">
        <f>IF(BB364&lt;1,"",IF(BB364=1,'TUITION SCHED'!$D$25,IF(BB364=2,'TUITION SCHED'!$E$25,IF(BB364=3,'TUITION SCHED'!$F$25,IF(BB364=4,'TUITION SCHED'!$G$25,IF(BB364=5,'TUITION SCHED'!$H$25,""))))))</f>
        <v/>
      </c>
      <c r="BS364" s="443" t="str">
        <f>IF(BC364&lt;1,"",IF(BC364=1,'TUITION SCHED'!$D$26,IF(BC364=2,'TUITION SCHED'!$E$26,IF(BC364=3,'TUITION SCHED'!$F$26,IF(BC364=4,'TUITION SCHED'!$G$26,IF(BC364=5,'TUITION SCHED'!$H$26,""))))))</f>
        <v/>
      </c>
      <c r="BT364" s="443" t="str">
        <f>IF(BD364&lt;1,"",IF(BD364=1,'TUITION SCHED'!$D$27,IF(BD364=2,'TUITION SCHED'!$E$27,IF(BD364=3,'TUITION SCHED'!$F$27,IF(BD364=4,'TUITION SCHED'!$G$27,IF(BD364=5,'TUITION SCHED'!$H$27,""))))))</f>
        <v/>
      </c>
      <c r="BU364" s="443" t="str">
        <f>IF(BE364&lt;1,"",IF(BE364=1,'TUITION SCHED'!$D$28,IF(BE364=2,'TUITION SCHED'!$E$28,IF(BE364=3,'TUITION SCHED'!$F$28,IF(BE364=4,'TUITION SCHED'!$G$28,IF(BE364=5,'TUITION SCHED'!$H$28,""))))))</f>
        <v/>
      </c>
      <c r="BV364" s="440" t="str">
        <f>IF(BF364&lt;1,"",IF(BF364=1,'TUITION SCHED'!$D$29,IF(BF364=2,'TUITION SCHED'!$E$29,IF(BF364=3,'TUITION SCHED'!$F$29,IF(BF364=4,'TUITION SCHED'!$G$29,IF(BF364=5,'TUITION SCHED'!$H$29,""))))))</f>
        <v/>
      </c>
      <c r="BW364" s="124"/>
      <c r="BX364" s="507"/>
      <c r="BY364" s="145" t="str">
        <f>IF(AH364="y",IF(SUM(J364:O364)&gt;0,'TUITION SCHED'!$H$58+IF(SUM(J364:O364)&gt;1,((SUM(J364:O364)-1))*'TUITION SCHED'!$H$60)+SUM(B364:I364)*'TUITION SCHED'!$H$59,""),"")</f>
        <v/>
      </c>
      <c r="BZ364" s="443" t="str">
        <f>IF(AH364="y",IF(SUM(B364:I364)&gt;0,'TUITION SCHED'!$H$57+IF(SUM(B364:I364)&gt;1,((SUM(B364:I364)-1))*'TUITION SCHED'!$H$59),""),"")</f>
        <v/>
      </c>
      <c r="CA364" s="443" t="str">
        <f t="shared" si="122"/>
        <v/>
      </c>
    </row>
    <row r="365" spans="1:79">
      <c r="A365" s="480"/>
      <c r="B365" s="480"/>
      <c r="C365" s="480"/>
      <c r="D365" s="480"/>
      <c r="E365" s="480"/>
      <c r="F365" s="480"/>
      <c r="G365" s="480"/>
      <c r="H365" s="480"/>
      <c r="I365" s="480"/>
      <c r="J365" s="480"/>
      <c r="K365" s="480"/>
      <c r="L365" s="480"/>
      <c r="M365" s="480"/>
      <c r="N365" s="480"/>
      <c r="O365" s="480"/>
      <c r="P365" s="443">
        <f t="shared" si="110"/>
        <v>0</v>
      </c>
      <c r="Q365" s="480"/>
      <c r="R365" s="480"/>
      <c r="S365" s="456">
        <f>IF(U365&gt;0,U365,IF(Q365=1,'TUITION SCHED'!D$30,IF(Q365=2,'TUITION SCHED'!E$30,IF(Q365=3,'TUITION SCHED'!F$30,IF(Q365=4,'TUITION SCHED'!G$30,IF(Q365=5,'TUITION SCHED'!H$30,IF(R365&gt;0,R365*'TUITION SCHED'!$D$31,SUM(BI365:BV365))))))))</f>
        <v>0</v>
      </c>
      <c r="T365" s="457" t="str">
        <f t="shared" si="111"/>
        <v/>
      </c>
      <c r="U365" s="480"/>
      <c r="V365" s="480"/>
      <c r="W365" s="575" t="str">
        <f>IF(V365="y",S365*'DATA INPUT'!$B$20,"")</f>
        <v/>
      </c>
      <c r="X365" s="483"/>
      <c r="Y365" s="443" t="str">
        <f>IF(A365="","",IF(X365="y",'DATA INPUT'!$B$26,'DATA INPUT'!$B$27))</f>
        <v/>
      </c>
      <c r="Z365" s="458"/>
      <c r="AA365" s="480"/>
      <c r="AB365" s="480"/>
      <c r="AC365" s="480"/>
      <c r="AD365" s="480"/>
      <c r="AE365" s="443" t="str">
        <f>IF((AB365+AC365+AD365)=0,"",(AB365*'DATA INPUT'!$D$59)+(AC365*'DATA INPUT'!$D$61)+(AD365*'DATA INPUT'!$D$66))</f>
        <v/>
      </c>
      <c r="AF365" s="480"/>
      <c r="AG365" s="480"/>
      <c r="AH365" s="483"/>
      <c r="AI365" s="443" t="str">
        <f t="shared" si="112"/>
        <v/>
      </c>
      <c r="AJ365" s="443" t="str">
        <f t="shared" si="113"/>
        <v/>
      </c>
      <c r="AK365" s="443" t="str">
        <f t="shared" si="114"/>
        <v/>
      </c>
      <c r="AL365" s="443" t="str">
        <f t="shared" si="115"/>
        <v/>
      </c>
      <c r="AM365" s="443" t="str">
        <f t="shared" si="116"/>
        <v/>
      </c>
      <c r="AN365" s="443" t="str">
        <f t="shared" si="117"/>
        <v/>
      </c>
      <c r="AO365" s="443" t="str">
        <f t="shared" si="118"/>
        <v/>
      </c>
      <c r="AP365" s="443" t="str">
        <f t="shared" si="119"/>
        <v/>
      </c>
      <c r="AQ365" s="440" t="str">
        <f>IF(AH365="y",IF(MAX(BY365:BZ365)&lt;'TUITION SCHED'!$H$61,MAX(BY365:BZ365),'TUITION SCHED'!$H$61),"")</f>
        <v/>
      </c>
      <c r="AR365" s="459"/>
      <c r="AS365" s="443" t="str">
        <f>IF(SUM(AT365:$BF365)&gt;0,"",IF(B365&gt;0,$P365,""))</f>
        <v/>
      </c>
      <c r="AT365" s="443" t="str">
        <f>IF(SUM(AU365:$BF365)&gt;0,"",IF(C365&gt;0,$P365,""))</f>
        <v/>
      </c>
      <c r="AU365" s="443" t="str">
        <f>IF(SUM(AV365:$BF365)&gt;0,"",IF(D365&gt;0,$P365,""))</f>
        <v/>
      </c>
      <c r="AV365" s="443" t="str">
        <f>IF(SUM(AW365:$BF365)&gt;0,"",IF(E365&gt;0,$P365,""))</f>
        <v/>
      </c>
      <c r="AW365" s="443" t="str">
        <f>IF(SUM(AX365:$BF365)&gt;0,"",IF(F365&gt;0,$P365,""))</f>
        <v/>
      </c>
      <c r="AX365" s="443" t="str">
        <f>IF(SUM(AY365:$BF365)&gt;0,"",IF(G365&gt;0,$P365,""))</f>
        <v/>
      </c>
      <c r="AY365" s="443" t="str">
        <f>IF(SUM(AZ365:$BF365)&gt;0,"",IF(H365&gt;0,$P365,""))</f>
        <v/>
      </c>
      <c r="AZ365" s="443" t="str">
        <f>IF(SUM(BA365:$BF365)&gt;0,"",IF(I365&gt;0,$P365,""))</f>
        <v/>
      </c>
      <c r="BA365" s="443" t="str">
        <f>IF(SUM(BB365:$BF365)&gt;0,"",IF(J365&gt;0,$P365,""))</f>
        <v/>
      </c>
      <c r="BB365" s="443" t="str">
        <f>IF(SUM(BC365:$BF365)&gt;0,"",IF(K365&gt;0,$P365,""))</f>
        <v/>
      </c>
      <c r="BC365" s="443" t="str">
        <f>IF(SUM(BD365:$BF365)&gt;0,"",IF(L365&gt;0,$P365,""))</f>
        <v/>
      </c>
      <c r="BD365" s="443" t="str">
        <f>IF(SUM(BE365:$BF365)&gt;0,"",IF(M365&gt;0,$P365,""))</f>
        <v/>
      </c>
      <c r="BE365" s="443" t="str">
        <f t="shared" si="120"/>
        <v/>
      </c>
      <c r="BF365" s="440" t="str">
        <f t="shared" si="121"/>
        <v/>
      </c>
      <c r="BG365" s="124"/>
      <c r="BH365" s="507"/>
      <c r="BI365" s="145" t="str">
        <f>IF(AS365&lt;1,"",IF(AS365=1,'TUITION SCHED'!$D$16,IF(AS365=2,'TUITION SCHED'!$E$16,IF(AS365=3,'TUITION SCHED'!$F$16,IF(AS365=4,'TUITION SCHED'!$G$16,IF(AS365=5,'TUITION SCHED'!$H$16,""))))))</f>
        <v/>
      </c>
      <c r="BJ365" s="443" t="str">
        <f>IF(AT365&lt;1,"",IF(AT365=1,'TUITION SCHED'!$D$17,IF(AT365=2,'TUITION SCHED'!$E$17,IF(AT365=3,'TUITION SCHED'!$F$17,IF(AT365=4,'TUITION SCHED'!$G$17,IF(AT365=5,'TUITION SCHED'!$H$18,""))))))</f>
        <v/>
      </c>
      <c r="BK365" s="443" t="str">
        <f>IF(AU365&lt;1,"",IF(AU365=1,'TUITION SCHED'!$D$18,IF(AU365=2,'TUITION SCHED'!$E$18,IF(AU365=3,'TUITION SCHED'!$F$18,IF(AU365=4,'TUITION SCHED'!$G$18,IF(AU365=5,'TUITION SCHED'!$H$18,""))))))</f>
        <v/>
      </c>
      <c r="BL365" s="443" t="str">
        <f>IF(AV365&lt;1,"",IF(AV365=1,'TUITION SCHED'!$D$19,IF(AV365=2,'TUITION SCHED'!$E$19,IF(AV365=3,'TUITION SCHED'!$F$19,IF(AV365=4,'TUITION SCHED'!$G$19,IF(AV365=5,'TUITION SCHED'!$H$19,""))))))</f>
        <v/>
      </c>
      <c r="BM365" s="443" t="str">
        <f>IF(AW365&lt;1,"",IF(AW365=1,'TUITION SCHED'!$D$20,IF(AW365=2,'TUITION SCHED'!$E$20,IF(AW365=3,'TUITION SCHED'!$F$20,IF(AW365=4,'TUITION SCHED'!$G$20,IF(AW365=5,'TUITION SCHED'!$H$20,""))))))</f>
        <v/>
      </c>
      <c r="BN365" s="443" t="str">
        <f>IF(AX365&lt;1,"",IF(AX365=1,'TUITION SCHED'!$D$21,IF(AX365=2,'TUITION SCHED'!$E$21,IF(AX365=3,'TUITION SCHED'!$F$21,IF(AX365=4,'TUITION SCHED'!$G$21,IF(AX365=5,'TUITION SCHED'!$H$21,""))))))</f>
        <v/>
      </c>
      <c r="BO365" s="443" t="str">
        <f>IF(AY365&lt;1,"",IF(AY365=1,'TUITION SCHED'!$D$22,IF(AY365=2,'TUITION SCHED'!$E$22,IF(AY365=3,'TUITION SCHED'!$F$22,IF(AY365=4,'TUITION SCHED'!$G$22,IF(AY365=5,'TUITION SCHED'!$H$22,""))))))</f>
        <v/>
      </c>
      <c r="BP365" s="443" t="str">
        <f>IF(AZ365&lt;1,"",IF(AZ365=1,'TUITION SCHED'!$D$23,IF(AZ365=2,'TUITION SCHED'!$E$23,IF(AZ365=3,'TUITION SCHED'!$F$23,IF(AZ365=4,'TUITION SCHED'!$G$23,IF(AZ365=5,'TUITION SCHED'!$H$23,""))))))</f>
        <v/>
      </c>
      <c r="BQ365" s="443" t="str">
        <f>IF(BA365&lt;1,"",IF(BA365=1,'TUITION SCHED'!$D$24,IF(BA365=2,'TUITION SCHED'!$E$24,IF(BA365=3,'TUITION SCHED'!$F$24,IF(BA365=4,'TUITION SCHED'!$G$24,IF(BA365=5,'TUITION SCHED'!$H$24,""))))))</f>
        <v/>
      </c>
      <c r="BR365" s="443" t="str">
        <f>IF(BB365&lt;1,"",IF(BB365=1,'TUITION SCHED'!$D$25,IF(BB365=2,'TUITION SCHED'!$E$25,IF(BB365=3,'TUITION SCHED'!$F$25,IF(BB365=4,'TUITION SCHED'!$G$25,IF(BB365=5,'TUITION SCHED'!$H$25,""))))))</f>
        <v/>
      </c>
      <c r="BS365" s="443" t="str">
        <f>IF(BC365&lt;1,"",IF(BC365=1,'TUITION SCHED'!$D$26,IF(BC365=2,'TUITION SCHED'!$E$26,IF(BC365=3,'TUITION SCHED'!$F$26,IF(BC365=4,'TUITION SCHED'!$G$26,IF(BC365=5,'TUITION SCHED'!$H$26,""))))))</f>
        <v/>
      </c>
      <c r="BT365" s="443" t="str">
        <f>IF(BD365&lt;1,"",IF(BD365=1,'TUITION SCHED'!$D$27,IF(BD365=2,'TUITION SCHED'!$E$27,IF(BD365=3,'TUITION SCHED'!$F$27,IF(BD365=4,'TUITION SCHED'!$G$27,IF(BD365=5,'TUITION SCHED'!$H$27,""))))))</f>
        <v/>
      </c>
      <c r="BU365" s="443" t="str">
        <f>IF(BE365&lt;1,"",IF(BE365=1,'TUITION SCHED'!$D$28,IF(BE365=2,'TUITION SCHED'!$E$28,IF(BE365=3,'TUITION SCHED'!$F$28,IF(BE365=4,'TUITION SCHED'!$G$28,IF(BE365=5,'TUITION SCHED'!$H$28,""))))))</f>
        <v/>
      </c>
      <c r="BV365" s="440" t="str">
        <f>IF(BF365&lt;1,"",IF(BF365=1,'TUITION SCHED'!$D$29,IF(BF365=2,'TUITION SCHED'!$E$29,IF(BF365=3,'TUITION SCHED'!$F$29,IF(BF365=4,'TUITION SCHED'!$G$29,IF(BF365=5,'TUITION SCHED'!$H$29,""))))))</f>
        <v/>
      </c>
      <c r="BW365" s="124"/>
      <c r="BX365" s="507"/>
      <c r="BY365" s="145" t="str">
        <f>IF(AH365="y",IF(SUM(J365:O365)&gt;0,'TUITION SCHED'!$H$58+IF(SUM(J365:O365)&gt;1,((SUM(J365:O365)-1))*'TUITION SCHED'!$H$60)+SUM(B365:I365)*'TUITION SCHED'!$H$59,""),"")</f>
        <v/>
      </c>
      <c r="BZ365" s="443" t="str">
        <f>IF(AH365="y",IF(SUM(B365:I365)&gt;0,'TUITION SCHED'!$H$57+IF(SUM(B365:I365)&gt;1,((SUM(B365:I365)-1))*'TUITION SCHED'!$H$59),""),"")</f>
        <v/>
      </c>
      <c r="CA365" s="443" t="str">
        <f t="shared" si="122"/>
        <v/>
      </c>
    </row>
    <row r="366" spans="1:79">
      <c r="A366" s="480"/>
      <c r="B366" s="480"/>
      <c r="C366" s="480"/>
      <c r="D366" s="480"/>
      <c r="E366" s="480"/>
      <c r="F366" s="480"/>
      <c r="G366" s="480"/>
      <c r="H366" s="480"/>
      <c r="I366" s="480"/>
      <c r="J366" s="480"/>
      <c r="K366" s="480"/>
      <c r="L366" s="480"/>
      <c r="M366" s="480"/>
      <c r="N366" s="480"/>
      <c r="O366" s="480"/>
      <c r="P366" s="443">
        <f t="shared" si="110"/>
        <v>0</v>
      </c>
      <c r="Q366" s="480"/>
      <c r="R366" s="480"/>
      <c r="S366" s="456">
        <f>IF(U366&gt;0,U366,IF(Q366=1,'TUITION SCHED'!D$30,IF(Q366=2,'TUITION SCHED'!E$30,IF(Q366=3,'TUITION SCHED'!F$30,IF(Q366=4,'TUITION SCHED'!G$30,IF(Q366=5,'TUITION SCHED'!H$30,IF(R366&gt;0,R366*'TUITION SCHED'!$D$31,SUM(BI366:BV366))))))))</f>
        <v>0</v>
      </c>
      <c r="T366" s="457" t="str">
        <f t="shared" si="111"/>
        <v/>
      </c>
      <c r="U366" s="480"/>
      <c r="V366" s="480"/>
      <c r="W366" s="575" t="str">
        <f>IF(V366="y",S366*'DATA INPUT'!$B$20,"")</f>
        <v/>
      </c>
      <c r="X366" s="483"/>
      <c r="Y366" s="443" t="str">
        <f>IF(A366="","",IF(X366="y",'DATA INPUT'!$B$26,'DATA INPUT'!$B$27))</f>
        <v/>
      </c>
      <c r="Z366" s="458"/>
      <c r="AA366" s="480"/>
      <c r="AB366" s="480"/>
      <c r="AC366" s="480"/>
      <c r="AD366" s="480"/>
      <c r="AE366" s="443" t="str">
        <f>IF((AB366+AC366+AD366)=0,"",(AB366*'DATA INPUT'!$D$59)+(AC366*'DATA INPUT'!$D$61)+(AD366*'DATA INPUT'!$D$66))</f>
        <v/>
      </c>
      <c r="AF366" s="480"/>
      <c r="AG366" s="480"/>
      <c r="AH366" s="483"/>
      <c r="AI366" s="443" t="str">
        <f t="shared" si="112"/>
        <v/>
      </c>
      <c r="AJ366" s="443" t="str">
        <f t="shared" si="113"/>
        <v/>
      </c>
      <c r="AK366" s="443" t="str">
        <f t="shared" si="114"/>
        <v/>
      </c>
      <c r="AL366" s="443" t="str">
        <f t="shared" si="115"/>
        <v/>
      </c>
      <c r="AM366" s="443" t="str">
        <f t="shared" si="116"/>
        <v/>
      </c>
      <c r="AN366" s="443" t="str">
        <f t="shared" si="117"/>
        <v/>
      </c>
      <c r="AO366" s="443" t="str">
        <f t="shared" si="118"/>
        <v/>
      </c>
      <c r="AP366" s="443" t="str">
        <f t="shared" si="119"/>
        <v/>
      </c>
      <c r="AQ366" s="440" t="str">
        <f>IF(AH366="y",IF(MAX(BY366:BZ366)&lt;'TUITION SCHED'!$H$61,MAX(BY366:BZ366),'TUITION SCHED'!$H$61),"")</f>
        <v/>
      </c>
      <c r="AR366" s="459"/>
      <c r="AS366" s="443" t="str">
        <f>IF(SUM(AT366:$BF366)&gt;0,"",IF(B366&gt;0,$P366,""))</f>
        <v/>
      </c>
      <c r="AT366" s="443" t="str">
        <f>IF(SUM(AU366:$BF366)&gt;0,"",IF(C366&gt;0,$P366,""))</f>
        <v/>
      </c>
      <c r="AU366" s="443" t="str">
        <f>IF(SUM(AV366:$BF366)&gt;0,"",IF(D366&gt;0,$P366,""))</f>
        <v/>
      </c>
      <c r="AV366" s="443" t="str">
        <f>IF(SUM(AW366:$BF366)&gt;0,"",IF(E366&gt;0,$P366,""))</f>
        <v/>
      </c>
      <c r="AW366" s="443" t="str">
        <f>IF(SUM(AX366:$BF366)&gt;0,"",IF(F366&gt;0,$P366,""))</f>
        <v/>
      </c>
      <c r="AX366" s="443" t="str">
        <f>IF(SUM(AY366:$BF366)&gt;0,"",IF(G366&gt;0,$P366,""))</f>
        <v/>
      </c>
      <c r="AY366" s="443" t="str">
        <f>IF(SUM(AZ366:$BF366)&gt;0,"",IF(H366&gt;0,$P366,""))</f>
        <v/>
      </c>
      <c r="AZ366" s="443" t="str">
        <f>IF(SUM(BA366:$BF366)&gt;0,"",IF(I366&gt;0,$P366,""))</f>
        <v/>
      </c>
      <c r="BA366" s="443" t="str">
        <f>IF(SUM(BB366:$BF366)&gt;0,"",IF(J366&gt;0,$P366,""))</f>
        <v/>
      </c>
      <c r="BB366" s="443" t="str">
        <f>IF(SUM(BC366:$BF366)&gt;0,"",IF(K366&gt;0,$P366,""))</f>
        <v/>
      </c>
      <c r="BC366" s="443" t="str">
        <f>IF(SUM(BD366:$BF366)&gt;0,"",IF(L366&gt;0,$P366,""))</f>
        <v/>
      </c>
      <c r="BD366" s="443" t="str">
        <f>IF(SUM(BE366:$BF366)&gt;0,"",IF(M366&gt;0,$P366,""))</f>
        <v/>
      </c>
      <c r="BE366" s="443" t="str">
        <f t="shared" si="120"/>
        <v/>
      </c>
      <c r="BF366" s="440" t="str">
        <f t="shared" si="121"/>
        <v/>
      </c>
      <c r="BG366" s="124"/>
      <c r="BH366" s="507"/>
      <c r="BI366" s="145" t="str">
        <f>IF(AS366&lt;1,"",IF(AS366=1,'TUITION SCHED'!$D$16,IF(AS366=2,'TUITION SCHED'!$E$16,IF(AS366=3,'TUITION SCHED'!$F$16,IF(AS366=4,'TUITION SCHED'!$G$16,IF(AS366=5,'TUITION SCHED'!$H$16,""))))))</f>
        <v/>
      </c>
      <c r="BJ366" s="443" t="str">
        <f>IF(AT366&lt;1,"",IF(AT366=1,'TUITION SCHED'!$D$17,IF(AT366=2,'TUITION SCHED'!$E$17,IF(AT366=3,'TUITION SCHED'!$F$17,IF(AT366=4,'TUITION SCHED'!$G$17,IF(AT366=5,'TUITION SCHED'!$H$18,""))))))</f>
        <v/>
      </c>
      <c r="BK366" s="443" t="str">
        <f>IF(AU366&lt;1,"",IF(AU366=1,'TUITION SCHED'!$D$18,IF(AU366=2,'TUITION SCHED'!$E$18,IF(AU366=3,'TUITION SCHED'!$F$18,IF(AU366=4,'TUITION SCHED'!$G$18,IF(AU366=5,'TUITION SCHED'!$H$18,""))))))</f>
        <v/>
      </c>
      <c r="BL366" s="443" t="str">
        <f>IF(AV366&lt;1,"",IF(AV366=1,'TUITION SCHED'!$D$19,IF(AV366=2,'TUITION SCHED'!$E$19,IF(AV366=3,'TUITION SCHED'!$F$19,IF(AV366=4,'TUITION SCHED'!$G$19,IF(AV366=5,'TUITION SCHED'!$H$19,""))))))</f>
        <v/>
      </c>
      <c r="BM366" s="443" t="str">
        <f>IF(AW366&lt;1,"",IF(AW366=1,'TUITION SCHED'!$D$20,IF(AW366=2,'TUITION SCHED'!$E$20,IF(AW366=3,'TUITION SCHED'!$F$20,IF(AW366=4,'TUITION SCHED'!$G$20,IF(AW366=5,'TUITION SCHED'!$H$20,""))))))</f>
        <v/>
      </c>
      <c r="BN366" s="443" t="str">
        <f>IF(AX366&lt;1,"",IF(AX366=1,'TUITION SCHED'!$D$21,IF(AX366=2,'TUITION SCHED'!$E$21,IF(AX366=3,'TUITION SCHED'!$F$21,IF(AX366=4,'TUITION SCHED'!$G$21,IF(AX366=5,'TUITION SCHED'!$H$21,""))))))</f>
        <v/>
      </c>
      <c r="BO366" s="443" t="str">
        <f>IF(AY366&lt;1,"",IF(AY366=1,'TUITION SCHED'!$D$22,IF(AY366=2,'TUITION SCHED'!$E$22,IF(AY366=3,'TUITION SCHED'!$F$22,IF(AY366=4,'TUITION SCHED'!$G$22,IF(AY366=5,'TUITION SCHED'!$H$22,""))))))</f>
        <v/>
      </c>
      <c r="BP366" s="443" t="str">
        <f>IF(AZ366&lt;1,"",IF(AZ366=1,'TUITION SCHED'!$D$23,IF(AZ366=2,'TUITION SCHED'!$E$23,IF(AZ366=3,'TUITION SCHED'!$F$23,IF(AZ366=4,'TUITION SCHED'!$G$23,IF(AZ366=5,'TUITION SCHED'!$H$23,""))))))</f>
        <v/>
      </c>
      <c r="BQ366" s="443" t="str">
        <f>IF(BA366&lt;1,"",IF(BA366=1,'TUITION SCHED'!$D$24,IF(BA366=2,'TUITION SCHED'!$E$24,IF(BA366=3,'TUITION SCHED'!$F$24,IF(BA366=4,'TUITION SCHED'!$G$24,IF(BA366=5,'TUITION SCHED'!$H$24,""))))))</f>
        <v/>
      </c>
      <c r="BR366" s="443" t="str">
        <f>IF(BB366&lt;1,"",IF(BB366=1,'TUITION SCHED'!$D$25,IF(BB366=2,'TUITION SCHED'!$E$25,IF(BB366=3,'TUITION SCHED'!$F$25,IF(BB366=4,'TUITION SCHED'!$G$25,IF(BB366=5,'TUITION SCHED'!$H$25,""))))))</f>
        <v/>
      </c>
      <c r="BS366" s="443" t="str">
        <f>IF(BC366&lt;1,"",IF(BC366=1,'TUITION SCHED'!$D$26,IF(BC366=2,'TUITION SCHED'!$E$26,IF(BC366=3,'TUITION SCHED'!$F$26,IF(BC366=4,'TUITION SCHED'!$G$26,IF(BC366=5,'TUITION SCHED'!$H$26,""))))))</f>
        <v/>
      </c>
      <c r="BT366" s="443" t="str">
        <f>IF(BD366&lt;1,"",IF(BD366=1,'TUITION SCHED'!$D$27,IF(BD366=2,'TUITION SCHED'!$E$27,IF(BD366=3,'TUITION SCHED'!$F$27,IF(BD366=4,'TUITION SCHED'!$G$27,IF(BD366=5,'TUITION SCHED'!$H$27,""))))))</f>
        <v/>
      </c>
      <c r="BU366" s="443" t="str">
        <f>IF(BE366&lt;1,"",IF(BE366=1,'TUITION SCHED'!$D$28,IF(BE366=2,'TUITION SCHED'!$E$28,IF(BE366=3,'TUITION SCHED'!$F$28,IF(BE366=4,'TUITION SCHED'!$G$28,IF(BE366=5,'TUITION SCHED'!$H$28,""))))))</f>
        <v/>
      </c>
      <c r="BV366" s="440" t="str">
        <f>IF(BF366&lt;1,"",IF(BF366=1,'TUITION SCHED'!$D$29,IF(BF366=2,'TUITION SCHED'!$E$29,IF(BF366=3,'TUITION SCHED'!$F$29,IF(BF366=4,'TUITION SCHED'!$G$29,IF(BF366=5,'TUITION SCHED'!$H$29,""))))))</f>
        <v/>
      </c>
      <c r="BW366" s="124"/>
      <c r="BX366" s="507"/>
      <c r="BY366" s="145" t="str">
        <f>IF(AH366="y",IF(SUM(J366:O366)&gt;0,'TUITION SCHED'!$H$58+IF(SUM(J366:O366)&gt;1,((SUM(J366:O366)-1))*'TUITION SCHED'!$H$60)+SUM(B366:I366)*'TUITION SCHED'!$H$59,""),"")</f>
        <v/>
      </c>
      <c r="BZ366" s="443" t="str">
        <f>IF(AH366="y",IF(SUM(B366:I366)&gt;0,'TUITION SCHED'!$H$57+IF(SUM(B366:I366)&gt;1,((SUM(B366:I366)-1))*'TUITION SCHED'!$H$59),""),"")</f>
        <v/>
      </c>
      <c r="CA366" s="443" t="str">
        <f t="shared" si="122"/>
        <v/>
      </c>
    </row>
    <row r="367" spans="1:79">
      <c r="A367" s="481"/>
      <c r="B367" s="481"/>
      <c r="C367" s="481"/>
      <c r="D367" s="481"/>
      <c r="E367" s="481"/>
      <c r="F367" s="481"/>
      <c r="G367" s="481"/>
      <c r="H367" s="481"/>
      <c r="I367" s="481"/>
      <c r="J367" s="481"/>
      <c r="K367" s="481"/>
      <c r="L367" s="481"/>
      <c r="M367" s="481"/>
      <c r="N367" s="481"/>
      <c r="O367" s="481"/>
      <c r="P367" s="444">
        <f t="shared" si="110"/>
        <v>0</v>
      </c>
      <c r="Q367" s="481"/>
      <c r="R367" s="481"/>
      <c r="S367" s="460">
        <f>IF(U367&gt;0,U367,IF(Q367=1,'TUITION SCHED'!D$30,IF(Q367=2,'TUITION SCHED'!E$30,IF(Q367=3,'TUITION SCHED'!F$30,IF(Q367=4,'TUITION SCHED'!G$30,IF(Q367=5,'TUITION SCHED'!H$30,IF(R367&gt;0,R367*'TUITION SCHED'!$D$31,SUM(BI367:BV367))))))))</f>
        <v>0</v>
      </c>
      <c r="T367" s="461" t="str">
        <f t="shared" si="111"/>
        <v/>
      </c>
      <c r="U367" s="481"/>
      <c r="V367" s="481"/>
      <c r="W367" s="575" t="str">
        <f>IF(V367="y",S367*'DATA INPUT'!$B$20,"")</f>
        <v/>
      </c>
      <c r="X367" s="484"/>
      <c r="Y367" s="444" t="str">
        <f>IF(A367="","",IF(X367="y",'DATA INPUT'!$B$26,'DATA INPUT'!$B$27))</f>
        <v/>
      </c>
      <c r="Z367" s="462"/>
      <c r="AA367" s="481"/>
      <c r="AB367" s="481"/>
      <c r="AC367" s="481"/>
      <c r="AD367" s="481"/>
      <c r="AE367" s="444" t="str">
        <f>IF((AB367+AC367+AD367)=0,"",(AB367*'DATA INPUT'!$D$59)+(AC367*'DATA INPUT'!$D$61)+(AD367*'DATA INPUT'!$D$66))</f>
        <v/>
      </c>
      <c r="AF367" s="481"/>
      <c r="AG367" s="481"/>
      <c r="AH367" s="484"/>
      <c r="AI367" s="444" t="str">
        <f t="shared" si="112"/>
        <v/>
      </c>
      <c r="AJ367" s="444" t="str">
        <f t="shared" si="113"/>
        <v/>
      </c>
      <c r="AK367" s="444" t="str">
        <f t="shared" si="114"/>
        <v/>
      </c>
      <c r="AL367" s="444" t="str">
        <f t="shared" si="115"/>
        <v/>
      </c>
      <c r="AM367" s="444" t="str">
        <f t="shared" si="116"/>
        <v/>
      </c>
      <c r="AN367" s="444" t="str">
        <f t="shared" si="117"/>
        <v/>
      </c>
      <c r="AO367" s="444" t="str">
        <f t="shared" si="118"/>
        <v/>
      </c>
      <c r="AP367" s="444" t="str">
        <f t="shared" si="119"/>
        <v/>
      </c>
      <c r="AQ367" s="441" t="str">
        <f>IF(AH367="y",IF(MAX(BY367:BZ367)&lt;'TUITION SCHED'!$H$61,MAX(BY367:BZ367),'TUITION SCHED'!$H$61),"")</f>
        <v/>
      </c>
      <c r="AR367" s="459"/>
      <c r="AS367" s="444" t="str">
        <f>IF(SUM(AT367:$BF367)&gt;0,"",IF(B367&gt;0,$P367,""))</f>
        <v/>
      </c>
      <c r="AT367" s="444" t="str">
        <f>IF(SUM(AU367:$BF367)&gt;0,"",IF(C367&gt;0,$P367,""))</f>
        <v/>
      </c>
      <c r="AU367" s="444" t="str">
        <f>IF(SUM(AV367:$BF367)&gt;0,"",IF(D367&gt;0,$P367,""))</f>
        <v/>
      </c>
      <c r="AV367" s="444" t="str">
        <f>IF(SUM(AW367:$BF367)&gt;0,"",IF(E367&gt;0,$P367,""))</f>
        <v/>
      </c>
      <c r="AW367" s="444" t="str">
        <f>IF(SUM(AX367:$BF367)&gt;0,"",IF(F367&gt;0,$P367,""))</f>
        <v/>
      </c>
      <c r="AX367" s="444" t="str">
        <f>IF(SUM(AY367:$BF367)&gt;0,"",IF(G367&gt;0,$P367,""))</f>
        <v/>
      </c>
      <c r="AY367" s="444" t="str">
        <f>IF(SUM(AZ367:$BF367)&gt;0,"",IF(H367&gt;0,$P367,""))</f>
        <v/>
      </c>
      <c r="AZ367" s="444" t="str">
        <f>IF(SUM(BA367:$BF367)&gt;0,"",IF(I367&gt;0,$P367,""))</f>
        <v/>
      </c>
      <c r="BA367" s="444" t="str">
        <f>IF(SUM(BB367:$BF367)&gt;0,"",IF(J367&gt;0,$P367,""))</f>
        <v/>
      </c>
      <c r="BB367" s="444" t="str">
        <f>IF(SUM(BC367:$BF367)&gt;0,"",IF(K367&gt;0,$P367,""))</f>
        <v/>
      </c>
      <c r="BC367" s="444" t="str">
        <f>IF(SUM(BD367:$BF367)&gt;0,"",IF(L367&gt;0,$P367,""))</f>
        <v/>
      </c>
      <c r="BD367" s="444" t="str">
        <f>IF(SUM(BE367:$BF367)&gt;0,"",IF(M367&gt;0,$P367,""))</f>
        <v/>
      </c>
      <c r="BE367" s="444" t="str">
        <f t="shared" si="120"/>
        <v/>
      </c>
      <c r="BF367" s="441" t="str">
        <f t="shared" si="121"/>
        <v/>
      </c>
      <c r="BG367" s="124"/>
      <c r="BH367" s="507"/>
      <c r="BI367" s="265" t="str">
        <f>IF(AS367&lt;1,"",IF(AS367=1,'TUITION SCHED'!$D$16,IF(AS367=2,'TUITION SCHED'!$E$16,IF(AS367=3,'TUITION SCHED'!$F$16,IF(AS367=4,'TUITION SCHED'!$G$16,IF(AS367=5,'TUITION SCHED'!$H$16,""))))))</f>
        <v/>
      </c>
      <c r="BJ367" s="444" t="str">
        <f>IF(AT367&lt;1,"",IF(AT367=1,'TUITION SCHED'!$D$17,IF(AT367=2,'TUITION SCHED'!$E$17,IF(AT367=3,'TUITION SCHED'!$F$17,IF(AT367=4,'TUITION SCHED'!$G$17,IF(AT367=5,'TUITION SCHED'!$H$18,""))))))</f>
        <v/>
      </c>
      <c r="BK367" s="444" t="str">
        <f>IF(AU367&lt;1,"",IF(AU367=1,'TUITION SCHED'!$D$18,IF(AU367=2,'TUITION SCHED'!$E$18,IF(AU367=3,'TUITION SCHED'!$F$18,IF(AU367=4,'TUITION SCHED'!$G$18,IF(AU367=5,'TUITION SCHED'!$H$18,""))))))</f>
        <v/>
      </c>
      <c r="BL367" s="444" t="str">
        <f>IF(AV367&lt;1,"",IF(AV367=1,'TUITION SCHED'!$D$19,IF(AV367=2,'TUITION SCHED'!$E$19,IF(AV367=3,'TUITION SCHED'!$F$19,IF(AV367=4,'TUITION SCHED'!$G$19,IF(AV367=5,'TUITION SCHED'!$H$19,""))))))</f>
        <v/>
      </c>
      <c r="BM367" s="444" t="str">
        <f>IF(AW367&lt;1,"",IF(AW367=1,'TUITION SCHED'!$D$20,IF(AW367=2,'TUITION SCHED'!$E$20,IF(AW367=3,'TUITION SCHED'!$F$20,IF(AW367=4,'TUITION SCHED'!$G$20,IF(AW367=5,'TUITION SCHED'!$H$20,""))))))</f>
        <v/>
      </c>
      <c r="BN367" s="444" t="str">
        <f>IF(AX367&lt;1,"",IF(AX367=1,'TUITION SCHED'!$D$21,IF(AX367=2,'TUITION SCHED'!$E$21,IF(AX367=3,'TUITION SCHED'!$F$21,IF(AX367=4,'TUITION SCHED'!$G$21,IF(AX367=5,'TUITION SCHED'!$H$21,""))))))</f>
        <v/>
      </c>
      <c r="BO367" s="444" t="str">
        <f>IF(AY367&lt;1,"",IF(AY367=1,'TUITION SCHED'!$D$22,IF(AY367=2,'TUITION SCHED'!$E$22,IF(AY367=3,'TUITION SCHED'!$F$22,IF(AY367=4,'TUITION SCHED'!$G$22,IF(AY367=5,'TUITION SCHED'!$H$22,""))))))</f>
        <v/>
      </c>
      <c r="BP367" s="444" t="str">
        <f>IF(AZ367&lt;1,"",IF(AZ367=1,'TUITION SCHED'!$D$23,IF(AZ367=2,'TUITION SCHED'!$E$23,IF(AZ367=3,'TUITION SCHED'!$F$23,IF(AZ367=4,'TUITION SCHED'!$G$23,IF(AZ367=5,'TUITION SCHED'!$H$23,""))))))</f>
        <v/>
      </c>
      <c r="BQ367" s="444" t="str">
        <f>IF(BA367&lt;1,"",IF(BA367=1,'TUITION SCHED'!$D$24,IF(BA367=2,'TUITION SCHED'!$E$24,IF(BA367=3,'TUITION SCHED'!$F$24,IF(BA367=4,'TUITION SCHED'!$G$24,IF(BA367=5,'TUITION SCHED'!$H$24,""))))))</f>
        <v/>
      </c>
      <c r="BR367" s="444" t="str">
        <f>IF(BB367&lt;1,"",IF(BB367=1,'TUITION SCHED'!$D$25,IF(BB367=2,'TUITION SCHED'!$E$25,IF(BB367=3,'TUITION SCHED'!$F$25,IF(BB367=4,'TUITION SCHED'!$G$25,IF(BB367=5,'TUITION SCHED'!$H$25,""))))))</f>
        <v/>
      </c>
      <c r="BS367" s="444" t="str">
        <f>IF(BC367&lt;1,"",IF(BC367=1,'TUITION SCHED'!$D$26,IF(BC367=2,'TUITION SCHED'!$E$26,IF(BC367=3,'TUITION SCHED'!$F$26,IF(BC367=4,'TUITION SCHED'!$G$26,IF(BC367=5,'TUITION SCHED'!$H$26,""))))))</f>
        <v/>
      </c>
      <c r="BT367" s="444" t="str">
        <f>IF(BD367&lt;1,"",IF(BD367=1,'TUITION SCHED'!$D$27,IF(BD367=2,'TUITION SCHED'!$E$27,IF(BD367=3,'TUITION SCHED'!$F$27,IF(BD367=4,'TUITION SCHED'!$G$27,IF(BD367=5,'TUITION SCHED'!$H$27,""))))))</f>
        <v/>
      </c>
      <c r="BU367" s="444" t="str">
        <f>IF(BE367&lt;1,"",IF(BE367=1,'TUITION SCHED'!$D$28,IF(BE367=2,'TUITION SCHED'!$E$28,IF(BE367=3,'TUITION SCHED'!$F$28,IF(BE367=4,'TUITION SCHED'!$G$28,IF(BE367=5,'TUITION SCHED'!$H$28,""))))))</f>
        <v/>
      </c>
      <c r="BV367" s="441" t="str">
        <f>IF(BF367&lt;1,"",IF(BF367=1,'TUITION SCHED'!$D$29,IF(BF367=2,'TUITION SCHED'!$E$29,IF(BF367=3,'TUITION SCHED'!$F$29,IF(BF367=4,'TUITION SCHED'!$G$29,IF(BF367=5,'TUITION SCHED'!$H$29,""))))))</f>
        <v/>
      </c>
      <c r="BW367" s="124"/>
      <c r="BX367" s="507"/>
      <c r="BY367" s="265" t="str">
        <f>IF(AH367="y",IF(SUM(J367:O367)&gt;0,'TUITION SCHED'!$H$58+IF(SUM(J367:O367)&gt;1,((SUM(J367:O367)-1))*'TUITION SCHED'!$H$60)+SUM(B367:I367)*'TUITION SCHED'!$H$59,""),"")</f>
        <v/>
      </c>
      <c r="BZ367" s="444" t="str">
        <f>IF(AH367="y",IF(SUM(B367:I367)&gt;0,'TUITION SCHED'!$H$57+IF(SUM(B367:I367)&gt;1,((SUM(B367:I367)-1))*'TUITION SCHED'!$H$59),""),"")</f>
        <v/>
      </c>
      <c r="CA367" s="444" t="str">
        <f t="shared" si="122"/>
        <v/>
      </c>
    </row>
    <row r="368" spans="1:79" ht="15.75" thickBot="1">
      <c r="A368" s="466" t="s">
        <v>430</v>
      </c>
      <c r="B368" s="466">
        <f t="shared" ref="B368:AG368" si="123">SUM(B359:B367)</f>
        <v>0</v>
      </c>
      <c r="C368" s="466">
        <f>SUM(C359:C367)</f>
        <v>0</v>
      </c>
      <c r="D368" s="466">
        <f t="shared" si="123"/>
        <v>0</v>
      </c>
      <c r="E368" s="466">
        <f t="shared" si="123"/>
        <v>0</v>
      </c>
      <c r="F368" s="466">
        <f t="shared" si="123"/>
        <v>0</v>
      </c>
      <c r="G368" s="466">
        <f t="shared" si="123"/>
        <v>0</v>
      </c>
      <c r="H368" s="466">
        <f t="shared" si="123"/>
        <v>0</v>
      </c>
      <c r="I368" s="466">
        <f t="shared" si="123"/>
        <v>0</v>
      </c>
      <c r="J368" s="466">
        <f t="shared" si="123"/>
        <v>0</v>
      </c>
      <c r="K368" s="466">
        <f t="shared" si="123"/>
        <v>0</v>
      </c>
      <c r="L368" s="466">
        <f t="shared" si="123"/>
        <v>0</v>
      </c>
      <c r="M368" s="466">
        <f t="shared" si="123"/>
        <v>0</v>
      </c>
      <c r="N368" s="466">
        <f t="shared" si="123"/>
        <v>0</v>
      </c>
      <c r="O368" s="466">
        <f t="shared" si="123"/>
        <v>0</v>
      </c>
      <c r="P368" s="466">
        <f t="shared" si="123"/>
        <v>0</v>
      </c>
      <c r="Q368" s="466"/>
      <c r="R368" s="466"/>
      <c r="S368" s="467">
        <f t="shared" si="123"/>
        <v>0</v>
      </c>
      <c r="T368" s="467"/>
      <c r="U368" s="466"/>
      <c r="V368" s="466"/>
      <c r="W368" s="467">
        <f t="shared" si="123"/>
        <v>0</v>
      </c>
      <c r="X368" s="466"/>
      <c r="Y368" s="467">
        <f t="shared" si="123"/>
        <v>0</v>
      </c>
      <c r="Z368" s="467">
        <f t="shared" si="123"/>
        <v>0</v>
      </c>
      <c r="AA368" s="467">
        <f t="shared" si="123"/>
        <v>0</v>
      </c>
      <c r="AB368" s="467">
        <f>SUM(AB359:AB367)</f>
        <v>0</v>
      </c>
      <c r="AC368" s="467">
        <f>SUM(AC359:AC367)</f>
        <v>0</v>
      </c>
      <c r="AD368" s="467">
        <f>SUM(AD359:AD367)</f>
        <v>0</v>
      </c>
      <c r="AE368" s="467">
        <f t="shared" si="123"/>
        <v>0</v>
      </c>
      <c r="AF368" s="467">
        <f t="shared" si="123"/>
        <v>0</v>
      </c>
      <c r="AG368" s="467">
        <f t="shared" si="123"/>
        <v>0</v>
      </c>
      <c r="AH368" s="466"/>
      <c r="AI368" s="467">
        <f t="shared" ref="AI368:AP368" si="124">SUM(AI359:AI367)</f>
        <v>0</v>
      </c>
      <c r="AJ368" s="467">
        <f t="shared" si="124"/>
        <v>0</v>
      </c>
      <c r="AK368" s="467">
        <f t="shared" si="124"/>
        <v>0</v>
      </c>
      <c r="AL368" s="467">
        <f t="shared" si="124"/>
        <v>0</v>
      </c>
      <c r="AM368" s="467">
        <f t="shared" si="124"/>
        <v>0</v>
      </c>
      <c r="AN368" s="467">
        <f t="shared" si="124"/>
        <v>0</v>
      </c>
      <c r="AO368" s="467">
        <f t="shared" si="124"/>
        <v>0</v>
      </c>
      <c r="AP368" s="467">
        <f t="shared" si="124"/>
        <v>0</v>
      </c>
      <c r="AQ368" s="503">
        <f>SUM(AQ359:AQ367)</f>
        <v>0</v>
      </c>
      <c r="AR368" s="459"/>
      <c r="AS368" s="167"/>
      <c r="AT368" s="167"/>
      <c r="AU368" s="167"/>
      <c r="AV368" s="167"/>
      <c r="AW368" s="167"/>
      <c r="AX368" s="167"/>
      <c r="AY368" s="167"/>
      <c r="AZ368" s="167"/>
      <c r="BA368" s="167"/>
      <c r="BB368" s="167"/>
      <c r="BC368" s="167"/>
      <c r="BD368" s="167"/>
      <c r="BE368" s="167"/>
      <c r="BF368" s="167"/>
      <c r="BG368" s="124"/>
      <c r="BH368" s="507"/>
      <c r="BI368" s="167"/>
      <c r="BJ368" s="167"/>
      <c r="BK368" s="167"/>
      <c r="BL368" s="167"/>
      <c r="BM368" s="167"/>
      <c r="BN368" s="167"/>
      <c r="BO368" s="167"/>
      <c r="BP368" s="167"/>
      <c r="BQ368" s="167"/>
      <c r="BR368" s="167"/>
      <c r="BS368" s="167"/>
      <c r="BT368" s="167"/>
      <c r="BU368" s="167"/>
      <c r="BV368" s="167"/>
      <c r="BW368" s="124"/>
      <c r="BX368" s="507"/>
      <c r="BY368" s="167" t="str">
        <f>IF(AH368="y",IF(SUM(J368:O368)&gt;0,'TUITION SCHED'!$H$58+IF(SUM(J368:O368)&gt;1,((SUM(J368:O368)-1))*'TUITION SCHED'!$H$60)+SUM(B368:I368)*'TUITION SCHED'!$H$59,""),"")</f>
        <v/>
      </c>
      <c r="BZ368" s="167" t="str">
        <f>IF(AH368="y",IF(SUM(B368:I368)&gt;0,'TUITION SCHED'!$H$57+IF(SUM(B368:I368)&gt;1,((SUM(B368:I368)-1))*'TUITION SCHED'!$H$59),""),"")</f>
        <v/>
      </c>
      <c r="CA368" s="168" t="str">
        <f>IF(AH368="y",P368,"")</f>
        <v/>
      </c>
    </row>
    <row r="369" spans="1:79" ht="15.75" thickTop="1">
      <c r="A369" s="468" t="s">
        <v>445</v>
      </c>
      <c r="B369" s="469" t="s">
        <v>432</v>
      </c>
      <c r="C369" s="469" t="s">
        <v>432</v>
      </c>
      <c r="D369" s="469">
        <v>1</v>
      </c>
      <c r="E369" s="469">
        <v>2</v>
      </c>
      <c r="F369" s="469">
        <v>3</v>
      </c>
      <c r="G369" s="469">
        <v>4</v>
      </c>
      <c r="H369" s="469">
        <v>5</v>
      </c>
      <c r="I369" s="469">
        <v>6</v>
      </c>
      <c r="J369" s="469">
        <v>7</v>
      </c>
      <c r="K369" s="469">
        <v>8</v>
      </c>
      <c r="L369" s="469">
        <v>9</v>
      </c>
      <c r="M369" s="469">
        <v>10</v>
      </c>
      <c r="N369" s="469">
        <v>11</v>
      </c>
      <c r="O369" s="469">
        <v>12</v>
      </c>
      <c r="P369" s="469" t="s">
        <v>53</v>
      </c>
      <c r="Q369" s="469" t="s">
        <v>207</v>
      </c>
      <c r="R369" s="470" t="s">
        <v>372</v>
      </c>
      <c r="S369" s="471" t="s">
        <v>402</v>
      </c>
      <c r="T369" s="472" t="s">
        <v>433</v>
      </c>
      <c r="U369" s="473" t="s">
        <v>434</v>
      </c>
      <c r="V369" s="473"/>
      <c r="W369" s="473"/>
      <c r="X369" s="1483" t="s">
        <v>435</v>
      </c>
      <c r="Y369" s="1483"/>
      <c r="Z369" s="471" t="s">
        <v>413</v>
      </c>
      <c r="AA369" s="471" t="s">
        <v>436</v>
      </c>
      <c r="AB369" s="471" t="s">
        <v>147</v>
      </c>
      <c r="AC369" s="471" t="s">
        <v>151</v>
      </c>
      <c r="AD369" s="471" t="s">
        <v>158</v>
      </c>
      <c r="AE369" s="471" t="s">
        <v>437</v>
      </c>
      <c r="AF369" s="471" t="s">
        <v>438</v>
      </c>
      <c r="AG369" s="471" t="s">
        <v>439</v>
      </c>
      <c r="AH369" s="471" t="s">
        <v>407</v>
      </c>
      <c r="AI369" s="471" t="s">
        <v>417</v>
      </c>
      <c r="AJ369" s="471" t="s">
        <v>418</v>
      </c>
      <c r="AK369" s="471" t="s">
        <v>419</v>
      </c>
      <c r="AL369" s="471" t="s">
        <v>420</v>
      </c>
      <c r="AM369" s="471" t="s">
        <v>421</v>
      </c>
      <c r="AN369" s="471" t="s">
        <v>422</v>
      </c>
      <c r="AO369" s="471" t="s">
        <v>423</v>
      </c>
      <c r="AP369" s="471" t="s">
        <v>424</v>
      </c>
      <c r="AQ369" s="504" t="s">
        <v>440</v>
      </c>
      <c r="AR369" s="506"/>
      <c r="AS369" s="471">
        <v>1</v>
      </c>
      <c r="AT369" s="471">
        <v>1</v>
      </c>
      <c r="AU369" s="471">
        <v>1</v>
      </c>
      <c r="AV369" s="471">
        <v>2</v>
      </c>
      <c r="AW369" s="471">
        <v>3</v>
      </c>
      <c r="AX369" s="471">
        <v>4</v>
      </c>
      <c r="AY369" s="471">
        <v>5</v>
      </c>
      <c r="AZ369" s="471">
        <v>6</v>
      </c>
      <c r="BA369" s="471">
        <v>7</v>
      </c>
      <c r="BB369" s="471">
        <v>8</v>
      </c>
      <c r="BC369" s="471">
        <v>9</v>
      </c>
      <c r="BD369" s="471">
        <v>10</v>
      </c>
      <c r="BE369" s="471">
        <v>11</v>
      </c>
      <c r="BF369" s="504">
        <v>12</v>
      </c>
      <c r="BG369" s="508"/>
      <c r="BH369" s="509"/>
      <c r="BI369" s="505" t="s">
        <v>425</v>
      </c>
      <c r="BJ369" s="471" t="s">
        <v>426</v>
      </c>
      <c r="BK369" s="471">
        <v>1</v>
      </c>
      <c r="BL369" s="471">
        <v>2</v>
      </c>
      <c r="BM369" s="471">
        <v>3</v>
      </c>
      <c r="BN369" s="471">
        <v>4</v>
      </c>
      <c r="BO369" s="471">
        <v>5</v>
      </c>
      <c r="BP369" s="471">
        <v>6</v>
      </c>
      <c r="BQ369" s="471">
        <v>7</v>
      </c>
      <c r="BR369" s="471">
        <v>8</v>
      </c>
      <c r="BS369" s="471">
        <v>9</v>
      </c>
      <c r="BT369" s="471">
        <v>10</v>
      </c>
      <c r="BU369" s="471">
        <v>11</v>
      </c>
      <c r="BV369" s="504">
        <v>12</v>
      </c>
      <c r="BW369" s="508"/>
      <c r="BX369" s="509"/>
      <c r="BY369" s="505" t="s">
        <v>441</v>
      </c>
      <c r="BZ369" s="471" t="s">
        <v>442</v>
      </c>
      <c r="CA369" s="474" t="s">
        <v>443</v>
      </c>
    </row>
    <row r="370" spans="1:79">
      <c r="A370" s="479"/>
      <c r="B370" s="479"/>
      <c r="C370" s="479"/>
      <c r="D370" s="479"/>
      <c r="E370" s="479"/>
      <c r="F370" s="479"/>
      <c r="G370" s="479"/>
      <c r="H370" s="479"/>
      <c r="I370" s="479"/>
      <c r="J370" s="479"/>
      <c r="K370" s="479"/>
      <c r="L370" s="479"/>
      <c r="M370" s="479"/>
      <c r="N370" s="479"/>
      <c r="O370" s="479"/>
      <c r="P370" s="442">
        <f>SUM(B370:O370)</f>
        <v>0</v>
      </c>
      <c r="Q370" s="479"/>
      <c r="R370" s="479"/>
      <c r="S370" s="453">
        <f>IF(U370&gt;0,U370,IF(Q370=1,'TUITION SCHED'!D$30,IF(Q370=2,'TUITION SCHED'!E$30,IF(Q370=3,'TUITION SCHED'!F$30,IF(Q370=4,'TUITION SCHED'!G$30,IF(Q370=5,'TUITION SCHED'!H$30,IF(R370&gt;0,R370*'TUITION SCHED'!$D$31,SUM(BI370:BV370))))))))</f>
        <v>0</v>
      </c>
      <c r="T370" s="454" t="str">
        <f>IF(A370="","",IF(S370=0,"XX",""))</f>
        <v/>
      </c>
      <c r="U370" s="479"/>
      <c r="V370" s="479"/>
      <c r="W370" s="575" t="str">
        <f>IF(V370="y",S370*'DATA INPUT'!$B$20,"")</f>
        <v/>
      </c>
      <c r="X370" s="482"/>
      <c r="Y370" s="442" t="str">
        <f>IF(A370="","",IF(X370="y",'DATA INPUT'!$B$26,'DATA INPUT'!$B$27))</f>
        <v/>
      </c>
      <c r="Z370" s="455"/>
      <c r="AA370" s="479"/>
      <c r="AB370" s="479"/>
      <c r="AC370" s="479"/>
      <c r="AD370" s="479"/>
      <c r="AE370" s="442" t="str">
        <f>IF((AB370+AC370+AD370)=0,"",(AB370*'DATA INPUT'!$D$59)+(AC370*'DATA INPUT'!$D$61)+(AD370*'DATA INPUT'!$D$66))</f>
        <v/>
      </c>
      <c r="AF370" s="479"/>
      <c r="AG370" s="479"/>
      <c r="AH370" s="482"/>
      <c r="AI370" s="442" t="str">
        <f>IF(AH370="y",SUM(D370:H370),"")</f>
        <v/>
      </c>
      <c r="AJ370" s="442" t="str">
        <f>IF(AH370="y",SUM(D370:H370),"")</f>
        <v/>
      </c>
      <c r="AK370" s="442" t="str">
        <f>IF(AH370="y",SUM(D370:H370),"")</f>
        <v/>
      </c>
      <c r="AL370" s="442" t="str">
        <f>IF(AH370="y",SUM(I370:O370),"")</f>
        <v/>
      </c>
      <c r="AM370" s="442" t="str">
        <f>IF(AH370="y",SUM(I370:O370),"")</f>
        <v/>
      </c>
      <c r="AN370" s="442" t="str">
        <f>IF(AH370="y",SUM(I370:O370),"")</f>
        <v/>
      </c>
      <c r="AO370" s="442" t="str">
        <f>IF(AH370="y",SUM(D370:O370),"")</f>
        <v/>
      </c>
      <c r="AP370" s="442" t="str">
        <f>IF(AH370="y",SUM(D370:O370),"")</f>
        <v/>
      </c>
      <c r="AQ370" s="439" t="str">
        <f>IF(AH370="y",IF(MAX(BY370:BZ370)&lt;'TUITION SCHED'!$H$61,MAX(BY370:BZ370),'TUITION SCHED'!$H$61),"")</f>
        <v/>
      </c>
      <c r="AR370" s="459"/>
      <c r="AS370" s="442" t="str">
        <f>IF(SUM(AT370:$BF370)&gt;0,"",IF(B370&gt;0,$P370,""))</f>
        <v/>
      </c>
      <c r="AT370" s="442" t="str">
        <f>IF(SUM(AU370:$BF370)&gt;0,"",IF(C370&gt;0,$P370,""))</f>
        <v/>
      </c>
      <c r="AU370" s="442" t="str">
        <f>IF(SUM(AV370:$BF370)&gt;0,"",IF(D370&gt;0,$P370,""))</f>
        <v/>
      </c>
      <c r="AV370" s="442" t="str">
        <f>IF(SUM(AW370:$BF370)&gt;0,"",IF(E370&gt;0,$P370,""))</f>
        <v/>
      </c>
      <c r="AW370" s="442" t="str">
        <f>IF(SUM(AX370:$BF370)&gt;0,"",IF(F370&gt;0,$P370,""))</f>
        <v/>
      </c>
      <c r="AX370" s="442" t="str">
        <f>IF(SUM(AY370:$BF370)&gt;0,"",IF(G370&gt;0,$P370,""))</f>
        <v/>
      </c>
      <c r="AY370" s="442" t="str">
        <f>IF(SUM(AZ370:$BF370)&gt;0,"",IF(H370&gt;0,$P370,""))</f>
        <v/>
      </c>
      <c r="AZ370" s="442" t="str">
        <f>IF(SUM(BA370:$BF370)&gt;0,"",IF(I370&gt;0,$P370,""))</f>
        <v/>
      </c>
      <c r="BA370" s="442" t="str">
        <f>IF(SUM(BB370:$BF370)&gt;0,"",IF(J370&gt;0,$P370,""))</f>
        <v/>
      </c>
      <c r="BB370" s="442" t="str">
        <f>IF(SUM(BC370:$BF370)&gt;0,"",IF(K370&gt;0,$P370,""))</f>
        <v/>
      </c>
      <c r="BC370" s="442" t="str">
        <f>IF(SUM(BD370:$BF370)&gt;0,"",IF(L370&gt;0,$P370,""))</f>
        <v/>
      </c>
      <c r="BD370" s="442" t="str">
        <f>IF(SUM(BE370:$BF370)&gt;0,"",IF(M370&gt;0,$P370,""))</f>
        <v/>
      </c>
      <c r="BE370" s="442" t="str">
        <f>IF(SUM(BF370:BG370)&gt;0,"",IF(N370&gt;0,P370,""))</f>
        <v/>
      </c>
      <c r="BF370" s="439" t="str">
        <f>IF(O370&gt;0,P370,"")</f>
        <v/>
      </c>
      <c r="BG370" s="124"/>
      <c r="BH370" s="507"/>
      <c r="BI370" s="264" t="str">
        <f>IF(AS370&lt;1,"",IF(AS370=1,'TUITION SCHED'!$D$16,IF(AS370=2,'TUITION SCHED'!$E$16,IF(AS370=3,'TUITION SCHED'!$F$16,IF(AS370=4,'TUITION SCHED'!$G$16,IF(AS370=5,'TUITION SCHED'!$H$16,""))))))</f>
        <v/>
      </c>
      <c r="BJ370" s="442" t="str">
        <f>IF(AT370&lt;1,"",IF(AT370=1,'TUITION SCHED'!$D$17,IF(AT370=2,'TUITION SCHED'!$E$17,IF(AT370=3,'TUITION SCHED'!$F$17,IF(AT370=4,'TUITION SCHED'!$G$17,IF(AT370=5,'TUITION SCHED'!$H$18,""))))))</f>
        <v/>
      </c>
      <c r="BK370" s="442" t="str">
        <f>IF(AU370&lt;1,"",IF(AU370=1,'TUITION SCHED'!$D$18,IF(AU370=2,'TUITION SCHED'!$E$18,IF(AU370=3,'TUITION SCHED'!$F$18,IF(AU370=4,'TUITION SCHED'!$G$18,IF(AU370=5,'TUITION SCHED'!$H$18,""))))))</f>
        <v/>
      </c>
      <c r="BL370" s="442" t="str">
        <f>IF(AV370&lt;1,"",IF(AV370=1,'TUITION SCHED'!$D$19,IF(AV370=2,'TUITION SCHED'!$E$19,IF(AV370=3,'TUITION SCHED'!$F$19,IF(AV370=4,'TUITION SCHED'!$G$19,IF(AV370=5,'TUITION SCHED'!$H$19,""))))))</f>
        <v/>
      </c>
      <c r="BM370" s="442" t="str">
        <f>IF(AW370&lt;1,"",IF(AW370=1,'TUITION SCHED'!$D$20,IF(AW370=2,'TUITION SCHED'!$E$20,IF(AW370=3,'TUITION SCHED'!$F$20,IF(AW370=4,'TUITION SCHED'!$G$20,IF(AW370=5,'TUITION SCHED'!$H$20,""))))))</f>
        <v/>
      </c>
      <c r="BN370" s="442" t="str">
        <f>IF(AX370&lt;1,"",IF(AX370=1,'TUITION SCHED'!$D$21,IF(AX370=2,'TUITION SCHED'!$E$21,IF(AX370=3,'TUITION SCHED'!$F$21,IF(AX370=4,'TUITION SCHED'!$G$21,IF(AX370=5,'TUITION SCHED'!$H$21,""))))))</f>
        <v/>
      </c>
      <c r="BO370" s="442" t="str">
        <f>IF(AY370&lt;1,"",IF(AY370=1,'TUITION SCHED'!$D$22,IF(AY370=2,'TUITION SCHED'!$E$22,IF(AY370=3,'TUITION SCHED'!$F$22,IF(AY370=4,'TUITION SCHED'!$G$22,IF(AY370=5,'TUITION SCHED'!$H$22,""))))))</f>
        <v/>
      </c>
      <c r="BP370" s="442" t="str">
        <f>IF(AZ370&lt;1,"",IF(AZ370=1,'TUITION SCHED'!$D$23,IF(AZ370=2,'TUITION SCHED'!$E$23,IF(AZ370=3,'TUITION SCHED'!$F$23,IF(AZ370=4,'TUITION SCHED'!$G$23,IF(AZ370=5,'TUITION SCHED'!$H$23,""))))))</f>
        <v/>
      </c>
      <c r="BQ370" s="442" t="str">
        <f>IF(BA370&lt;1,"",IF(BA370=1,'TUITION SCHED'!$D$24,IF(BA370=2,'TUITION SCHED'!$E$24,IF(BA370=3,'TUITION SCHED'!$F$24,IF(BA370=4,'TUITION SCHED'!$G$24,IF(BA370=5,'TUITION SCHED'!$H$24,""))))))</f>
        <v/>
      </c>
      <c r="BR370" s="442" t="str">
        <f>IF(BB370&lt;1,"",IF(BB370=1,'TUITION SCHED'!$D$25,IF(BB370=2,'TUITION SCHED'!$E$25,IF(BB370=3,'TUITION SCHED'!$F$25,IF(BB370=4,'TUITION SCHED'!$G$25,IF(BB370=5,'TUITION SCHED'!$H$25,""))))))</f>
        <v/>
      </c>
      <c r="BS370" s="442" t="str">
        <f>IF(BC370&lt;1,"",IF(BC370=1,'TUITION SCHED'!$D$26,IF(BC370=2,'TUITION SCHED'!$E$26,IF(BC370=3,'TUITION SCHED'!$F$26,IF(BC370=4,'TUITION SCHED'!$G$26,IF(BC370=5,'TUITION SCHED'!$H$26,""))))))</f>
        <v/>
      </c>
      <c r="BT370" s="442" t="str">
        <f>IF(BD370&lt;1,"",IF(BD370=1,'TUITION SCHED'!$D$27,IF(BD370=2,'TUITION SCHED'!$E$27,IF(BD370=3,'TUITION SCHED'!$F$27,IF(BD370=4,'TUITION SCHED'!$G$27,IF(BD370=5,'TUITION SCHED'!$H$27,""))))))</f>
        <v/>
      </c>
      <c r="BU370" s="442" t="str">
        <f>IF(BE370&lt;1,"",IF(BE370=1,'TUITION SCHED'!$D$28,IF(BE370=2,'TUITION SCHED'!$E$28,IF(BE370=3,'TUITION SCHED'!$F$28,IF(BE370=4,'TUITION SCHED'!$G$28,IF(BE370=5,'TUITION SCHED'!$H$28,""))))))</f>
        <v/>
      </c>
      <c r="BV370" s="439" t="str">
        <f>IF(BF370&lt;1,"",IF(BF370=1,'TUITION SCHED'!$D$29,IF(BF370=2,'TUITION SCHED'!$E$29,IF(BF370=3,'TUITION SCHED'!$F$29,IF(BF370=4,'TUITION SCHED'!$G$29,IF(BF370=5,'TUITION SCHED'!$H$29,""))))))</f>
        <v/>
      </c>
      <c r="BW370" s="124"/>
      <c r="BX370" s="507"/>
      <c r="BY370" s="264" t="str">
        <f>IF(AH370="y",IF(SUM(J370:O370)&gt;0,'TUITION SCHED'!$H$58+IF(SUM(J370:O370)&gt;1,((SUM(J370:O370)-1))*'TUITION SCHED'!$H$60)+SUM(B370:I370)*'TUITION SCHED'!$H$59,""),"")</f>
        <v/>
      </c>
      <c r="BZ370" s="442" t="str">
        <f>IF(AH370="y",IF(SUM(B370:I370)&gt;0,'TUITION SCHED'!$H$57+IF(SUM(B370:I370)&gt;1,((SUM(B370:I370)-1))*'TUITION SCHED'!$H$59),""),"")</f>
        <v/>
      </c>
      <c r="CA370" s="442" t="str">
        <f>IF(AH370="y",P370,"")</f>
        <v/>
      </c>
    </row>
    <row r="371" spans="1:79">
      <c r="A371" s="480"/>
      <c r="B371" s="480"/>
      <c r="C371" s="480"/>
      <c r="D371" s="480"/>
      <c r="E371" s="480"/>
      <c r="F371" s="480"/>
      <c r="G371" s="480"/>
      <c r="H371" s="480"/>
      <c r="I371" s="480"/>
      <c r="J371" s="480"/>
      <c r="K371" s="480"/>
      <c r="L371" s="480"/>
      <c r="M371" s="480"/>
      <c r="N371" s="480"/>
      <c r="O371" s="480"/>
      <c r="P371" s="443">
        <f>SUM(B371:O371)</f>
        <v>0</v>
      </c>
      <c r="Q371" s="480"/>
      <c r="R371" s="480"/>
      <c r="S371" s="456">
        <f>IF(U371&gt;0,U371,IF(Q371=1,'TUITION SCHED'!D$30,IF(Q371=2,'TUITION SCHED'!E$30,IF(Q371=3,'TUITION SCHED'!F$30,IF(Q371=4,'TUITION SCHED'!G$30,IF(Q371=5,'TUITION SCHED'!H$30,IF(R371&gt;0,R371*'TUITION SCHED'!$D$31,SUM(BI371:BV371))))))))</f>
        <v>0</v>
      </c>
      <c r="T371" s="457" t="str">
        <f>IF(A371="","",IF(S371=0,"XX",""))</f>
        <v/>
      </c>
      <c r="U371" s="480"/>
      <c r="V371" s="480"/>
      <c r="W371" s="575" t="str">
        <f>IF(V371="y",S371*'DATA INPUT'!$B$20,"")</f>
        <v/>
      </c>
      <c r="X371" s="483"/>
      <c r="Y371" s="443" t="str">
        <f>IF(A371="","",IF(X371="y",'DATA INPUT'!$B$26,'DATA INPUT'!$B$27))</f>
        <v/>
      </c>
      <c r="Z371" s="458"/>
      <c r="AA371" s="480"/>
      <c r="AB371" s="480"/>
      <c r="AC371" s="480"/>
      <c r="AD371" s="480"/>
      <c r="AE371" s="443" t="str">
        <f>IF((AB371+AC371+AD371)=0,"",(AB371*'DATA INPUT'!$D$59)+(AC371*'DATA INPUT'!$D$61)+(AD371*'DATA INPUT'!$D$66))</f>
        <v/>
      </c>
      <c r="AF371" s="480"/>
      <c r="AG371" s="480"/>
      <c r="AH371" s="483"/>
      <c r="AI371" s="443" t="str">
        <f>IF(AH371="y",SUM(D371:H371),"")</f>
        <v/>
      </c>
      <c r="AJ371" s="443" t="str">
        <f>IF(AH371="y",SUM(D371:H371),"")</f>
        <v/>
      </c>
      <c r="AK371" s="443" t="str">
        <f>IF(AH371="y",SUM(D371:H371),"")</f>
        <v/>
      </c>
      <c r="AL371" s="443" t="str">
        <f>IF(AH371="y",SUM(I371:O371),"")</f>
        <v/>
      </c>
      <c r="AM371" s="443" t="str">
        <f>IF(AH371="y",SUM(I371:O371),"")</f>
        <v/>
      </c>
      <c r="AN371" s="443" t="str">
        <f>IF(AH371="y",SUM(I371:O371),"")</f>
        <v/>
      </c>
      <c r="AO371" s="443" t="str">
        <f>IF(AH371="y",SUM(D371:O371),"")</f>
        <v/>
      </c>
      <c r="AP371" s="443" t="str">
        <f>IF(AH371="y",SUM(D371:O371),"")</f>
        <v/>
      </c>
      <c r="AQ371" s="440" t="str">
        <f>IF(AH371="y",IF(MAX(BY371:BZ371)&lt;'TUITION SCHED'!$H$61,MAX(BY371:BZ371),'TUITION SCHED'!$H$61),"")</f>
        <v/>
      </c>
      <c r="AR371" s="459"/>
      <c r="AS371" s="443" t="str">
        <f>IF(SUM(AT371:$BF371)&gt;0,"",IF(B371&gt;0,$P371,""))</f>
        <v/>
      </c>
      <c r="AT371" s="443" t="str">
        <f>IF(SUM(AU371:$BF371)&gt;0,"",IF(C371&gt;0,$P371,""))</f>
        <v/>
      </c>
      <c r="AU371" s="443" t="str">
        <f>IF(SUM(AV371:$BF371)&gt;0,"",IF(D371&gt;0,$P371,""))</f>
        <v/>
      </c>
      <c r="AV371" s="443" t="str">
        <f>IF(SUM(AW371:$BF371)&gt;0,"",IF(E371&gt;0,$P371,""))</f>
        <v/>
      </c>
      <c r="AW371" s="443" t="str">
        <f>IF(SUM(AX371:$BF371)&gt;0,"",IF(F371&gt;0,$P371,""))</f>
        <v/>
      </c>
      <c r="AX371" s="443" t="str">
        <f>IF(SUM(AY371:$BF371)&gt;0,"",IF(G371&gt;0,$P371,""))</f>
        <v/>
      </c>
      <c r="AY371" s="443" t="str">
        <f>IF(SUM(AZ371:$BF371)&gt;0,"",IF(H371&gt;0,$P371,""))</f>
        <v/>
      </c>
      <c r="AZ371" s="443" t="str">
        <f>IF(SUM(BA371:$BF371)&gt;0,"",IF(I371&gt;0,$P371,""))</f>
        <v/>
      </c>
      <c r="BA371" s="443" t="str">
        <f>IF(SUM(BB371:$BF371)&gt;0,"",IF(J371&gt;0,$P371,""))</f>
        <v/>
      </c>
      <c r="BB371" s="443" t="str">
        <f>IF(SUM(BC371:$BF371)&gt;0,"",IF(K371&gt;0,$P371,""))</f>
        <v/>
      </c>
      <c r="BC371" s="443" t="str">
        <f>IF(SUM(BD371:$BF371)&gt;0,"",IF(L371&gt;0,$P371,""))</f>
        <v/>
      </c>
      <c r="BD371" s="443" t="str">
        <f>IF(SUM(BE371:$BF371)&gt;0,"",IF(M371&gt;0,$P371,""))</f>
        <v/>
      </c>
      <c r="BE371" s="443" t="str">
        <f>IF(SUM(BF371:BG371)&gt;0,"",IF(N371&gt;0,P371,""))</f>
        <v/>
      </c>
      <c r="BF371" s="440" t="str">
        <f>IF(O371&gt;0,P371,"")</f>
        <v/>
      </c>
      <c r="BG371" s="124"/>
      <c r="BH371" s="507"/>
      <c r="BI371" s="145" t="str">
        <f>IF(AS371&lt;1,"",IF(AS371=1,'TUITION SCHED'!$D$16,IF(AS371=2,'TUITION SCHED'!$E$16,IF(AS371=3,'TUITION SCHED'!$F$16,IF(AS371=4,'TUITION SCHED'!$G$16,IF(AS371=5,'TUITION SCHED'!$H$16,""))))))</f>
        <v/>
      </c>
      <c r="BJ371" s="443" t="str">
        <f>IF(AT371&lt;1,"",IF(AT371=1,'TUITION SCHED'!$D$17,IF(AT371=2,'TUITION SCHED'!$E$17,IF(AT371=3,'TUITION SCHED'!$F$17,IF(AT371=4,'TUITION SCHED'!$G$17,IF(AT371=5,'TUITION SCHED'!$H$18,""))))))</f>
        <v/>
      </c>
      <c r="BK371" s="443" t="str">
        <f>IF(AU371&lt;1,"",IF(AU371=1,'TUITION SCHED'!$D$18,IF(AU371=2,'TUITION SCHED'!$E$18,IF(AU371=3,'TUITION SCHED'!$F$18,IF(AU371=4,'TUITION SCHED'!$G$18,IF(AU371=5,'TUITION SCHED'!$H$18,""))))))</f>
        <v/>
      </c>
      <c r="BL371" s="443" t="str">
        <f>IF(AV371&lt;1,"",IF(AV371=1,'TUITION SCHED'!$D$19,IF(AV371=2,'TUITION SCHED'!$E$19,IF(AV371=3,'TUITION SCHED'!$F$19,IF(AV371=4,'TUITION SCHED'!$G$19,IF(AV371=5,'TUITION SCHED'!$H$19,""))))))</f>
        <v/>
      </c>
      <c r="BM371" s="443" t="str">
        <f>IF(AW371&lt;1,"",IF(AW371=1,'TUITION SCHED'!$D$20,IF(AW371=2,'TUITION SCHED'!$E$20,IF(AW371=3,'TUITION SCHED'!$F$20,IF(AW371=4,'TUITION SCHED'!$G$20,IF(AW371=5,'TUITION SCHED'!$H$20,""))))))</f>
        <v/>
      </c>
      <c r="BN371" s="443" t="str">
        <f>IF(AX371&lt;1,"",IF(AX371=1,'TUITION SCHED'!$D$21,IF(AX371=2,'TUITION SCHED'!$E$21,IF(AX371=3,'TUITION SCHED'!$F$21,IF(AX371=4,'TUITION SCHED'!$G$21,IF(AX371=5,'TUITION SCHED'!$H$21,""))))))</f>
        <v/>
      </c>
      <c r="BO371" s="443" t="str">
        <f>IF(AY371&lt;1,"",IF(AY371=1,'TUITION SCHED'!$D$22,IF(AY371=2,'TUITION SCHED'!$E$22,IF(AY371=3,'TUITION SCHED'!$F$22,IF(AY371=4,'TUITION SCHED'!$G$22,IF(AY371=5,'TUITION SCHED'!$H$22,""))))))</f>
        <v/>
      </c>
      <c r="BP371" s="443" t="str">
        <f>IF(AZ371&lt;1,"",IF(AZ371=1,'TUITION SCHED'!$D$23,IF(AZ371=2,'TUITION SCHED'!$E$23,IF(AZ371=3,'TUITION SCHED'!$F$23,IF(AZ371=4,'TUITION SCHED'!$G$23,IF(AZ371=5,'TUITION SCHED'!$H$23,""))))))</f>
        <v/>
      </c>
      <c r="BQ371" s="443" t="str">
        <f>IF(BA371&lt;1,"",IF(BA371=1,'TUITION SCHED'!$D$24,IF(BA371=2,'TUITION SCHED'!$E$24,IF(BA371=3,'TUITION SCHED'!$F$24,IF(BA371=4,'TUITION SCHED'!$G$24,IF(BA371=5,'TUITION SCHED'!$H$24,""))))))</f>
        <v/>
      </c>
      <c r="BR371" s="443" t="str">
        <f>IF(BB371&lt;1,"",IF(BB371=1,'TUITION SCHED'!$D$25,IF(BB371=2,'TUITION SCHED'!$E$25,IF(BB371=3,'TUITION SCHED'!$F$25,IF(BB371=4,'TUITION SCHED'!$G$25,IF(BB371=5,'TUITION SCHED'!$H$25,""))))))</f>
        <v/>
      </c>
      <c r="BS371" s="443" t="str">
        <f>IF(BC371&lt;1,"",IF(BC371=1,'TUITION SCHED'!$D$26,IF(BC371=2,'TUITION SCHED'!$E$26,IF(BC371=3,'TUITION SCHED'!$F$26,IF(BC371=4,'TUITION SCHED'!$G$26,IF(BC371=5,'TUITION SCHED'!$H$26,""))))))</f>
        <v/>
      </c>
      <c r="BT371" s="443" t="str">
        <f>IF(BD371&lt;1,"",IF(BD371=1,'TUITION SCHED'!$D$27,IF(BD371=2,'TUITION SCHED'!$E$27,IF(BD371=3,'TUITION SCHED'!$F$27,IF(BD371=4,'TUITION SCHED'!$G$27,IF(BD371=5,'TUITION SCHED'!$H$27,""))))))</f>
        <v/>
      </c>
      <c r="BU371" s="443" t="str">
        <f>IF(BE371&lt;1,"",IF(BE371=1,'TUITION SCHED'!$D$28,IF(BE371=2,'TUITION SCHED'!$E$28,IF(BE371=3,'TUITION SCHED'!$F$28,IF(BE371=4,'TUITION SCHED'!$G$28,IF(BE371=5,'TUITION SCHED'!$H$28,""))))))</f>
        <v/>
      </c>
      <c r="BV371" s="440" t="str">
        <f>IF(BF371&lt;1,"",IF(BF371=1,'TUITION SCHED'!$D$29,IF(BF371=2,'TUITION SCHED'!$E$29,IF(BF371=3,'TUITION SCHED'!$F$29,IF(BF371=4,'TUITION SCHED'!$G$29,IF(BF371=5,'TUITION SCHED'!$H$29,""))))))</f>
        <v/>
      </c>
      <c r="BW371" s="124"/>
      <c r="BX371" s="507"/>
      <c r="BY371" s="145" t="str">
        <f>IF(AH371="y",IF(SUM(J371:O371)&gt;0,'TUITION SCHED'!$H$58+IF(SUM(J371:O371)&gt;1,((SUM(J371:O371)-1))*'TUITION SCHED'!$H$60)+SUM(B371:I371)*'TUITION SCHED'!$H$59,""),"")</f>
        <v/>
      </c>
      <c r="BZ371" s="443" t="str">
        <f>IF(AH371="y",IF(SUM(B371:I371)&gt;0,'TUITION SCHED'!$H$57+IF(SUM(B371:I371)&gt;1,((SUM(B371:I371)-1))*'TUITION SCHED'!$H$59),""),"")</f>
        <v/>
      </c>
      <c r="CA371" s="443" t="str">
        <f>IF(AH371="y",P371,"")</f>
        <v/>
      </c>
    </row>
    <row r="372" spans="1:79">
      <c r="A372" s="480"/>
      <c r="B372" s="480"/>
      <c r="C372" s="480"/>
      <c r="D372" s="480"/>
      <c r="E372" s="480"/>
      <c r="F372" s="480"/>
      <c r="G372" s="480"/>
      <c r="H372" s="480"/>
      <c r="I372" s="480"/>
      <c r="J372" s="480"/>
      <c r="K372" s="480"/>
      <c r="L372" s="480"/>
      <c r="M372" s="480"/>
      <c r="N372" s="480"/>
      <c r="O372" s="480"/>
      <c r="P372" s="443">
        <f>SUM(B372:O372)</f>
        <v>0</v>
      </c>
      <c r="Q372" s="480"/>
      <c r="R372" s="480"/>
      <c r="S372" s="456">
        <f>IF(U372&gt;0,U372,IF(Q372=1,'TUITION SCHED'!D$30,IF(Q372=2,'TUITION SCHED'!E$30,IF(Q372=3,'TUITION SCHED'!F$30,IF(Q372=4,'TUITION SCHED'!G$30,IF(Q372=5,'TUITION SCHED'!H$30,IF(R372&gt;0,R372*'TUITION SCHED'!$D$31,SUM(BI372:BV372))))))))</f>
        <v>0</v>
      </c>
      <c r="T372" s="457" t="str">
        <f>IF(A372="","",IF(S372=0,"XX",""))</f>
        <v/>
      </c>
      <c r="U372" s="480"/>
      <c r="V372" s="480"/>
      <c r="W372" s="575" t="str">
        <f>IF(V372="y",S372*'DATA INPUT'!$B$20,"")</f>
        <v/>
      </c>
      <c r="X372" s="483"/>
      <c r="Y372" s="443" t="str">
        <f>IF(A372="","",IF(X372="y",'DATA INPUT'!$B$26,'DATA INPUT'!$B$27))</f>
        <v/>
      </c>
      <c r="Z372" s="458"/>
      <c r="AA372" s="480"/>
      <c r="AB372" s="480"/>
      <c r="AC372" s="480"/>
      <c r="AD372" s="480"/>
      <c r="AE372" s="443" t="str">
        <f>IF((AB372+AC372+AD372)=0,"",(AB372*'DATA INPUT'!$D$59)+(AC372*'DATA INPUT'!$D$61)+(AD372*'DATA INPUT'!$D$66))</f>
        <v/>
      </c>
      <c r="AF372" s="480"/>
      <c r="AG372" s="480"/>
      <c r="AH372" s="483"/>
      <c r="AI372" s="443" t="str">
        <f>IF(AH372="y",SUM(D372:H372),"")</f>
        <v/>
      </c>
      <c r="AJ372" s="443" t="str">
        <f>IF(AH372="y",SUM(D372:H372),"")</f>
        <v/>
      </c>
      <c r="AK372" s="443" t="str">
        <f>IF(AH372="y",SUM(D372:H372),"")</f>
        <v/>
      </c>
      <c r="AL372" s="443" t="str">
        <f>IF(AH372="y",SUM(I372:O372),"")</f>
        <v/>
      </c>
      <c r="AM372" s="443" t="str">
        <f>IF(AH372="y",SUM(I372:O372),"")</f>
        <v/>
      </c>
      <c r="AN372" s="443" t="str">
        <f>IF(AH372="y",SUM(I372:O372),"")</f>
        <v/>
      </c>
      <c r="AO372" s="443" t="str">
        <f>IF(AH372="y",SUM(D372:O372),"")</f>
        <v/>
      </c>
      <c r="AP372" s="443" t="str">
        <f>IF(AH372="y",SUM(D372:O372),"")</f>
        <v/>
      </c>
      <c r="AQ372" s="440" t="str">
        <f>IF(AH372="y",IF(MAX(BY372:BZ372)&lt;'TUITION SCHED'!$H$61,MAX(BY372:BZ372),'TUITION SCHED'!$H$61),"")</f>
        <v/>
      </c>
      <c r="AR372" s="459"/>
      <c r="AS372" s="443" t="str">
        <f>IF(SUM(AT372:$BF372)&gt;0,"",IF(B372&gt;0,$P372,""))</f>
        <v/>
      </c>
      <c r="AT372" s="443" t="str">
        <f>IF(SUM(AU372:$BF372)&gt;0,"",IF(C372&gt;0,$P372,""))</f>
        <v/>
      </c>
      <c r="AU372" s="443" t="str">
        <f>IF(SUM(AV372:$BF372)&gt;0,"",IF(D372&gt;0,$P372,""))</f>
        <v/>
      </c>
      <c r="AV372" s="443" t="str">
        <f>IF(SUM(AW372:$BF372)&gt;0,"",IF(E372&gt;0,$P372,""))</f>
        <v/>
      </c>
      <c r="AW372" s="443" t="str">
        <f>IF(SUM(AX372:$BF372)&gt;0,"",IF(F372&gt;0,$P372,""))</f>
        <v/>
      </c>
      <c r="AX372" s="443" t="str">
        <f>IF(SUM(AY372:$BF372)&gt;0,"",IF(G372&gt;0,$P372,""))</f>
        <v/>
      </c>
      <c r="AY372" s="443" t="str">
        <f>IF(SUM(AZ372:$BF372)&gt;0,"",IF(H372&gt;0,$P372,""))</f>
        <v/>
      </c>
      <c r="AZ372" s="443" t="str">
        <f>IF(SUM(BA372:$BF372)&gt;0,"",IF(I372&gt;0,$P372,""))</f>
        <v/>
      </c>
      <c r="BA372" s="443" t="str">
        <f>IF(SUM(BB372:$BF372)&gt;0,"",IF(J372&gt;0,$P372,""))</f>
        <v/>
      </c>
      <c r="BB372" s="443" t="str">
        <f>IF(SUM(BC372:$BF372)&gt;0,"",IF(K372&gt;0,$P372,""))</f>
        <v/>
      </c>
      <c r="BC372" s="443" t="str">
        <f>IF(SUM(BD372:$BF372)&gt;0,"",IF(L372&gt;0,$P372,""))</f>
        <v/>
      </c>
      <c r="BD372" s="443" t="str">
        <f>IF(SUM(BE372:$BF372)&gt;0,"",IF(M372&gt;0,$P372,""))</f>
        <v/>
      </c>
      <c r="BE372" s="443" t="str">
        <f>IF(SUM(BF372:BG372)&gt;0,"",IF(N372&gt;0,P372,""))</f>
        <v/>
      </c>
      <c r="BF372" s="440" t="str">
        <f>IF(O372&gt;0,P372,"")</f>
        <v/>
      </c>
      <c r="BG372" s="124"/>
      <c r="BH372" s="507"/>
      <c r="BI372" s="145" t="str">
        <f>IF(AS372&lt;1,"",IF(AS372=1,'TUITION SCHED'!$D$16,IF(AS372=2,'TUITION SCHED'!$E$16,IF(AS372=3,'TUITION SCHED'!$F$16,IF(AS372=4,'TUITION SCHED'!$G$16,IF(AS372=5,'TUITION SCHED'!$H$16,""))))))</f>
        <v/>
      </c>
      <c r="BJ372" s="443" t="str">
        <f>IF(AT372&lt;1,"",IF(AT372=1,'TUITION SCHED'!$D$17,IF(AT372=2,'TUITION SCHED'!$E$17,IF(AT372=3,'TUITION SCHED'!$F$17,IF(AT372=4,'TUITION SCHED'!$G$17,IF(AT372=5,'TUITION SCHED'!$H$18,""))))))</f>
        <v/>
      </c>
      <c r="BK372" s="443" t="str">
        <f>IF(AU372&lt;1,"",IF(AU372=1,'TUITION SCHED'!$D$18,IF(AU372=2,'TUITION SCHED'!$E$18,IF(AU372=3,'TUITION SCHED'!$F$18,IF(AU372=4,'TUITION SCHED'!$G$18,IF(AU372=5,'TUITION SCHED'!$H$18,""))))))</f>
        <v/>
      </c>
      <c r="BL372" s="443" t="str">
        <f>IF(AV372&lt;1,"",IF(AV372=1,'TUITION SCHED'!$D$19,IF(AV372=2,'TUITION SCHED'!$E$19,IF(AV372=3,'TUITION SCHED'!$F$19,IF(AV372=4,'TUITION SCHED'!$G$19,IF(AV372=5,'TUITION SCHED'!$H$19,""))))))</f>
        <v/>
      </c>
      <c r="BM372" s="443" t="str">
        <f>IF(AW372&lt;1,"",IF(AW372=1,'TUITION SCHED'!$D$20,IF(AW372=2,'TUITION SCHED'!$E$20,IF(AW372=3,'TUITION SCHED'!$F$20,IF(AW372=4,'TUITION SCHED'!$G$20,IF(AW372=5,'TUITION SCHED'!$H$20,""))))))</f>
        <v/>
      </c>
      <c r="BN372" s="443" t="str">
        <f>IF(AX372&lt;1,"",IF(AX372=1,'TUITION SCHED'!$D$21,IF(AX372=2,'TUITION SCHED'!$E$21,IF(AX372=3,'TUITION SCHED'!$F$21,IF(AX372=4,'TUITION SCHED'!$G$21,IF(AX372=5,'TUITION SCHED'!$H$21,""))))))</f>
        <v/>
      </c>
      <c r="BO372" s="443" t="str">
        <f>IF(AY372&lt;1,"",IF(AY372=1,'TUITION SCHED'!$D$22,IF(AY372=2,'TUITION SCHED'!$E$22,IF(AY372=3,'TUITION SCHED'!$F$22,IF(AY372=4,'TUITION SCHED'!$G$22,IF(AY372=5,'TUITION SCHED'!$H$22,""))))))</f>
        <v/>
      </c>
      <c r="BP372" s="443" t="str">
        <f>IF(AZ372&lt;1,"",IF(AZ372=1,'TUITION SCHED'!$D$23,IF(AZ372=2,'TUITION SCHED'!$E$23,IF(AZ372=3,'TUITION SCHED'!$F$23,IF(AZ372=4,'TUITION SCHED'!$G$23,IF(AZ372=5,'TUITION SCHED'!$H$23,""))))))</f>
        <v/>
      </c>
      <c r="BQ372" s="443" t="str">
        <f>IF(BA372&lt;1,"",IF(BA372=1,'TUITION SCHED'!$D$24,IF(BA372=2,'TUITION SCHED'!$E$24,IF(BA372=3,'TUITION SCHED'!$F$24,IF(BA372=4,'TUITION SCHED'!$G$24,IF(BA372=5,'TUITION SCHED'!$H$24,""))))))</f>
        <v/>
      </c>
      <c r="BR372" s="443" t="str">
        <f>IF(BB372&lt;1,"",IF(BB372=1,'TUITION SCHED'!$D$25,IF(BB372=2,'TUITION SCHED'!$E$25,IF(BB372=3,'TUITION SCHED'!$F$25,IF(BB372=4,'TUITION SCHED'!$G$25,IF(BB372=5,'TUITION SCHED'!$H$25,""))))))</f>
        <v/>
      </c>
      <c r="BS372" s="443" t="str">
        <f>IF(BC372&lt;1,"",IF(BC372=1,'TUITION SCHED'!$D$26,IF(BC372=2,'TUITION SCHED'!$E$26,IF(BC372=3,'TUITION SCHED'!$F$26,IF(BC372=4,'TUITION SCHED'!$G$26,IF(BC372=5,'TUITION SCHED'!$H$26,""))))))</f>
        <v/>
      </c>
      <c r="BT372" s="443" t="str">
        <f>IF(BD372&lt;1,"",IF(BD372=1,'TUITION SCHED'!$D$27,IF(BD372=2,'TUITION SCHED'!$E$27,IF(BD372=3,'TUITION SCHED'!$F$27,IF(BD372=4,'TUITION SCHED'!$G$27,IF(BD372=5,'TUITION SCHED'!$H$27,""))))))</f>
        <v/>
      </c>
      <c r="BU372" s="443" t="str">
        <f>IF(BE372&lt;1,"",IF(BE372=1,'TUITION SCHED'!$D$28,IF(BE372=2,'TUITION SCHED'!$E$28,IF(BE372=3,'TUITION SCHED'!$F$28,IF(BE372=4,'TUITION SCHED'!$G$28,IF(BE372=5,'TUITION SCHED'!$H$28,""))))))</f>
        <v/>
      </c>
      <c r="BV372" s="440" t="str">
        <f>IF(BF372&lt;1,"",IF(BF372=1,'TUITION SCHED'!$D$29,IF(BF372=2,'TUITION SCHED'!$E$29,IF(BF372=3,'TUITION SCHED'!$F$29,IF(BF372=4,'TUITION SCHED'!$G$29,IF(BF372=5,'TUITION SCHED'!$H$29,""))))))</f>
        <v/>
      </c>
      <c r="BW372" s="124"/>
      <c r="BX372" s="507"/>
      <c r="BY372" s="145" t="str">
        <f>IF(AH372="y",IF(SUM(J372:O372)&gt;0,'TUITION SCHED'!$H$58+IF(SUM(J372:O372)&gt;1,((SUM(J372:O372)-1))*'TUITION SCHED'!$H$60)+SUM(B372:I372)*'TUITION SCHED'!$H$59,""),"")</f>
        <v/>
      </c>
      <c r="BZ372" s="443" t="str">
        <f>IF(AH372="y",IF(SUM(B372:I372)&gt;0,'TUITION SCHED'!$H$57+IF(SUM(B372:I372)&gt;1,((SUM(B372:I372)-1))*'TUITION SCHED'!$H$59),""),"")</f>
        <v/>
      </c>
      <c r="CA372" s="443" t="str">
        <f>IF(AH372="y",P372,"")</f>
        <v/>
      </c>
    </row>
    <row r="373" spans="1:79">
      <c r="A373" s="481"/>
      <c r="B373" s="481"/>
      <c r="C373" s="481"/>
      <c r="D373" s="481"/>
      <c r="E373" s="481"/>
      <c r="F373" s="481"/>
      <c r="G373" s="481"/>
      <c r="H373" s="481"/>
      <c r="I373" s="481"/>
      <c r="J373" s="481"/>
      <c r="K373" s="481"/>
      <c r="L373" s="481"/>
      <c r="M373" s="481"/>
      <c r="N373" s="481"/>
      <c r="O373" s="481"/>
      <c r="P373" s="444">
        <f>SUM(B373:O373)</f>
        <v>0</v>
      </c>
      <c r="Q373" s="481"/>
      <c r="R373" s="481"/>
      <c r="S373" s="460">
        <f>IF(U373&gt;0,U373,IF(Q373=1,'TUITION SCHED'!D$30,IF(Q373=2,'TUITION SCHED'!E$30,IF(Q373=3,'TUITION SCHED'!F$30,IF(Q373=4,'TUITION SCHED'!G$30,IF(Q373=5,'TUITION SCHED'!H$30,IF(R373&gt;0,R373*'TUITION SCHED'!$D$31,SUM(BI373:BV373))))))))</f>
        <v>0</v>
      </c>
      <c r="T373" s="461" t="str">
        <f>IF(A373="","",IF(S373=0,"XX",""))</f>
        <v/>
      </c>
      <c r="U373" s="481"/>
      <c r="V373" s="481"/>
      <c r="W373" s="575" t="str">
        <f>IF(V373="y",S373*'DATA INPUT'!$B$20,"")</f>
        <v/>
      </c>
      <c r="X373" s="484"/>
      <c r="Y373" s="444" t="str">
        <f>IF(A373="","",IF(X373="y",'DATA INPUT'!$B$26,'DATA INPUT'!$B$27))</f>
        <v/>
      </c>
      <c r="Z373" s="462"/>
      <c r="AA373" s="481"/>
      <c r="AB373" s="481"/>
      <c r="AC373" s="481"/>
      <c r="AD373" s="481"/>
      <c r="AE373" s="444" t="str">
        <f>IF((AB373+AC373+AD373)=0,"",(AB373*'DATA INPUT'!$D$59)+(AC373*'DATA INPUT'!$D$61)+(AD373*'DATA INPUT'!$D$66))</f>
        <v/>
      </c>
      <c r="AF373" s="481"/>
      <c r="AG373" s="481"/>
      <c r="AH373" s="484"/>
      <c r="AI373" s="444" t="str">
        <f>IF(AH373="y",SUM(D373:H373),"")</f>
        <v/>
      </c>
      <c r="AJ373" s="444" t="str">
        <f>IF(AH373="y",SUM(D373:H373),"")</f>
        <v/>
      </c>
      <c r="AK373" s="444" t="str">
        <f>IF(AH373="y",SUM(D373:H373),"")</f>
        <v/>
      </c>
      <c r="AL373" s="444" t="str">
        <f>IF(AH373="y",SUM(I373:O373),"")</f>
        <v/>
      </c>
      <c r="AM373" s="444" t="str">
        <f>IF(AH373="y",SUM(I373:O373),"")</f>
        <v/>
      </c>
      <c r="AN373" s="444" t="str">
        <f>IF(AH373="y",SUM(I373:O373),"")</f>
        <v/>
      </c>
      <c r="AO373" s="444" t="str">
        <f>IF(AH373="y",SUM(D373:O373),"")</f>
        <v/>
      </c>
      <c r="AP373" s="444" t="str">
        <f>IF(AH373="y",SUM(D373:O373),"")</f>
        <v/>
      </c>
      <c r="AQ373" s="441" t="str">
        <f>IF(AH373="y",IF(MAX(BY373:BZ373)&lt;'TUITION SCHED'!$H$61,MAX(BY373:BZ373),'TUITION SCHED'!$H$61),"")</f>
        <v/>
      </c>
      <c r="AR373" s="459"/>
      <c r="AS373" s="444" t="str">
        <f>IF(SUM(AT373:$BF373)&gt;0,"",IF(B373&gt;0,$P373,""))</f>
        <v/>
      </c>
      <c r="AT373" s="444" t="str">
        <f>IF(SUM(AU373:$BF373)&gt;0,"",IF(C373&gt;0,$P373,""))</f>
        <v/>
      </c>
      <c r="AU373" s="444" t="str">
        <f>IF(SUM(AV373:$BF373)&gt;0,"",IF(D373&gt;0,$P373,""))</f>
        <v/>
      </c>
      <c r="AV373" s="444" t="str">
        <f>IF(SUM(AW373:$BF373)&gt;0,"",IF(E373&gt;0,$P373,""))</f>
        <v/>
      </c>
      <c r="AW373" s="444" t="str">
        <f>IF(SUM(AX373:$BF373)&gt;0,"",IF(F373&gt;0,$P373,""))</f>
        <v/>
      </c>
      <c r="AX373" s="444" t="str">
        <f>IF(SUM(AY373:$BF373)&gt;0,"",IF(G373&gt;0,$P373,""))</f>
        <v/>
      </c>
      <c r="AY373" s="444" t="str">
        <f>IF(SUM(AZ373:$BF373)&gt;0,"",IF(H373&gt;0,$P373,""))</f>
        <v/>
      </c>
      <c r="AZ373" s="444" t="str">
        <f>IF(SUM(BA373:$BF373)&gt;0,"",IF(I373&gt;0,$P373,""))</f>
        <v/>
      </c>
      <c r="BA373" s="444" t="str">
        <f>IF(SUM(BB373:$BF373)&gt;0,"",IF(J373&gt;0,$P373,""))</f>
        <v/>
      </c>
      <c r="BB373" s="444" t="str">
        <f>IF(SUM(BC373:$BF373)&gt;0,"",IF(K373&gt;0,$P373,""))</f>
        <v/>
      </c>
      <c r="BC373" s="444" t="str">
        <f>IF(SUM(BD373:$BF373)&gt;0,"",IF(L373&gt;0,$P373,""))</f>
        <v/>
      </c>
      <c r="BD373" s="444" t="str">
        <f>IF(SUM(BE373:$BF373)&gt;0,"",IF(M373&gt;0,$P373,""))</f>
        <v/>
      </c>
      <c r="BE373" s="444" t="str">
        <f>IF(SUM(BF373:BG373)&gt;0,"",IF(N373&gt;0,P373,""))</f>
        <v/>
      </c>
      <c r="BF373" s="441" t="str">
        <f>IF(O373&gt;0,P373,"")</f>
        <v/>
      </c>
      <c r="BG373" s="124"/>
      <c r="BH373" s="507"/>
      <c r="BI373" s="265" t="str">
        <f>IF(AS373&lt;1,"",IF(AS373=1,'TUITION SCHED'!$D$16,IF(AS373=2,'TUITION SCHED'!$E$16,IF(AS373=3,'TUITION SCHED'!$F$16,IF(AS373=4,'TUITION SCHED'!$G$16,IF(AS373=5,'TUITION SCHED'!$H$16,""))))))</f>
        <v/>
      </c>
      <c r="BJ373" s="444" t="str">
        <f>IF(AT373&lt;1,"",IF(AT373=1,'TUITION SCHED'!$D$17,IF(AT373=2,'TUITION SCHED'!$E$17,IF(AT373=3,'TUITION SCHED'!$F$17,IF(AT373=4,'TUITION SCHED'!$G$17,IF(AT373=5,'TUITION SCHED'!$H$18,""))))))</f>
        <v/>
      </c>
      <c r="BK373" s="444" t="str">
        <f>IF(AU373&lt;1,"",IF(AU373=1,'TUITION SCHED'!$D$18,IF(AU373=2,'TUITION SCHED'!$E$18,IF(AU373=3,'TUITION SCHED'!$F$18,IF(AU373=4,'TUITION SCHED'!$G$18,IF(AU373=5,'TUITION SCHED'!$H$18,""))))))</f>
        <v/>
      </c>
      <c r="BL373" s="444" t="str">
        <f>IF(AV373&lt;1,"",IF(AV373=1,'TUITION SCHED'!$D$19,IF(AV373=2,'TUITION SCHED'!$E$19,IF(AV373=3,'TUITION SCHED'!$F$19,IF(AV373=4,'TUITION SCHED'!$G$19,IF(AV373=5,'TUITION SCHED'!$H$19,""))))))</f>
        <v/>
      </c>
      <c r="BM373" s="444" t="str">
        <f>IF(AW373&lt;1,"",IF(AW373=1,'TUITION SCHED'!$D$20,IF(AW373=2,'TUITION SCHED'!$E$20,IF(AW373=3,'TUITION SCHED'!$F$20,IF(AW373=4,'TUITION SCHED'!$G$20,IF(AW373=5,'TUITION SCHED'!$H$20,""))))))</f>
        <v/>
      </c>
      <c r="BN373" s="444" t="str">
        <f>IF(AX373&lt;1,"",IF(AX373=1,'TUITION SCHED'!$D$21,IF(AX373=2,'TUITION SCHED'!$E$21,IF(AX373=3,'TUITION SCHED'!$F$21,IF(AX373=4,'TUITION SCHED'!$G$21,IF(AX373=5,'TUITION SCHED'!$H$21,""))))))</f>
        <v/>
      </c>
      <c r="BO373" s="444" t="str">
        <f>IF(AY373&lt;1,"",IF(AY373=1,'TUITION SCHED'!$D$22,IF(AY373=2,'TUITION SCHED'!$E$22,IF(AY373=3,'TUITION SCHED'!$F$22,IF(AY373=4,'TUITION SCHED'!$G$22,IF(AY373=5,'TUITION SCHED'!$H$22,""))))))</f>
        <v/>
      </c>
      <c r="BP373" s="444" t="str">
        <f>IF(AZ373&lt;1,"",IF(AZ373=1,'TUITION SCHED'!$D$23,IF(AZ373=2,'TUITION SCHED'!$E$23,IF(AZ373=3,'TUITION SCHED'!$F$23,IF(AZ373=4,'TUITION SCHED'!$G$23,IF(AZ373=5,'TUITION SCHED'!$H$23,""))))))</f>
        <v/>
      </c>
      <c r="BQ373" s="444" t="str">
        <f>IF(BA373&lt;1,"",IF(BA373=1,'TUITION SCHED'!$D$24,IF(BA373=2,'TUITION SCHED'!$E$24,IF(BA373=3,'TUITION SCHED'!$F$24,IF(BA373=4,'TUITION SCHED'!$G$24,IF(BA373=5,'TUITION SCHED'!$H$24,""))))))</f>
        <v/>
      </c>
      <c r="BR373" s="444" t="str">
        <f>IF(BB373&lt;1,"",IF(BB373=1,'TUITION SCHED'!$D$25,IF(BB373=2,'TUITION SCHED'!$E$25,IF(BB373=3,'TUITION SCHED'!$F$25,IF(BB373=4,'TUITION SCHED'!$G$25,IF(BB373=5,'TUITION SCHED'!$H$25,""))))))</f>
        <v/>
      </c>
      <c r="BS373" s="444" t="str">
        <f>IF(BC373&lt;1,"",IF(BC373=1,'TUITION SCHED'!$D$26,IF(BC373=2,'TUITION SCHED'!$E$26,IF(BC373=3,'TUITION SCHED'!$F$26,IF(BC373=4,'TUITION SCHED'!$G$26,IF(BC373=5,'TUITION SCHED'!$H$26,""))))))</f>
        <v/>
      </c>
      <c r="BT373" s="444" t="str">
        <f>IF(BD373&lt;1,"",IF(BD373=1,'TUITION SCHED'!$D$27,IF(BD373=2,'TUITION SCHED'!$E$27,IF(BD373=3,'TUITION SCHED'!$F$27,IF(BD373=4,'TUITION SCHED'!$G$27,IF(BD373=5,'TUITION SCHED'!$H$27,""))))))</f>
        <v/>
      </c>
      <c r="BU373" s="444" t="str">
        <f>IF(BE373&lt;1,"",IF(BE373=1,'TUITION SCHED'!$D$28,IF(BE373=2,'TUITION SCHED'!$E$28,IF(BE373=3,'TUITION SCHED'!$F$28,IF(BE373=4,'TUITION SCHED'!$G$28,IF(BE373=5,'TUITION SCHED'!$H$28,""))))))</f>
        <v/>
      </c>
      <c r="BV373" s="441" t="str">
        <f>IF(BF373&lt;1,"",IF(BF373=1,'TUITION SCHED'!$D$29,IF(BF373=2,'TUITION SCHED'!$E$29,IF(BF373=3,'TUITION SCHED'!$F$29,IF(BF373=4,'TUITION SCHED'!$G$29,IF(BF373=5,'TUITION SCHED'!$H$29,""))))))</f>
        <v/>
      </c>
      <c r="BW373" s="124"/>
      <c r="BX373" s="507"/>
      <c r="BY373" s="265" t="str">
        <f>IF(AH373="y",IF(SUM(J373:O373)&gt;0,'TUITION SCHED'!$H$58+IF(SUM(J373:O373)&gt;1,((SUM(J373:O373)-1))*'TUITION SCHED'!$H$60)+SUM(B373:I373)*'TUITION SCHED'!$H$59,""),"")</f>
        <v/>
      </c>
      <c r="BZ373" s="444" t="str">
        <f>IF(AH373="y",IF(SUM(B373:I373)&gt;0,'TUITION SCHED'!$H$57+IF(SUM(B373:I373)&gt;1,((SUM(B373:I373)-1))*'TUITION SCHED'!$H$59),""),"")</f>
        <v/>
      </c>
      <c r="CA373" s="444" t="str">
        <f>IF(AH373="y",P373,"")</f>
        <v/>
      </c>
    </row>
    <row r="374" spans="1:79" ht="15.75" thickBot="1">
      <c r="A374" s="475" t="s">
        <v>430</v>
      </c>
      <c r="B374" s="466">
        <f t="shared" ref="B374:AG374" si="125">SUM(B370:B373)</f>
        <v>0</v>
      </c>
      <c r="C374" s="466">
        <f>SUM(C370:C373)</f>
        <v>0</v>
      </c>
      <c r="D374" s="466">
        <f t="shared" si="125"/>
        <v>0</v>
      </c>
      <c r="E374" s="466">
        <f t="shared" si="125"/>
        <v>0</v>
      </c>
      <c r="F374" s="466">
        <f t="shared" si="125"/>
        <v>0</v>
      </c>
      <c r="G374" s="466">
        <f t="shared" si="125"/>
        <v>0</v>
      </c>
      <c r="H374" s="466">
        <f t="shared" si="125"/>
        <v>0</v>
      </c>
      <c r="I374" s="466">
        <f t="shared" si="125"/>
        <v>0</v>
      </c>
      <c r="J374" s="466">
        <f t="shared" si="125"/>
        <v>0</v>
      </c>
      <c r="K374" s="466">
        <f t="shared" si="125"/>
        <v>0</v>
      </c>
      <c r="L374" s="466">
        <f t="shared" si="125"/>
        <v>0</v>
      </c>
      <c r="M374" s="466">
        <f t="shared" si="125"/>
        <v>0</v>
      </c>
      <c r="N374" s="466">
        <f t="shared" si="125"/>
        <v>0</v>
      </c>
      <c r="O374" s="466">
        <f t="shared" si="125"/>
        <v>0</v>
      </c>
      <c r="P374" s="466">
        <f t="shared" si="125"/>
        <v>0</v>
      </c>
      <c r="Q374" s="466"/>
      <c r="R374" s="466"/>
      <c r="S374" s="467">
        <f t="shared" si="125"/>
        <v>0</v>
      </c>
      <c r="T374" s="467"/>
      <c r="U374" s="466"/>
      <c r="V374" s="466"/>
      <c r="W374" s="467">
        <f t="shared" si="125"/>
        <v>0</v>
      </c>
      <c r="X374" s="466"/>
      <c r="Y374" s="467">
        <f t="shared" si="125"/>
        <v>0</v>
      </c>
      <c r="Z374" s="467">
        <f t="shared" si="125"/>
        <v>0</v>
      </c>
      <c r="AA374" s="467">
        <f t="shared" si="125"/>
        <v>0</v>
      </c>
      <c r="AB374" s="467">
        <f>SUM(AB370:AB373)</f>
        <v>0</v>
      </c>
      <c r="AC374" s="467">
        <f>SUM(AC370:AC373)</f>
        <v>0</v>
      </c>
      <c r="AD374" s="467">
        <f>SUM(AD370:AD373)</f>
        <v>0</v>
      </c>
      <c r="AE374" s="467">
        <f t="shared" si="125"/>
        <v>0</v>
      </c>
      <c r="AF374" s="467">
        <f t="shared" si="125"/>
        <v>0</v>
      </c>
      <c r="AG374" s="467">
        <f t="shared" si="125"/>
        <v>0</v>
      </c>
      <c r="AH374" s="466"/>
      <c r="AI374" s="467">
        <f t="shared" ref="AI374:AP374" si="126">SUM(AI370:AI373)</f>
        <v>0</v>
      </c>
      <c r="AJ374" s="467">
        <f t="shared" si="126"/>
        <v>0</v>
      </c>
      <c r="AK374" s="467">
        <f t="shared" si="126"/>
        <v>0</v>
      </c>
      <c r="AL374" s="467">
        <f t="shared" si="126"/>
        <v>0</v>
      </c>
      <c r="AM374" s="467">
        <f t="shared" si="126"/>
        <v>0</v>
      </c>
      <c r="AN374" s="467">
        <f t="shared" si="126"/>
        <v>0</v>
      </c>
      <c r="AO374" s="467">
        <f t="shared" si="126"/>
        <v>0</v>
      </c>
      <c r="AP374" s="467">
        <f t="shared" si="126"/>
        <v>0</v>
      </c>
      <c r="AQ374" s="503">
        <f>SUM(AQ370:AQ373)</f>
        <v>0</v>
      </c>
      <c r="AR374" s="459"/>
      <c r="AS374" s="167"/>
      <c r="AT374" s="167"/>
      <c r="AU374" s="167"/>
      <c r="AV374" s="167"/>
      <c r="AW374" s="167"/>
      <c r="AX374" s="167"/>
      <c r="AY374" s="167"/>
      <c r="AZ374" s="167"/>
      <c r="BA374" s="167"/>
      <c r="BB374" s="167"/>
      <c r="BC374" s="167"/>
      <c r="BD374" s="167"/>
      <c r="BE374" s="167"/>
      <c r="BF374" s="167"/>
      <c r="BG374" s="124"/>
      <c r="BH374" s="507"/>
      <c r="BI374" s="167"/>
      <c r="BJ374" s="167"/>
      <c r="BK374" s="167"/>
      <c r="BL374" s="167"/>
      <c r="BM374" s="167"/>
      <c r="BN374" s="167"/>
      <c r="BO374" s="167"/>
      <c r="BP374" s="167"/>
      <c r="BQ374" s="167"/>
      <c r="BR374" s="167"/>
      <c r="BS374" s="167"/>
      <c r="BT374" s="167"/>
      <c r="BU374" s="167"/>
      <c r="BV374" s="167"/>
      <c r="BW374" s="124"/>
      <c r="BX374" s="507"/>
      <c r="BY374" s="167"/>
      <c r="BZ374" s="167"/>
      <c r="CA374" s="168"/>
    </row>
    <row r="375" spans="1:79" ht="15.75" thickTop="1">
      <c r="A375" s="124"/>
      <c r="S375" s="95"/>
      <c r="BZ375" s="77" t="s">
        <v>447</v>
      </c>
      <c r="CA375" s="477">
        <f>SUM(CA34:CA373)</f>
        <v>0</v>
      </c>
    </row>
    <row r="376" spans="1:79" s="9" customFormat="1">
      <c r="A376" s="476" t="s">
        <v>448</v>
      </c>
      <c r="B376" s="476">
        <f t="shared" ref="B376:P376" si="127">B275+B316+B341+B357+B368+B374</f>
        <v>0</v>
      </c>
      <c r="C376" s="476">
        <f>C275+C316+C341+C357+C368+C374</f>
        <v>0</v>
      </c>
      <c r="D376" s="476">
        <f t="shared" si="127"/>
        <v>0</v>
      </c>
      <c r="E376" s="476">
        <f t="shared" si="127"/>
        <v>0</v>
      </c>
      <c r="F376" s="476">
        <f t="shared" si="127"/>
        <v>0</v>
      </c>
      <c r="G376" s="476">
        <f t="shared" si="127"/>
        <v>0</v>
      </c>
      <c r="H376" s="476">
        <f t="shared" si="127"/>
        <v>0</v>
      </c>
      <c r="I376" s="476">
        <f t="shared" si="127"/>
        <v>0</v>
      </c>
      <c r="J376" s="476">
        <f t="shared" si="127"/>
        <v>0</v>
      </c>
      <c r="K376" s="476">
        <f t="shared" si="127"/>
        <v>0</v>
      </c>
      <c r="L376" s="476">
        <f t="shared" si="127"/>
        <v>0</v>
      </c>
      <c r="M376" s="476">
        <f t="shared" si="127"/>
        <v>0</v>
      </c>
      <c r="N376" s="476">
        <f t="shared" si="127"/>
        <v>0</v>
      </c>
      <c r="O376" s="476">
        <f t="shared" si="127"/>
        <v>0</v>
      </c>
      <c r="P376" s="476">
        <f t="shared" si="127"/>
        <v>0</v>
      </c>
      <c r="Q376" s="476"/>
      <c r="R376" s="476"/>
      <c r="S376" s="478">
        <f>S275+S316+S341+S357+S368+S374</f>
        <v>0</v>
      </c>
      <c r="T376" s="478"/>
      <c r="U376" s="476"/>
      <c r="V376" s="476">
        <f>COUNTIF(V34:V374,"y")</f>
        <v>0</v>
      </c>
      <c r="W376" s="478">
        <f>W275+W316+W341+W357+W368+W374</f>
        <v>0</v>
      </c>
      <c r="X376" s="476"/>
      <c r="Y376" s="478">
        <f t="shared" ref="Y376:AE376" si="128">Y275+Y316+Y341+Y357+Y368+Y374</f>
        <v>0</v>
      </c>
      <c r="Z376" s="478">
        <f t="shared" si="128"/>
        <v>0</v>
      </c>
      <c r="AA376" s="478">
        <f t="shared" si="128"/>
        <v>0</v>
      </c>
      <c r="AB376" s="478">
        <f t="shared" si="128"/>
        <v>0</v>
      </c>
      <c r="AC376" s="478">
        <f t="shared" si="128"/>
        <v>0</v>
      </c>
      <c r="AD376" s="478">
        <f t="shared" si="128"/>
        <v>0</v>
      </c>
      <c r="AE376" s="478">
        <f t="shared" si="128"/>
        <v>0</v>
      </c>
      <c r="AF376" s="478">
        <f t="shared" ref="AF376:AQ376" si="129">AF275+AF316+AF341+AF357+AF368+AF374</f>
        <v>0</v>
      </c>
      <c r="AG376" s="478">
        <f t="shared" si="129"/>
        <v>0</v>
      </c>
      <c r="AH376" s="476"/>
      <c r="AI376" s="478">
        <f t="shared" si="129"/>
        <v>0</v>
      </c>
      <c r="AJ376" s="478">
        <f t="shared" si="129"/>
        <v>0</v>
      </c>
      <c r="AK376" s="478">
        <f t="shared" si="129"/>
        <v>0</v>
      </c>
      <c r="AL376" s="478">
        <f t="shared" si="129"/>
        <v>0</v>
      </c>
      <c r="AM376" s="478">
        <f t="shared" si="129"/>
        <v>0</v>
      </c>
      <c r="AN376" s="478">
        <f t="shared" si="129"/>
        <v>0</v>
      </c>
      <c r="AO376" s="478">
        <f t="shared" si="129"/>
        <v>0</v>
      </c>
      <c r="AP376" s="478">
        <f t="shared" si="129"/>
        <v>0</v>
      </c>
      <c r="AQ376" s="478">
        <f t="shared" si="129"/>
        <v>0</v>
      </c>
      <c r="AR376" s="502"/>
    </row>
    <row r="378" spans="1:79">
      <c r="A378" s="1498" t="s">
        <v>449</v>
      </c>
      <c r="B378" s="1499"/>
      <c r="C378" s="1499"/>
      <c r="D378" s="1499"/>
      <c r="E378" s="1500"/>
      <c r="AF378" s="9"/>
      <c r="AG378" s="9"/>
      <c r="AH378" s="9"/>
      <c r="AI378" s="9"/>
      <c r="AJ378" s="9"/>
      <c r="AK378" s="9"/>
      <c r="AL378" s="9"/>
      <c r="AM378" s="9"/>
      <c r="AN378" s="9"/>
      <c r="AO378" s="9"/>
      <c r="AP378" s="9"/>
      <c r="AQ378" s="9"/>
    </row>
    <row r="379" spans="1:79">
      <c r="A379" s="148" t="s">
        <v>450</v>
      </c>
      <c r="B379" s="1495"/>
      <c r="C379" s="1496"/>
      <c r="D379" s="1496"/>
      <c r="E379" s="1497"/>
      <c r="F379" s="9"/>
      <c r="G379" s="9"/>
      <c r="H379" s="9"/>
      <c r="I379" s="9"/>
      <c r="J379" s="9"/>
      <c r="K379" s="9"/>
      <c r="L379" s="9"/>
      <c r="AF379" s="20"/>
      <c r="AG379" s="20"/>
      <c r="AH379" s="20"/>
      <c r="AI379" s="20"/>
      <c r="AJ379" s="20"/>
      <c r="AK379" s="20"/>
      <c r="AL379" s="20"/>
      <c r="AM379" s="20"/>
      <c r="AN379" s="20"/>
      <c r="AO379" s="20"/>
      <c r="AP379" s="20"/>
      <c r="AQ379" s="20"/>
    </row>
    <row r="380" spans="1:79">
      <c r="A380" s="139" t="s">
        <v>451</v>
      </c>
      <c r="B380" s="140"/>
      <c r="C380" s="140"/>
      <c r="D380" s="140"/>
      <c r="E380" s="442">
        <f>COUNTA(A34:A274)</f>
        <v>0</v>
      </c>
      <c r="M380" s="33"/>
      <c r="AF380" s="12"/>
      <c r="AG380" s="12"/>
      <c r="AH380" s="12"/>
      <c r="AI380" s="12"/>
      <c r="AJ380" s="12"/>
      <c r="AK380" s="12"/>
      <c r="AL380" s="12"/>
      <c r="AM380" s="12"/>
      <c r="AN380" s="12"/>
      <c r="AO380" s="12"/>
      <c r="AP380" s="12"/>
      <c r="AQ380" s="12"/>
    </row>
    <row r="381" spans="1:79">
      <c r="A381" s="139" t="s">
        <v>452</v>
      </c>
      <c r="B381" s="140"/>
      <c r="C381" s="140"/>
      <c r="D381" s="140"/>
      <c r="E381" s="443">
        <f>COUNTA(A277:A315)</f>
        <v>0</v>
      </c>
      <c r="M381" s="33"/>
      <c r="AF381" s="12"/>
      <c r="AG381" s="12"/>
      <c r="AH381" s="12"/>
      <c r="AI381" s="12"/>
      <c r="AJ381" s="12"/>
      <c r="AK381" s="12"/>
      <c r="AL381" s="12"/>
      <c r="AM381" s="12"/>
      <c r="AN381" s="12"/>
      <c r="AO381" s="12"/>
      <c r="AP381" s="12"/>
      <c r="AQ381" s="12"/>
    </row>
    <row r="382" spans="1:79">
      <c r="A382" s="139" t="s">
        <v>453</v>
      </c>
      <c r="B382" s="140"/>
      <c r="C382" s="140"/>
      <c r="D382" s="140"/>
      <c r="E382" s="443">
        <f>COUNTA(A318:A340)</f>
        <v>0</v>
      </c>
      <c r="M382" s="33"/>
      <c r="AF382" s="12"/>
      <c r="AG382" s="12"/>
      <c r="AH382" s="12"/>
      <c r="AI382" s="12"/>
      <c r="AJ382" s="12"/>
      <c r="AK382" s="12"/>
      <c r="AL382" s="12"/>
      <c r="AM382" s="12"/>
      <c r="AN382" s="12"/>
      <c r="AO382" s="12"/>
      <c r="AP382" s="12"/>
      <c r="AQ382" s="12"/>
    </row>
    <row r="383" spans="1:79">
      <c r="A383" s="139" t="s">
        <v>454</v>
      </c>
      <c r="B383" s="140"/>
      <c r="C383" s="140"/>
      <c r="D383" s="140"/>
      <c r="E383" s="443">
        <f>COUNTA(A343:A356)</f>
        <v>0</v>
      </c>
      <c r="M383" s="33"/>
      <c r="AF383" s="12"/>
      <c r="AG383" s="12"/>
      <c r="AH383" s="12"/>
      <c r="AI383" s="12"/>
      <c r="AJ383" s="12"/>
      <c r="AK383" s="12"/>
      <c r="AL383" s="12"/>
      <c r="AM383" s="12"/>
      <c r="AN383" s="12"/>
      <c r="AO383" s="12"/>
      <c r="AP383" s="12"/>
      <c r="AQ383" s="12"/>
    </row>
    <row r="384" spans="1:79">
      <c r="A384" s="139" t="s">
        <v>455</v>
      </c>
      <c r="B384" s="140"/>
      <c r="C384" s="140"/>
      <c r="D384" s="140"/>
      <c r="E384" s="443">
        <f>COUNTA(A359:A367)</f>
        <v>0</v>
      </c>
      <c r="M384" s="33"/>
      <c r="AF384" s="12"/>
      <c r="AG384" s="12"/>
      <c r="AH384" s="12"/>
      <c r="AI384" s="12"/>
      <c r="AJ384" s="12"/>
      <c r="AK384" s="12"/>
      <c r="AL384" s="12"/>
      <c r="AM384" s="12"/>
      <c r="AN384" s="12"/>
      <c r="AO384" s="12"/>
      <c r="AP384" s="12"/>
      <c r="AQ384" s="12"/>
    </row>
    <row r="385" spans="1:43">
      <c r="A385" s="139" t="s">
        <v>456</v>
      </c>
      <c r="B385" s="140"/>
      <c r="C385" s="140"/>
      <c r="D385" s="140"/>
      <c r="E385" s="444">
        <f>COUNTA(A370:A373)</f>
        <v>0</v>
      </c>
      <c r="M385" s="33"/>
      <c r="AF385" s="12"/>
      <c r="AG385" s="12"/>
      <c r="AH385" s="12"/>
      <c r="AI385" s="12"/>
      <c r="AJ385" s="12"/>
      <c r="AK385" s="12"/>
      <c r="AL385" s="12"/>
      <c r="AM385" s="12"/>
      <c r="AN385" s="12"/>
      <c r="AO385" s="12"/>
      <c r="AP385" s="12"/>
      <c r="AQ385" s="12"/>
    </row>
    <row r="386" spans="1:43">
      <c r="A386" s="148" t="s">
        <v>457</v>
      </c>
      <c r="B386" s="143"/>
      <c r="C386" s="144"/>
      <c r="D386" s="144"/>
      <c r="E386" s="161">
        <f>SUM(E380:E385)</f>
        <v>0</v>
      </c>
      <c r="M386" s="33"/>
      <c r="AF386" s="12"/>
      <c r="AG386" s="12"/>
      <c r="AH386" s="12"/>
      <c r="AI386" s="12"/>
      <c r="AJ386" s="12"/>
      <c r="AK386" s="12"/>
      <c r="AL386" s="12"/>
      <c r="AM386" s="12"/>
      <c r="AN386" s="12"/>
      <c r="AO386" s="12"/>
      <c r="AP386" s="12"/>
      <c r="AQ386" s="12"/>
    </row>
    <row r="387" spans="1:43">
      <c r="AF387" s="12"/>
      <c r="AG387" s="12"/>
      <c r="AH387" s="12"/>
      <c r="AI387" s="12"/>
      <c r="AJ387" s="12"/>
      <c r="AK387" s="12"/>
      <c r="AL387" s="12"/>
      <c r="AM387" s="12"/>
      <c r="AN387" s="12"/>
      <c r="AO387" s="12"/>
      <c r="AP387" s="12"/>
      <c r="AQ387" s="12"/>
    </row>
  </sheetData>
  <sheetProtection password="C13C" sheet="1"/>
  <protectedRanges>
    <protectedRange sqref="A6 Q6" name="Range1_1"/>
  </protectedRanges>
  <mergeCells count="17">
    <mergeCell ref="B379:E379"/>
    <mergeCell ref="X317:Y317"/>
    <mergeCell ref="X342:Y342"/>
    <mergeCell ref="X358:Y358"/>
    <mergeCell ref="A378:E378"/>
    <mergeCell ref="AB32:AD32"/>
    <mergeCell ref="X276:Y276"/>
    <mergeCell ref="X369:Y369"/>
    <mergeCell ref="CA31:CA33"/>
    <mergeCell ref="AQ31:AQ33"/>
    <mergeCell ref="AI31:AP31"/>
    <mergeCell ref="X31:Y32"/>
    <mergeCell ref="V31:W32"/>
    <mergeCell ref="A6:G6"/>
    <mergeCell ref="I7:K7"/>
    <mergeCell ref="Q7:R7"/>
    <mergeCell ref="Q8:R8"/>
  </mergeCells>
  <phoneticPr fontId="0" type="noConversion"/>
  <pageMargins left="0.7" right="0.7" top="0.2" bottom="0.2" header="0.3" footer="0.3"/>
  <pageSetup paperSize="5" scale="53" fitToHeight="13" orientation="landscape"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6">
    <tabColor indexed="49"/>
  </sheetPr>
  <dimension ref="A1:M30"/>
  <sheetViews>
    <sheetView topLeftCell="A5" zoomScaleNormal="150" workbookViewId="0">
      <selection activeCell="A23" sqref="A23"/>
    </sheetView>
  </sheetViews>
  <sheetFormatPr defaultRowHeight="15" outlineLevelRow="1"/>
  <cols>
    <col min="1" max="1" width="43.140625" customWidth="1"/>
    <col min="2" max="8" width="11.7109375" customWidth="1"/>
    <col min="9" max="9" width="47" customWidth="1"/>
  </cols>
  <sheetData>
    <row r="1" spans="1:11" ht="18.75">
      <c r="A1" s="113" t="str">
        <f>'DATA INPUT'!B11</f>
        <v>ABC Christian School</v>
      </c>
    </row>
    <row r="2" spans="1:11" ht="18.75">
      <c r="A2" s="85" t="s">
        <v>458</v>
      </c>
    </row>
    <row r="3" spans="1:11" ht="18.75">
      <c r="A3" s="133" t="str">
        <f>"Budget year: "&amp;'DATA INPUT'!B10</f>
        <v>Budget year: 2013/14</v>
      </c>
      <c r="B3" s="91"/>
    </row>
    <row r="4" spans="1:11" ht="79.5" customHeight="1" outlineLevel="1">
      <c r="A4" s="880"/>
      <c r="B4" s="24"/>
    </row>
    <row r="5" spans="1:11" ht="36" customHeight="1" thickBot="1">
      <c r="A5" s="108"/>
      <c r="B5" s="24"/>
      <c r="K5" s="554"/>
    </row>
    <row r="6" spans="1:11" ht="15.75" thickBot="1">
      <c r="A6" s="1462" t="e">
        <f>"Excess (deficit) of revenues over expenses: $ " &amp; ROUND(BUDGET!$E$120,0)</f>
        <v>#VALUE!</v>
      </c>
      <c r="B6" s="1501"/>
      <c r="I6" s="565"/>
      <c r="K6" s="554"/>
    </row>
    <row r="7" spans="1:11" s="36" customFormat="1">
      <c r="A7" s="33"/>
      <c r="B7" s="567" t="str">
        <f>'DATA INPUT'!$B$9</f>
        <v>2012/13</v>
      </c>
      <c r="C7" s="432" t="str">
        <f>'DATA INPUT'!$B$9</f>
        <v>2012/13</v>
      </c>
      <c r="D7" s="433" t="str">
        <f>'DATA INPUT'!$B$10</f>
        <v>2013/14</v>
      </c>
      <c r="E7" s="432" t="str">
        <f>'DATA INPUT'!$B$10</f>
        <v>2013/14</v>
      </c>
      <c r="F7" s="434" t="str">
        <f>'DATA INPUT'!$B$10</f>
        <v>2013/14</v>
      </c>
      <c r="G7" s="434" t="str">
        <f>'DATA INPUT'!$B$10</f>
        <v>2013/14</v>
      </c>
      <c r="H7" s="434" t="str">
        <f>'DATA INPUT'!$B$10</f>
        <v>2013/14</v>
      </c>
      <c r="I7" s="169"/>
      <c r="J7" s="880"/>
      <c r="K7" s="880"/>
    </row>
    <row r="8" spans="1:11" s="35" customFormat="1" ht="30">
      <c r="A8" s="44"/>
      <c r="B8" s="873" t="str">
        <f>+BUDGET!C7</f>
        <v xml:space="preserve">Budget (or revised) </v>
      </c>
      <c r="C8" s="873" t="str">
        <f>+BUDGET!D7</f>
        <v>Projected</v>
      </c>
      <c r="D8" s="873" t="str">
        <f>+BUDGET!E7</f>
        <v>Proposed Total</v>
      </c>
      <c r="E8" s="873" t="str">
        <f>+BUDGET!F7</f>
        <v>Proposed Operations</v>
      </c>
      <c r="F8" s="873" t="str">
        <f>+BUDGET!G7</f>
        <v>Proposed Capital</v>
      </c>
      <c r="G8" s="873" t="str">
        <f>+BUDGET!H7</f>
        <v>Capital Campaign</v>
      </c>
      <c r="H8" s="873" t="str">
        <f>+BUDGET!I7</f>
        <v>Restricted Fund</v>
      </c>
      <c r="I8" s="192" t="s">
        <v>459</v>
      </c>
      <c r="J8" s="47"/>
      <c r="K8" s="47"/>
    </row>
    <row r="9" spans="1:11" s="35" customFormat="1">
      <c r="A9" s="171" t="s">
        <v>460</v>
      </c>
      <c r="B9" s="173"/>
      <c r="C9" s="1051"/>
      <c r="D9" s="172"/>
      <c r="E9" s="1051"/>
      <c r="F9" s="1052"/>
      <c r="G9" s="1052"/>
      <c r="H9" s="1052"/>
      <c r="I9" s="1053"/>
      <c r="J9" s="47"/>
      <c r="K9" s="47"/>
    </row>
    <row r="10" spans="1:11" s="35" customFormat="1">
      <c r="A10" s="174" t="s">
        <v>461</v>
      </c>
      <c r="B10" s="339"/>
      <c r="C10" s="1054"/>
      <c r="D10" s="60">
        <f>E10+F10+G10+H10</f>
        <v>0</v>
      </c>
      <c r="E10" s="1054"/>
      <c r="F10" s="1055"/>
      <c r="G10" s="1055"/>
      <c r="H10" s="1055"/>
      <c r="I10" s="1053"/>
      <c r="J10" s="47"/>
      <c r="K10" s="47"/>
    </row>
    <row r="11" spans="1:11" s="35" customFormat="1">
      <c r="A11" s="175" t="s">
        <v>462</v>
      </c>
      <c r="B11" s="437"/>
      <c r="C11" s="1056"/>
      <c r="D11" s="58">
        <f>E11+F11+G11+H11</f>
        <v>0</v>
      </c>
      <c r="E11" s="1056"/>
      <c r="F11" s="1057"/>
      <c r="G11" s="1057"/>
      <c r="H11" s="1057"/>
      <c r="I11" s="1053"/>
      <c r="J11" s="47"/>
      <c r="K11" s="47"/>
    </row>
    <row r="12" spans="1:11" s="35" customFormat="1">
      <c r="A12" s="175" t="s">
        <v>463</v>
      </c>
      <c r="B12" s="437"/>
      <c r="C12" s="1056"/>
      <c r="D12" s="58">
        <f t="shared" ref="D12:D15" si="0">E12+F12+G12+H12</f>
        <v>0</v>
      </c>
      <c r="E12" s="1056"/>
      <c r="F12" s="1057"/>
      <c r="G12" s="1057"/>
      <c r="H12" s="1057"/>
      <c r="I12" s="1053"/>
      <c r="J12" s="47"/>
      <c r="K12" s="47"/>
    </row>
    <row r="13" spans="1:11" s="35" customFormat="1">
      <c r="A13" s="175" t="s">
        <v>464</v>
      </c>
      <c r="B13" s="437"/>
      <c r="C13" s="1056"/>
      <c r="D13" s="58">
        <f t="shared" si="0"/>
        <v>0</v>
      </c>
      <c r="E13" s="1056"/>
      <c r="F13" s="1057"/>
      <c r="G13" s="1057"/>
      <c r="H13" s="1057"/>
      <c r="I13" s="1053"/>
      <c r="J13" s="47"/>
      <c r="K13" s="47"/>
    </row>
    <row r="14" spans="1:11" s="35" customFormat="1">
      <c r="A14" s="175" t="s">
        <v>465</v>
      </c>
      <c r="B14" s="437"/>
      <c r="C14" s="1056"/>
      <c r="D14" s="58">
        <f t="shared" si="0"/>
        <v>0</v>
      </c>
      <c r="E14" s="1056"/>
      <c r="F14" s="1057"/>
      <c r="G14" s="1057"/>
      <c r="H14" s="1057"/>
      <c r="I14" s="1053"/>
      <c r="J14" s="47"/>
      <c r="K14" s="47"/>
    </row>
    <row r="15" spans="1:11" s="35" customFormat="1">
      <c r="A15" s="175" t="s">
        <v>466</v>
      </c>
      <c r="B15" s="438"/>
      <c r="C15" s="1058"/>
      <c r="D15" s="58">
        <f t="shared" si="0"/>
        <v>0</v>
      </c>
      <c r="E15" s="1058"/>
      <c r="F15" s="1057"/>
      <c r="G15" s="1057"/>
      <c r="H15" s="1057"/>
      <c r="I15" s="1053"/>
      <c r="J15" s="47"/>
      <c r="K15" s="47"/>
    </row>
    <row r="16" spans="1:11" s="35" customFormat="1">
      <c r="A16" s="176" t="s">
        <v>467</v>
      </c>
      <c r="B16" s="435">
        <f t="shared" ref="B16:H16" si="1">SUM(B10:B15)</f>
        <v>0</v>
      </c>
      <c r="C16" s="435">
        <f t="shared" si="1"/>
        <v>0</v>
      </c>
      <c r="D16" s="435">
        <f t="shared" si="1"/>
        <v>0</v>
      </c>
      <c r="E16" s="435">
        <f t="shared" si="1"/>
        <v>0</v>
      </c>
      <c r="F16" s="436">
        <f t="shared" si="1"/>
        <v>0</v>
      </c>
      <c r="G16" s="436">
        <f t="shared" si="1"/>
        <v>0</v>
      </c>
      <c r="H16" s="436">
        <f t="shared" si="1"/>
        <v>0</v>
      </c>
      <c r="I16" s="1053"/>
      <c r="J16" s="47"/>
      <c r="K16" s="47"/>
    </row>
    <row r="17" spans="1:13" s="35" customFormat="1">
      <c r="A17" s="44"/>
      <c r="B17" s="100"/>
      <c r="C17" s="1059"/>
      <c r="D17" s="100"/>
      <c r="E17" s="100"/>
      <c r="F17" s="100"/>
      <c r="G17" s="100"/>
      <c r="H17" s="100"/>
      <c r="I17" s="1053"/>
      <c r="J17" s="47"/>
      <c r="K17" s="47"/>
      <c r="L17" s="880"/>
      <c r="M17" s="880"/>
    </row>
    <row r="18" spans="1:13" s="35" customFormat="1">
      <c r="A18" s="171" t="s">
        <v>458</v>
      </c>
      <c r="B18" s="173"/>
      <c r="C18" s="1051"/>
      <c r="D18" s="172"/>
      <c r="E18" s="1051"/>
      <c r="F18" s="1052"/>
      <c r="G18" s="1052"/>
      <c r="H18" s="1052"/>
      <c r="I18" s="1053"/>
      <c r="J18" s="47"/>
      <c r="K18" s="47"/>
      <c r="L18" s="880"/>
      <c r="M18" s="880"/>
    </row>
    <row r="19" spans="1:13" s="25" customFormat="1">
      <c r="A19" s="174" t="s">
        <v>468</v>
      </c>
      <c r="B19" s="339"/>
      <c r="C19" s="1054"/>
      <c r="D19" s="60">
        <f>E19+F19+G19+H19</f>
        <v>0</v>
      </c>
      <c r="E19" s="1054"/>
      <c r="F19" s="1055"/>
      <c r="G19" s="1055"/>
      <c r="H19" s="1055"/>
      <c r="I19" s="170" t="s">
        <v>469</v>
      </c>
      <c r="J19" s="47"/>
      <c r="K19" s="47"/>
      <c r="L19" s="26"/>
      <c r="M19" s="26"/>
    </row>
    <row r="20" spans="1:13" s="35" customFormat="1">
      <c r="A20" s="175" t="s">
        <v>470</v>
      </c>
      <c r="B20" s="437"/>
      <c r="C20" s="1056"/>
      <c r="D20" s="58">
        <f>E20+F20+G20+H20</f>
        <v>0</v>
      </c>
      <c r="E20" s="1056"/>
      <c r="F20" s="1057"/>
      <c r="G20" s="1057"/>
      <c r="H20" s="1057"/>
      <c r="I20" s="93" t="s">
        <v>471</v>
      </c>
      <c r="J20" s="47"/>
      <c r="K20" s="47"/>
      <c r="L20" s="880"/>
      <c r="M20" s="880"/>
    </row>
    <row r="21" spans="1:13" s="35" customFormat="1">
      <c r="A21" s="175" t="s">
        <v>472</v>
      </c>
      <c r="B21" s="437"/>
      <c r="C21" s="1056"/>
      <c r="D21" s="58">
        <f t="shared" ref="D21:D24" si="2">E21+F21+G21+H21</f>
        <v>0</v>
      </c>
      <c r="E21" s="1056"/>
      <c r="F21" s="1057"/>
      <c r="G21" s="1057"/>
      <c r="H21" s="1057"/>
      <c r="I21" s="1060"/>
      <c r="J21" s="47"/>
      <c r="K21" s="47"/>
      <c r="L21" s="880"/>
      <c r="M21" s="880"/>
    </row>
    <row r="22" spans="1:13" s="35" customFormat="1">
      <c r="A22" s="175" t="s">
        <v>473</v>
      </c>
      <c r="B22" s="437"/>
      <c r="C22" s="1056"/>
      <c r="D22" s="58">
        <f t="shared" si="2"/>
        <v>0</v>
      </c>
      <c r="E22" s="1061"/>
      <c r="F22" s="902"/>
      <c r="G22" s="902"/>
      <c r="H22" s="902"/>
      <c r="I22" s="880"/>
      <c r="J22" s="47"/>
      <c r="K22" s="47"/>
      <c r="L22" s="880"/>
      <c r="M22" s="880"/>
    </row>
    <row r="23" spans="1:13" s="35" customFormat="1">
      <c r="A23" s="175" t="s">
        <v>474</v>
      </c>
      <c r="B23" s="437"/>
      <c r="C23" s="1056"/>
      <c r="D23" s="58">
        <f t="shared" si="2"/>
        <v>0</v>
      </c>
      <c r="E23" s="1062"/>
      <c r="F23" s="902"/>
      <c r="G23" s="902"/>
      <c r="H23" s="902"/>
      <c r="I23" s="880"/>
      <c r="J23" s="47"/>
      <c r="K23" s="47"/>
      <c r="L23" s="880"/>
      <c r="M23" s="880"/>
    </row>
    <row r="24" spans="1:13" s="35" customFormat="1">
      <c r="A24" s="175" t="s">
        <v>475</v>
      </c>
      <c r="B24" s="438"/>
      <c r="C24" s="1058"/>
      <c r="D24" s="58">
        <f t="shared" si="2"/>
        <v>0</v>
      </c>
      <c r="E24" s="1063"/>
      <c r="F24" s="902">
        <v>0</v>
      </c>
      <c r="G24" s="902">
        <v>0</v>
      </c>
      <c r="H24" s="902">
        <v>0</v>
      </c>
      <c r="I24" s="880"/>
      <c r="J24" s="47"/>
      <c r="K24" s="47"/>
      <c r="L24" s="880"/>
      <c r="M24" s="880"/>
    </row>
    <row r="25" spans="1:13" s="37" customFormat="1">
      <c r="A25" s="176" t="s">
        <v>476</v>
      </c>
      <c r="B25" s="1064">
        <f t="shared" ref="B25:H25" si="3">SUM(B19:B24)</f>
        <v>0</v>
      </c>
      <c r="C25" s="1065">
        <f t="shared" si="3"/>
        <v>0</v>
      </c>
      <c r="D25" s="1066">
        <f t="shared" si="3"/>
        <v>0</v>
      </c>
      <c r="E25" s="1065">
        <f t="shared" si="3"/>
        <v>0</v>
      </c>
      <c r="F25" s="1067">
        <f t="shared" si="3"/>
        <v>0</v>
      </c>
      <c r="G25" s="1067">
        <f t="shared" si="3"/>
        <v>0</v>
      </c>
      <c r="H25" s="1067">
        <f t="shared" si="3"/>
        <v>0</v>
      </c>
      <c r="I25" s="1060"/>
      <c r="J25" s="880"/>
      <c r="K25" s="880"/>
      <c r="L25" s="880"/>
      <c r="M25" s="880"/>
    </row>
    <row r="26" spans="1:13" s="37" customFormat="1">
      <c r="A26" s="880"/>
      <c r="B26" s="880"/>
      <c r="C26" s="880"/>
      <c r="D26" s="880"/>
      <c r="E26" s="880"/>
      <c r="F26" s="880"/>
      <c r="G26" s="880"/>
      <c r="H26" s="880"/>
      <c r="I26" s="880"/>
      <c r="J26" s="880"/>
      <c r="K26" s="880"/>
      <c r="L26" s="880"/>
      <c r="M26" s="880"/>
    </row>
    <row r="27" spans="1:13" s="37" customFormat="1">
      <c r="A27" s="880"/>
      <c r="B27" s="880"/>
      <c r="C27" s="880"/>
      <c r="D27" s="880"/>
      <c r="E27" s="880"/>
      <c r="F27" s="880"/>
      <c r="G27" s="880"/>
      <c r="H27" s="880"/>
      <c r="I27" s="880"/>
      <c r="J27" s="880"/>
      <c r="K27" s="880"/>
      <c r="L27" s="880"/>
      <c r="M27" s="880"/>
    </row>
    <row r="28" spans="1:13" s="25" customFormat="1">
      <c r="A28" s="9"/>
      <c r="B28" s="880"/>
      <c r="C28" s="880"/>
      <c r="D28" s="880"/>
      <c r="E28" s="880"/>
      <c r="F28" s="880"/>
      <c r="G28" s="880"/>
      <c r="H28" s="880"/>
      <c r="I28" s="880"/>
      <c r="J28" s="880"/>
      <c r="K28" s="880"/>
      <c r="L28" s="880"/>
      <c r="M28" s="880"/>
    </row>
    <row r="29" spans="1:13" s="25" customFormat="1">
      <c r="A29" s="880"/>
      <c r="B29" s="880"/>
      <c r="C29" s="880"/>
      <c r="D29" s="880"/>
      <c r="E29" s="880"/>
      <c r="F29" s="880"/>
      <c r="G29" s="880"/>
      <c r="H29" s="880"/>
      <c r="I29" s="880"/>
      <c r="J29" s="880"/>
      <c r="K29" s="880"/>
      <c r="L29" s="880"/>
      <c r="M29" s="880"/>
    </row>
    <row r="30" spans="1:13" s="25" customFormat="1">
      <c r="A30" s="880"/>
      <c r="B30" s="880"/>
      <c r="C30" s="880"/>
      <c r="D30" s="880"/>
      <c r="E30" s="880"/>
      <c r="F30" s="880"/>
      <c r="G30" s="880"/>
      <c r="H30" s="880"/>
      <c r="I30" s="880"/>
      <c r="J30" s="880"/>
      <c r="K30" s="880"/>
      <c r="L30" s="880"/>
      <c r="M30" s="880"/>
    </row>
  </sheetData>
  <sheetProtection password="C13C" sheet="1" objects="1" scenarios="1"/>
  <protectedRanges>
    <protectedRange sqref="A6 I6" name="Range1_1"/>
  </protectedRanges>
  <mergeCells count="1">
    <mergeCell ref="A6:B6"/>
  </mergeCells>
  <phoneticPr fontId="0" type="noConversion"/>
  <pageMargins left="0.7" right="0.2" top="0.75" bottom="0.75" header="0.3" footer="0.3"/>
  <pageSetup orientation="landscape"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7">
    <tabColor indexed="49"/>
    <pageSetUpPr fitToPage="1"/>
  </sheetPr>
  <dimension ref="A1:O118"/>
  <sheetViews>
    <sheetView topLeftCell="J1" zoomScaleNormal="150" workbookViewId="0">
      <selection activeCell="J4" sqref="J4"/>
    </sheetView>
  </sheetViews>
  <sheetFormatPr defaultRowHeight="15" outlineLevelRow="1"/>
  <cols>
    <col min="1" max="1" width="17.28515625" customWidth="1"/>
    <col min="2" max="9" width="10.7109375" customWidth="1"/>
    <col min="10" max="10" width="49.5703125" customWidth="1"/>
  </cols>
  <sheetData>
    <row r="1" spans="1:15" ht="18.75">
      <c r="A1" s="113" t="str">
        <f>'DATA INPUT'!B11</f>
        <v>ABC Christian School</v>
      </c>
      <c r="B1" s="62"/>
    </row>
    <row r="2" spans="1:15" ht="18.75">
      <c r="A2" s="85" t="s">
        <v>477</v>
      </c>
    </row>
    <row r="3" spans="1:15" ht="18.75">
      <c r="A3" s="133" t="str">
        <f>"Budget year: "&amp;'DATA INPUT'!B10</f>
        <v>Budget year: 2013/14</v>
      </c>
      <c r="B3" s="62"/>
      <c r="C3" s="91"/>
    </row>
    <row r="4" spans="1:15" ht="142.5" customHeight="1" outlineLevel="1"/>
    <row r="5" spans="1:15" ht="36" customHeight="1" thickBot="1">
      <c r="A5" s="108"/>
      <c r="O5" s="554"/>
    </row>
    <row r="6" spans="1:15" ht="15.75" thickBot="1">
      <c r="A6" s="1462" t="e">
        <f>"Excess (deficit) of revenues over expenses: $ " &amp; ROUND(BUDGET!$E$120,0)</f>
        <v>#VALUE!</v>
      </c>
      <c r="B6" s="1502"/>
      <c r="C6" s="1502"/>
      <c r="D6" s="1502"/>
      <c r="E6" s="1501"/>
      <c r="J6" s="568"/>
      <c r="O6" s="554"/>
    </row>
    <row r="7" spans="1:15" ht="60">
      <c r="A7" s="349" t="s">
        <v>478</v>
      </c>
      <c r="B7" s="349" t="s">
        <v>479</v>
      </c>
      <c r="C7" s="252" t="s">
        <v>480</v>
      </c>
      <c r="D7" s="252" t="s">
        <v>481</v>
      </c>
      <c r="E7" s="252" t="s">
        <v>482</v>
      </c>
      <c r="F7" s="326" t="s">
        <v>483</v>
      </c>
      <c r="G7" s="326" t="s">
        <v>484</v>
      </c>
      <c r="H7" s="326" t="s">
        <v>485</v>
      </c>
      <c r="I7" s="326" t="s">
        <v>486</v>
      </c>
      <c r="J7" s="558" t="s">
        <v>487</v>
      </c>
    </row>
    <row r="8" spans="1:15">
      <c r="A8" s="948" t="s">
        <v>432</v>
      </c>
      <c r="B8" s="1068">
        <f>STATISTICS!C61</f>
        <v>0</v>
      </c>
      <c r="C8" s="845"/>
      <c r="D8" s="845"/>
      <c r="E8" s="845"/>
      <c r="F8" s="845"/>
      <c r="G8" s="845"/>
      <c r="H8" s="1069">
        <f ca="1">'SPEC. ED SUM'!C47</f>
        <v>0</v>
      </c>
      <c r="I8" s="1070"/>
      <c r="J8" s="1071"/>
    </row>
    <row r="9" spans="1:15">
      <c r="A9" s="840">
        <v>1</v>
      </c>
      <c r="B9" s="1072">
        <f>STATISTICS!D61</f>
        <v>0</v>
      </c>
      <c r="C9" s="846"/>
      <c r="D9" s="846"/>
      <c r="E9" s="846"/>
      <c r="F9" s="846"/>
      <c r="G9" s="846"/>
      <c r="H9" s="998">
        <f>'SPEC. ED SUM'!C48</f>
        <v>0</v>
      </c>
      <c r="I9" s="1061"/>
      <c r="J9" s="1073"/>
    </row>
    <row r="10" spans="1:15">
      <c r="A10" s="840">
        <v>2</v>
      </c>
      <c r="B10" s="1072">
        <f>STATISTICS!E61</f>
        <v>0</v>
      </c>
      <c r="C10" s="846"/>
      <c r="D10" s="846"/>
      <c r="E10" s="846"/>
      <c r="F10" s="846"/>
      <c r="G10" s="846"/>
      <c r="H10" s="998">
        <f>'SPEC. ED SUM'!C49</f>
        <v>0</v>
      </c>
      <c r="I10" s="1061"/>
      <c r="J10" s="1073"/>
    </row>
    <row r="11" spans="1:15">
      <c r="A11" s="840">
        <v>3</v>
      </c>
      <c r="B11" s="1072">
        <f>STATISTICS!F61</f>
        <v>0</v>
      </c>
      <c r="C11" s="846"/>
      <c r="D11" s="846"/>
      <c r="E11" s="846"/>
      <c r="F11" s="846"/>
      <c r="G11" s="846"/>
      <c r="H11" s="998">
        <f>'SPEC. ED SUM'!C50</f>
        <v>0</v>
      </c>
      <c r="I11" s="1061"/>
      <c r="J11" s="1073"/>
    </row>
    <row r="12" spans="1:15">
      <c r="A12" s="840">
        <v>4</v>
      </c>
      <c r="B12" s="1072">
        <f>STATISTICS!G61</f>
        <v>0</v>
      </c>
      <c r="C12" s="846"/>
      <c r="D12" s="846"/>
      <c r="E12" s="846"/>
      <c r="F12" s="846"/>
      <c r="G12" s="846"/>
      <c r="H12" s="998">
        <f>'SPEC. ED SUM'!C51</f>
        <v>0</v>
      </c>
      <c r="I12" s="1061"/>
      <c r="J12" s="1073"/>
    </row>
    <row r="13" spans="1:15">
      <c r="A13" s="840">
        <v>5</v>
      </c>
      <c r="B13" s="1072">
        <f>STATISTICS!H61</f>
        <v>0</v>
      </c>
      <c r="C13" s="846"/>
      <c r="D13" s="846"/>
      <c r="E13" s="846"/>
      <c r="F13" s="846"/>
      <c r="G13" s="846"/>
      <c r="H13" s="998">
        <f>'SPEC. ED SUM'!C52</f>
        <v>0</v>
      </c>
      <c r="I13" s="1061"/>
      <c r="J13" s="1073"/>
    </row>
    <row r="14" spans="1:15">
      <c r="A14" s="840">
        <v>6</v>
      </c>
      <c r="B14" s="1072">
        <f>STATISTICS!I61</f>
        <v>0</v>
      </c>
      <c r="C14" s="846"/>
      <c r="D14" s="846"/>
      <c r="E14" s="846"/>
      <c r="F14" s="846"/>
      <c r="G14" s="846"/>
      <c r="H14" s="998">
        <f>'SPEC. ED SUM'!C53</f>
        <v>0</v>
      </c>
      <c r="I14" s="1061"/>
      <c r="J14" s="1073"/>
    </row>
    <row r="15" spans="1:15">
      <c r="A15" s="840">
        <v>7</v>
      </c>
      <c r="B15" s="1072">
        <f>STATISTICS!J61</f>
        <v>0</v>
      </c>
      <c r="C15" s="846"/>
      <c r="D15" s="846"/>
      <c r="E15" s="846"/>
      <c r="F15" s="846"/>
      <c r="G15" s="846"/>
      <c r="H15" s="998">
        <f>'SPEC. ED SUM'!C54</f>
        <v>0</v>
      </c>
      <c r="I15" s="1061"/>
      <c r="J15" s="1073"/>
    </row>
    <row r="16" spans="1:15">
      <c r="A16" s="840">
        <v>8</v>
      </c>
      <c r="B16" s="1072">
        <f>STATISTICS!K61</f>
        <v>0</v>
      </c>
      <c r="C16" s="846"/>
      <c r="D16" s="846"/>
      <c r="E16" s="846"/>
      <c r="F16" s="846"/>
      <c r="G16" s="846"/>
      <c r="H16" s="998">
        <f>'SPEC. ED SUM'!C55</f>
        <v>0</v>
      </c>
      <c r="I16" s="1061"/>
      <c r="J16" s="1073"/>
    </row>
    <row r="17" spans="1:11">
      <c r="A17" s="840">
        <v>9</v>
      </c>
      <c r="B17" s="1072">
        <f>STATISTICS!L61</f>
        <v>0</v>
      </c>
      <c r="C17" s="846"/>
      <c r="D17" s="846"/>
      <c r="E17" s="846"/>
      <c r="F17" s="1074">
        <f>C44+(C75/2)</f>
        <v>0</v>
      </c>
      <c r="G17" s="846"/>
      <c r="H17" s="998">
        <f>'SPEC. ED SUM'!C56</f>
        <v>0</v>
      </c>
      <c r="I17" s="1061"/>
      <c r="J17" s="1073"/>
      <c r="K17" s="63"/>
    </row>
    <row r="18" spans="1:11">
      <c r="A18" s="840">
        <v>10</v>
      </c>
      <c r="B18" s="1072">
        <f>STATISTICS!M61</f>
        <v>0</v>
      </c>
      <c r="C18" s="846"/>
      <c r="D18" s="846"/>
      <c r="E18" s="846"/>
      <c r="F18" s="1074">
        <f>C59+(C75/2)</f>
        <v>0</v>
      </c>
      <c r="G18" s="846"/>
      <c r="H18" s="998">
        <f>'SPEC. ED SUM'!C57</f>
        <v>0</v>
      </c>
      <c r="I18" s="1061"/>
      <c r="J18" s="1075"/>
    </row>
    <row r="19" spans="1:11">
      <c r="A19" s="840">
        <v>11</v>
      </c>
      <c r="B19" s="1072">
        <f>STATISTICS!N61</f>
        <v>0</v>
      </c>
      <c r="C19" s="846"/>
      <c r="D19" s="846"/>
      <c r="E19" s="846"/>
      <c r="F19" s="1074">
        <f>(C85+C115)/2</f>
        <v>0</v>
      </c>
      <c r="G19" s="846"/>
      <c r="H19" s="998">
        <f>'SPEC. ED SUM'!C58</f>
        <v>0</v>
      </c>
      <c r="I19" s="1061"/>
      <c r="J19" s="1073"/>
    </row>
    <row r="20" spans="1:11">
      <c r="A20" s="840">
        <v>12</v>
      </c>
      <c r="B20" s="1072">
        <f>STATISTICS!O61</f>
        <v>0</v>
      </c>
      <c r="C20" s="846"/>
      <c r="D20" s="846"/>
      <c r="E20" s="846"/>
      <c r="F20" s="1074">
        <f>(C85+C115)/2</f>
        <v>0</v>
      </c>
      <c r="G20" s="846"/>
      <c r="H20" s="998">
        <f>'SPEC. ED SUM'!C59</f>
        <v>0</v>
      </c>
      <c r="I20" s="1061"/>
      <c r="J20" s="1073"/>
      <c r="K20" s="63"/>
    </row>
    <row r="21" spans="1:11">
      <c r="A21" s="840" t="s">
        <v>488</v>
      </c>
      <c r="B21" s="1503"/>
      <c r="C21" s="1503"/>
      <c r="D21" s="1503"/>
      <c r="E21" s="1503"/>
      <c r="F21" s="846"/>
      <c r="G21" s="1503"/>
      <c r="H21" s="1503"/>
      <c r="I21" s="1503"/>
      <c r="J21" s="1073"/>
      <c r="K21" s="63"/>
    </row>
    <row r="22" spans="1:11">
      <c r="A22" s="840" t="s">
        <v>489</v>
      </c>
      <c r="B22" s="1503"/>
      <c r="C22" s="1503"/>
      <c r="D22" s="1503"/>
      <c r="E22" s="1503"/>
      <c r="F22" s="846"/>
      <c r="G22" s="1503"/>
      <c r="H22" s="1503"/>
      <c r="I22" s="1503"/>
      <c r="J22" s="1073"/>
    </row>
    <row r="23" spans="1:11">
      <c r="A23" s="1076" t="s">
        <v>490</v>
      </c>
      <c r="B23" s="1504"/>
      <c r="C23" s="1504"/>
      <c r="D23" s="1504"/>
      <c r="E23" s="1504"/>
      <c r="F23" s="1077"/>
      <c r="G23" s="1504"/>
      <c r="H23" s="1504"/>
      <c r="I23" s="1504"/>
      <c r="J23" s="1078"/>
    </row>
    <row r="24" spans="1:11">
      <c r="A24" s="250" t="s">
        <v>448</v>
      </c>
      <c r="B24" s="250">
        <f>SUM(B8:B20)</f>
        <v>0</v>
      </c>
      <c r="C24" s="250">
        <f>SUM(C8:C20)</f>
        <v>0</v>
      </c>
      <c r="D24" s="250">
        <f>SUM(D8:D20)</f>
        <v>0</v>
      </c>
      <c r="E24" s="250">
        <f>SUM(E8:E20)</f>
        <v>0</v>
      </c>
      <c r="F24" s="251">
        <f>SUM(F8:F23)</f>
        <v>0</v>
      </c>
      <c r="G24" s="250">
        <f>SUM(G8:G23)</f>
        <v>0</v>
      </c>
      <c r="H24" s="266">
        <f ca="1">SUM(H8:H23)</f>
        <v>0</v>
      </c>
      <c r="I24" s="252">
        <f>SUM(I8:I23)</f>
        <v>0</v>
      </c>
      <c r="J24" s="178">
        <f>F24+G24+I24</f>
        <v>0</v>
      </c>
    </row>
    <row r="25" spans="1:11">
      <c r="A25" s="880"/>
      <c r="B25" s="880"/>
      <c r="C25" s="880"/>
      <c r="D25" s="880"/>
      <c r="E25" s="880"/>
      <c r="F25" s="880"/>
      <c r="G25" s="880"/>
      <c r="H25" s="880"/>
      <c r="I25" s="880"/>
    </row>
    <row r="26" spans="1:11">
      <c r="A26" s="880" t="s">
        <v>491</v>
      </c>
      <c r="B26" s="880"/>
      <c r="C26" s="880"/>
      <c r="D26" s="880"/>
      <c r="E26" s="880"/>
      <c r="F26" s="880"/>
      <c r="G26" s="880"/>
      <c r="H26" s="880"/>
      <c r="I26" s="880"/>
    </row>
    <row r="27" spans="1:11">
      <c r="A27" s="880" t="s">
        <v>492</v>
      </c>
      <c r="B27" s="880"/>
      <c r="C27" s="880"/>
      <c r="D27" s="880"/>
      <c r="E27" s="880"/>
      <c r="F27" s="880"/>
      <c r="G27" s="880"/>
      <c r="H27" s="880"/>
      <c r="I27" s="880"/>
    </row>
    <row r="28" spans="1:11">
      <c r="A28" s="880" t="s">
        <v>493</v>
      </c>
      <c r="B28" s="880"/>
      <c r="C28" s="880" t="s">
        <v>494</v>
      </c>
      <c r="D28" s="880"/>
      <c r="E28" s="880"/>
      <c r="F28" s="880"/>
      <c r="G28" s="880"/>
      <c r="H28" s="880"/>
      <c r="I28" s="880"/>
    </row>
    <row r="29" spans="1:11">
      <c r="A29" s="880"/>
      <c r="B29" s="880"/>
      <c r="C29" s="880"/>
      <c r="D29" s="880"/>
      <c r="E29" s="880"/>
      <c r="F29" s="880"/>
      <c r="G29" s="880"/>
      <c r="H29" s="880"/>
      <c r="I29" s="880"/>
    </row>
    <row r="30" spans="1:11" ht="15.75">
      <c r="A30" s="428" t="s">
        <v>495</v>
      </c>
      <c r="B30" s="427"/>
      <c r="C30" s="427"/>
      <c r="D30" s="427"/>
      <c r="E30" s="1507" t="s">
        <v>496</v>
      </c>
      <c r="F30" s="880"/>
      <c r="G30" s="880"/>
      <c r="H30" s="880"/>
      <c r="I30" s="880"/>
    </row>
    <row r="31" spans="1:11">
      <c r="A31" s="221" t="s">
        <v>497</v>
      </c>
      <c r="B31" s="304" t="s">
        <v>200</v>
      </c>
      <c r="C31" s="304" t="s">
        <v>498</v>
      </c>
      <c r="D31" s="304" t="s">
        <v>499</v>
      </c>
      <c r="E31" s="1508"/>
      <c r="F31" s="880"/>
      <c r="G31" s="880"/>
      <c r="H31" s="880"/>
      <c r="I31" s="880"/>
    </row>
    <row r="32" spans="1:11">
      <c r="A32" s="127" t="s">
        <v>500</v>
      </c>
      <c r="B32" s="845">
        <v>9</v>
      </c>
      <c r="C32" s="845"/>
      <c r="D32" s="845"/>
      <c r="E32" s="1068" t="e">
        <f>D32/C32</f>
        <v>#DIV/0!</v>
      </c>
      <c r="F32" s="880"/>
      <c r="G32" s="880"/>
      <c r="H32" s="880"/>
      <c r="I32" s="880"/>
    </row>
    <row r="33" spans="1:9">
      <c r="A33" s="126" t="s">
        <v>501</v>
      </c>
      <c r="B33" s="846">
        <v>9</v>
      </c>
      <c r="C33" s="846"/>
      <c r="D33" s="846"/>
      <c r="E33" s="1072" t="e">
        <f t="shared" ref="E33:E43" si="0">D33/C33</f>
        <v>#DIV/0!</v>
      </c>
      <c r="F33" s="880"/>
      <c r="G33" s="880"/>
      <c r="H33" s="880"/>
      <c r="I33" s="880"/>
    </row>
    <row r="34" spans="1:9">
      <c r="A34" s="126" t="s">
        <v>502</v>
      </c>
      <c r="B34" s="846">
        <v>9</v>
      </c>
      <c r="C34" s="846"/>
      <c r="D34" s="846"/>
      <c r="E34" s="1072" t="e">
        <f t="shared" si="0"/>
        <v>#DIV/0!</v>
      </c>
      <c r="F34" s="880"/>
      <c r="G34" s="880"/>
      <c r="H34" s="880"/>
      <c r="I34" s="880"/>
    </row>
    <row r="35" spans="1:9">
      <c r="A35" s="126" t="s">
        <v>503</v>
      </c>
      <c r="B35" s="846">
        <v>9</v>
      </c>
      <c r="C35" s="846"/>
      <c r="D35" s="846"/>
      <c r="E35" s="1072" t="e">
        <f t="shared" si="0"/>
        <v>#DIV/0!</v>
      </c>
      <c r="F35" s="880"/>
      <c r="G35" s="880"/>
      <c r="H35" s="880"/>
      <c r="I35" s="880"/>
    </row>
    <row r="36" spans="1:9">
      <c r="A36" s="126" t="s">
        <v>504</v>
      </c>
      <c r="B36" s="846">
        <v>9</v>
      </c>
      <c r="C36" s="846"/>
      <c r="D36" s="846"/>
      <c r="E36" s="1072" t="e">
        <f t="shared" si="0"/>
        <v>#DIV/0!</v>
      </c>
      <c r="F36" s="880"/>
      <c r="G36" s="880"/>
      <c r="H36" s="880"/>
      <c r="I36" s="880"/>
    </row>
    <row r="37" spans="1:9">
      <c r="A37" s="126" t="s">
        <v>505</v>
      </c>
      <c r="B37" s="846">
        <v>9</v>
      </c>
      <c r="C37" s="846"/>
      <c r="D37" s="846"/>
      <c r="E37" s="1072" t="e">
        <f t="shared" si="0"/>
        <v>#DIV/0!</v>
      </c>
      <c r="F37" s="880"/>
      <c r="G37" s="880"/>
      <c r="H37" s="880"/>
      <c r="I37" s="880"/>
    </row>
    <row r="38" spans="1:9">
      <c r="A38" s="126" t="s">
        <v>506</v>
      </c>
      <c r="B38" s="846">
        <v>9</v>
      </c>
      <c r="C38" s="846"/>
      <c r="D38" s="846"/>
      <c r="E38" s="1072"/>
      <c r="F38" s="880"/>
      <c r="G38" s="880"/>
      <c r="H38" s="880"/>
      <c r="I38" s="880"/>
    </row>
    <row r="39" spans="1:9">
      <c r="A39" s="126" t="s">
        <v>507</v>
      </c>
      <c r="B39" s="846">
        <v>9</v>
      </c>
      <c r="C39" s="846"/>
      <c r="D39" s="846"/>
      <c r="E39" s="1072" t="e">
        <f t="shared" si="0"/>
        <v>#DIV/0!</v>
      </c>
      <c r="F39" s="880"/>
      <c r="G39" s="880"/>
      <c r="H39" s="880"/>
      <c r="I39" s="880"/>
    </row>
    <row r="40" spans="1:9">
      <c r="A40" s="126" t="s">
        <v>508</v>
      </c>
      <c r="B40" s="846">
        <v>9</v>
      </c>
      <c r="C40" s="846"/>
      <c r="D40" s="846"/>
      <c r="E40" s="1072" t="e">
        <f t="shared" si="0"/>
        <v>#DIV/0!</v>
      </c>
      <c r="F40" s="880"/>
      <c r="G40" s="880"/>
      <c r="H40" s="880"/>
      <c r="I40" s="880"/>
    </row>
    <row r="41" spans="1:9">
      <c r="A41" s="126" t="s">
        <v>509</v>
      </c>
      <c r="B41" s="846">
        <v>9</v>
      </c>
      <c r="C41" s="846"/>
      <c r="D41" s="846"/>
      <c r="E41" s="1072" t="e">
        <f t="shared" si="0"/>
        <v>#DIV/0!</v>
      </c>
      <c r="F41" s="880"/>
      <c r="G41" s="880"/>
      <c r="H41" s="880"/>
      <c r="I41" s="880"/>
    </row>
    <row r="42" spans="1:9">
      <c r="A42" s="255" t="s">
        <v>510</v>
      </c>
      <c r="B42" s="1077">
        <v>9</v>
      </c>
      <c r="C42" s="1077"/>
      <c r="D42" s="1077"/>
      <c r="E42" s="1079" t="e">
        <f t="shared" si="0"/>
        <v>#DIV/0!</v>
      </c>
      <c r="F42" s="880"/>
      <c r="G42" s="880"/>
      <c r="H42" s="880"/>
      <c r="I42" s="880"/>
    </row>
    <row r="43" spans="1:9">
      <c r="A43" s="179" t="s">
        <v>448</v>
      </c>
      <c r="B43" s="429"/>
      <c r="C43" s="388">
        <f>SUM(C32:C42)</f>
        <v>0</v>
      </c>
      <c r="D43" s="388">
        <f>SUM(D32:D42)</f>
        <v>0</v>
      </c>
      <c r="E43" s="1080" t="e">
        <f t="shared" si="0"/>
        <v>#DIV/0!</v>
      </c>
      <c r="F43" s="880"/>
      <c r="G43" s="880"/>
      <c r="H43" s="880"/>
      <c r="I43" s="880"/>
    </row>
    <row r="44" spans="1:9" ht="30.75" thickBot="1">
      <c r="A44" s="271" t="s">
        <v>511</v>
      </c>
      <c r="B44" s="1081"/>
      <c r="C44" s="431">
        <f>C43/7</f>
        <v>0</v>
      </c>
      <c r="D44" s="1082"/>
      <c r="E44" s="1083"/>
      <c r="F44" s="880"/>
      <c r="G44" s="880"/>
      <c r="H44" s="880"/>
      <c r="I44" s="880"/>
    </row>
    <row r="45" spans="1:9" ht="15.75">
      <c r="A45" s="269"/>
      <c r="B45" s="270"/>
      <c r="C45" s="270"/>
      <c r="D45" s="270"/>
      <c r="E45" s="1509" t="s">
        <v>496</v>
      </c>
      <c r="F45" s="880"/>
      <c r="G45" s="880"/>
      <c r="H45" s="880"/>
      <c r="I45" s="880"/>
    </row>
    <row r="46" spans="1:9">
      <c r="A46" s="221" t="s">
        <v>512</v>
      </c>
      <c r="B46" s="304" t="s">
        <v>200</v>
      </c>
      <c r="C46" s="304" t="s">
        <v>498</v>
      </c>
      <c r="D46" s="304" t="s">
        <v>499</v>
      </c>
      <c r="E46" s="1508"/>
      <c r="F46" s="880"/>
      <c r="G46" s="880"/>
      <c r="H46" s="880"/>
      <c r="I46" s="880"/>
    </row>
    <row r="47" spans="1:9">
      <c r="A47" s="127" t="s">
        <v>500</v>
      </c>
      <c r="B47" s="845">
        <v>10</v>
      </c>
      <c r="C47" s="845"/>
      <c r="D47" s="845"/>
      <c r="E47" s="1084" t="e">
        <f t="shared" ref="E47:E58" si="1">D47/C47</f>
        <v>#DIV/0!</v>
      </c>
      <c r="F47" s="880"/>
      <c r="G47" s="880"/>
      <c r="H47" s="880"/>
      <c r="I47" s="880"/>
    </row>
    <row r="48" spans="1:9">
      <c r="A48" s="126" t="s">
        <v>501</v>
      </c>
      <c r="B48" s="846">
        <v>10</v>
      </c>
      <c r="C48" s="846"/>
      <c r="D48" s="846"/>
      <c r="E48" s="1085" t="e">
        <f t="shared" si="1"/>
        <v>#DIV/0!</v>
      </c>
      <c r="F48" s="880"/>
      <c r="G48" s="880"/>
      <c r="H48" s="880"/>
      <c r="I48" s="880"/>
    </row>
    <row r="49" spans="1:9">
      <c r="A49" s="126" t="s">
        <v>502</v>
      </c>
      <c r="B49" s="846">
        <v>10</v>
      </c>
      <c r="C49" s="846"/>
      <c r="D49" s="846"/>
      <c r="E49" s="1085" t="e">
        <f t="shared" si="1"/>
        <v>#DIV/0!</v>
      </c>
      <c r="F49" s="880"/>
      <c r="G49" s="880"/>
      <c r="H49" s="880"/>
      <c r="I49" s="880"/>
    </row>
    <row r="50" spans="1:9">
      <c r="A50" s="126" t="s">
        <v>503</v>
      </c>
      <c r="B50" s="846">
        <v>10</v>
      </c>
      <c r="C50" s="846"/>
      <c r="D50" s="846"/>
      <c r="E50" s="1085" t="e">
        <f t="shared" si="1"/>
        <v>#DIV/0!</v>
      </c>
      <c r="F50" s="880"/>
      <c r="G50" s="880"/>
      <c r="H50" s="880"/>
      <c r="I50" s="880"/>
    </row>
    <row r="51" spans="1:9">
      <c r="A51" s="126" t="s">
        <v>504</v>
      </c>
      <c r="B51" s="846">
        <v>10</v>
      </c>
      <c r="C51" s="846"/>
      <c r="D51" s="846"/>
      <c r="E51" s="1085" t="e">
        <f t="shared" si="1"/>
        <v>#DIV/0!</v>
      </c>
      <c r="F51" s="880"/>
      <c r="G51" s="880"/>
      <c r="H51" s="880"/>
      <c r="I51" s="880"/>
    </row>
    <row r="52" spans="1:9">
      <c r="A52" s="126" t="s">
        <v>505</v>
      </c>
      <c r="B52" s="846">
        <v>10</v>
      </c>
      <c r="C52" s="846"/>
      <c r="D52" s="846"/>
      <c r="E52" s="1085" t="e">
        <f t="shared" si="1"/>
        <v>#DIV/0!</v>
      </c>
      <c r="F52" s="880"/>
      <c r="G52" s="880"/>
      <c r="H52" s="880"/>
      <c r="I52" s="880"/>
    </row>
    <row r="53" spans="1:9">
      <c r="A53" s="126" t="s">
        <v>506</v>
      </c>
      <c r="B53" s="846">
        <v>10</v>
      </c>
      <c r="C53" s="846"/>
      <c r="D53" s="846"/>
      <c r="E53" s="1085"/>
      <c r="F53" s="880"/>
      <c r="G53" s="880"/>
      <c r="H53" s="880"/>
      <c r="I53" s="880"/>
    </row>
    <row r="54" spans="1:9">
      <c r="A54" s="126" t="s">
        <v>507</v>
      </c>
      <c r="B54" s="846">
        <v>10</v>
      </c>
      <c r="C54" s="846"/>
      <c r="D54" s="846"/>
      <c r="E54" s="1085" t="e">
        <f t="shared" si="1"/>
        <v>#DIV/0!</v>
      </c>
      <c r="F54" s="880"/>
      <c r="G54" s="880"/>
      <c r="H54" s="880"/>
      <c r="I54" s="880"/>
    </row>
    <row r="55" spans="1:9">
      <c r="A55" s="126" t="s">
        <v>508</v>
      </c>
      <c r="B55" s="846">
        <v>10</v>
      </c>
      <c r="C55" s="846"/>
      <c r="D55" s="846"/>
      <c r="E55" s="1085" t="e">
        <f t="shared" si="1"/>
        <v>#DIV/0!</v>
      </c>
      <c r="F55" s="880"/>
      <c r="G55" s="880"/>
      <c r="H55" s="880"/>
      <c r="I55" s="880"/>
    </row>
    <row r="56" spans="1:9">
      <c r="A56" s="126" t="s">
        <v>509</v>
      </c>
      <c r="B56" s="846">
        <v>10</v>
      </c>
      <c r="C56" s="846"/>
      <c r="D56" s="846"/>
      <c r="E56" s="1085"/>
      <c r="F56" s="880"/>
      <c r="G56" s="880"/>
      <c r="H56" s="880"/>
      <c r="I56" s="880"/>
    </row>
    <row r="57" spans="1:9">
      <c r="A57" s="255" t="s">
        <v>510</v>
      </c>
      <c r="B57" s="1077">
        <v>10</v>
      </c>
      <c r="C57" s="1077"/>
      <c r="D57" s="1077"/>
      <c r="E57" s="1086" t="e">
        <f t="shared" si="1"/>
        <v>#DIV/0!</v>
      </c>
      <c r="F57" s="880"/>
      <c r="G57" s="880"/>
      <c r="H57" s="880"/>
      <c r="I57" s="880"/>
    </row>
    <row r="58" spans="1:9">
      <c r="A58" s="179" t="s">
        <v>448</v>
      </c>
      <c r="B58" s="430"/>
      <c r="C58" s="388">
        <f>SUM(C47:C57)</f>
        <v>0</v>
      </c>
      <c r="D58" s="388">
        <f>SUM(D47:D57)</f>
        <v>0</v>
      </c>
      <c r="E58" s="1087" t="e">
        <f t="shared" si="1"/>
        <v>#DIV/0!</v>
      </c>
      <c r="F58" s="880"/>
      <c r="G58" s="880"/>
      <c r="H58" s="880"/>
      <c r="I58" s="880"/>
    </row>
    <row r="59" spans="1:9" ht="30.75" thickBot="1">
      <c r="A59" s="271" t="s">
        <v>511</v>
      </c>
      <c r="B59" s="1081"/>
      <c r="C59" s="431">
        <f>C58/7</f>
        <v>0</v>
      </c>
      <c r="D59" s="1082"/>
      <c r="E59" s="1083"/>
      <c r="F59" s="880"/>
      <c r="G59" s="880"/>
      <c r="H59" s="880"/>
      <c r="I59" s="880"/>
    </row>
    <row r="60" spans="1:9" ht="15.75">
      <c r="A60" s="269"/>
      <c r="B60" s="270"/>
      <c r="C60" s="270"/>
      <c r="D60" s="270"/>
      <c r="E60" s="1505" t="s">
        <v>496</v>
      </c>
      <c r="F60" s="880"/>
      <c r="G60" s="880"/>
      <c r="H60" s="880"/>
      <c r="I60" s="880"/>
    </row>
    <row r="61" spans="1:9">
      <c r="A61" s="253" t="s">
        <v>513</v>
      </c>
      <c r="B61" s="254" t="s">
        <v>200</v>
      </c>
      <c r="C61" s="254" t="s">
        <v>498</v>
      </c>
      <c r="D61" s="254" t="s">
        <v>499</v>
      </c>
      <c r="E61" s="1506"/>
      <c r="F61" s="880"/>
      <c r="G61" s="880"/>
      <c r="H61" s="880"/>
      <c r="I61" s="880"/>
    </row>
    <row r="62" spans="1:9">
      <c r="A62" s="127" t="s">
        <v>514</v>
      </c>
      <c r="B62" s="845">
        <v>9</v>
      </c>
      <c r="C62" s="845"/>
      <c r="D62" s="845"/>
      <c r="E62" s="1084" t="e">
        <f t="shared" ref="E62:E84" si="2">D62/C62</f>
        <v>#DIV/0!</v>
      </c>
      <c r="F62" s="880"/>
      <c r="G62" s="880"/>
      <c r="H62" s="880"/>
      <c r="I62" s="880"/>
    </row>
    <row r="63" spans="1:9">
      <c r="A63" s="126" t="s">
        <v>515</v>
      </c>
      <c r="B63" s="846">
        <v>10</v>
      </c>
      <c r="C63" s="846"/>
      <c r="D63" s="846"/>
      <c r="E63" s="1085" t="e">
        <f t="shared" si="2"/>
        <v>#DIV/0!</v>
      </c>
      <c r="F63" s="880"/>
      <c r="G63" s="880"/>
      <c r="H63" s="880"/>
      <c r="I63" s="880"/>
    </row>
    <row r="64" spans="1:9">
      <c r="A64" s="126" t="s">
        <v>516</v>
      </c>
      <c r="B64" s="846" t="s">
        <v>517</v>
      </c>
      <c r="C64" s="846"/>
      <c r="D64" s="846"/>
      <c r="E64" s="1085" t="e">
        <f t="shared" si="2"/>
        <v>#DIV/0!</v>
      </c>
      <c r="F64" s="880"/>
      <c r="G64" s="880"/>
      <c r="H64" s="880"/>
      <c r="I64" s="880"/>
    </row>
    <row r="65" spans="1:9">
      <c r="A65" s="126" t="s">
        <v>518</v>
      </c>
      <c r="B65" s="846" t="s">
        <v>517</v>
      </c>
      <c r="C65" s="846"/>
      <c r="D65" s="846"/>
      <c r="E65" s="1085"/>
      <c r="F65" s="880"/>
      <c r="G65" s="880"/>
      <c r="H65" s="880"/>
      <c r="I65" s="880"/>
    </row>
    <row r="66" spans="1:9">
      <c r="A66" s="126" t="s">
        <v>519</v>
      </c>
      <c r="B66" s="846">
        <v>10</v>
      </c>
      <c r="C66" s="846"/>
      <c r="D66" s="846"/>
      <c r="E66" s="1085" t="e">
        <f t="shared" si="2"/>
        <v>#DIV/0!</v>
      </c>
      <c r="F66" s="880"/>
      <c r="G66" s="880"/>
      <c r="H66" s="880"/>
      <c r="I66" s="880"/>
    </row>
    <row r="67" spans="1:9">
      <c r="A67" s="126" t="s">
        <v>520</v>
      </c>
      <c r="B67" s="846">
        <v>10</v>
      </c>
      <c r="C67" s="846"/>
      <c r="D67" s="846"/>
      <c r="E67" s="1085"/>
      <c r="F67" s="880"/>
      <c r="G67" s="880"/>
      <c r="H67" s="880"/>
      <c r="I67" s="880"/>
    </row>
    <row r="68" spans="1:9">
      <c r="A68" s="126" t="s">
        <v>521</v>
      </c>
      <c r="B68" s="846" t="s">
        <v>517</v>
      </c>
      <c r="C68" s="846"/>
      <c r="D68" s="846"/>
      <c r="E68" s="1085"/>
      <c r="F68" s="880"/>
      <c r="G68" s="880"/>
      <c r="H68" s="880"/>
      <c r="I68" s="880"/>
    </row>
    <row r="69" spans="1:9">
      <c r="A69" s="126" t="s">
        <v>522</v>
      </c>
      <c r="B69" s="846">
        <v>9</v>
      </c>
      <c r="C69" s="846"/>
      <c r="D69" s="846"/>
      <c r="E69" s="1085" t="e">
        <f t="shared" si="2"/>
        <v>#DIV/0!</v>
      </c>
      <c r="F69" s="880"/>
      <c r="G69" s="880"/>
      <c r="H69" s="880"/>
      <c r="I69" s="880"/>
    </row>
    <row r="70" spans="1:9">
      <c r="A70" s="126" t="s">
        <v>523</v>
      </c>
      <c r="B70" s="846">
        <v>10</v>
      </c>
      <c r="C70" s="846"/>
      <c r="D70" s="846"/>
      <c r="E70" s="1085" t="e">
        <f t="shared" si="2"/>
        <v>#DIV/0!</v>
      </c>
      <c r="F70" s="880"/>
      <c r="G70" s="880"/>
      <c r="H70" s="880"/>
      <c r="I70" s="880"/>
    </row>
    <row r="71" spans="1:9">
      <c r="A71" s="126" t="s">
        <v>524</v>
      </c>
      <c r="B71" s="846" t="s">
        <v>517</v>
      </c>
      <c r="C71" s="846"/>
      <c r="D71" s="846"/>
      <c r="E71" s="1085" t="e">
        <f t="shared" si="2"/>
        <v>#DIV/0!</v>
      </c>
      <c r="F71" s="880"/>
      <c r="G71" s="880"/>
      <c r="H71" s="880"/>
      <c r="I71" s="880"/>
    </row>
    <row r="72" spans="1:9">
      <c r="A72" s="126" t="s">
        <v>525</v>
      </c>
      <c r="B72" s="846" t="s">
        <v>517</v>
      </c>
      <c r="C72" s="846"/>
      <c r="D72" s="846"/>
      <c r="E72" s="1085"/>
      <c r="F72" s="880"/>
      <c r="G72" s="880"/>
      <c r="H72" s="880"/>
      <c r="I72" s="880"/>
    </row>
    <row r="73" spans="1:9">
      <c r="A73" s="255" t="s">
        <v>526</v>
      </c>
      <c r="B73" s="1077" t="s">
        <v>517</v>
      </c>
      <c r="C73" s="1077"/>
      <c r="D73" s="1077"/>
      <c r="E73" s="1086"/>
      <c r="F73" s="880"/>
      <c r="G73" s="880"/>
      <c r="H73" s="880"/>
      <c r="I73" s="880"/>
    </row>
    <row r="74" spans="1:9">
      <c r="A74" s="179" t="s">
        <v>448</v>
      </c>
      <c r="B74" s="1088"/>
      <c r="C74" s="388">
        <f>SUM(C62:C73)</f>
        <v>0</v>
      </c>
      <c r="D74" s="388">
        <f>SUM(D62:D73)</f>
        <v>0</v>
      </c>
      <c r="E74" s="1087" t="e">
        <f t="shared" si="2"/>
        <v>#DIV/0!</v>
      </c>
      <c r="F74" s="880"/>
      <c r="G74" s="880"/>
      <c r="H74" s="880"/>
      <c r="I74" s="880"/>
    </row>
    <row r="75" spans="1:9" ht="30.75" thickBot="1">
      <c r="A75" s="271" t="s">
        <v>511</v>
      </c>
      <c r="B75" s="1081"/>
      <c r="C75" s="431">
        <f>C74/7</f>
        <v>0</v>
      </c>
      <c r="D75" s="1082"/>
      <c r="E75" s="1089"/>
      <c r="F75" s="880"/>
      <c r="G75" s="880"/>
      <c r="H75" s="880"/>
      <c r="I75" s="880"/>
    </row>
    <row r="76" spans="1:9" ht="15.75">
      <c r="A76" s="269"/>
      <c r="B76" s="270"/>
      <c r="C76" s="270"/>
      <c r="D76" s="270"/>
      <c r="E76" s="1505" t="s">
        <v>496</v>
      </c>
      <c r="F76" s="880"/>
      <c r="G76" s="880"/>
      <c r="H76" s="880"/>
      <c r="I76" s="880"/>
    </row>
    <row r="77" spans="1:9">
      <c r="A77" s="253" t="s">
        <v>527</v>
      </c>
      <c r="B77" s="254" t="s">
        <v>200</v>
      </c>
      <c r="C77" s="254" t="s">
        <v>498</v>
      </c>
      <c r="D77" s="254" t="s">
        <v>499</v>
      </c>
      <c r="E77" s="1506"/>
      <c r="F77" s="880"/>
      <c r="G77" s="880"/>
      <c r="H77" s="880"/>
      <c r="I77" s="880"/>
    </row>
    <row r="78" spans="1:9">
      <c r="A78" s="127" t="s">
        <v>501</v>
      </c>
      <c r="B78" s="845">
        <v>11</v>
      </c>
      <c r="C78" s="845"/>
      <c r="D78" s="845"/>
      <c r="E78" s="1084" t="e">
        <f t="shared" si="2"/>
        <v>#DIV/0!</v>
      </c>
      <c r="F78" s="880"/>
      <c r="G78" s="880"/>
      <c r="H78" s="880"/>
      <c r="I78" s="880"/>
    </row>
    <row r="79" spans="1:9">
      <c r="A79" s="126" t="s">
        <v>528</v>
      </c>
      <c r="B79" s="846">
        <v>11</v>
      </c>
      <c r="C79" s="373"/>
      <c r="D79" s="373"/>
      <c r="E79" s="1085" t="e">
        <f t="shared" si="2"/>
        <v>#DIV/0!</v>
      </c>
      <c r="F79" s="880"/>
      <c r="G79" s="880"/>
      <c r="H79" s="880"/>
      <c r="I79" s="880"/>
    </row>
    <row r="80" spans="1:9">
      <c r="A80" s="126" t="s">
        <v>501</v>
      </c>
      <c r="B80" s="846">
        <v>12</v>
      </c>
      <c r="C80" s="846"/>
      <c r="D80" s="846"/>
      <c r="E80" s="1085" t="e">
        <f t="shared" si="2"/>
        <v>#DIV/0!</v>
      </c>
      <c r="F80" s="880"/>
      <c r="G80" s="880"/>
      <c r="H80" s="880"/>
      <c r="I80" s="880"/>
    </row>
    <row r="81" spans="1:9">
      <c r="A81" s="126" t="s">
        <v>528</v>
      </c>
      <c r="B81" s="846">
        <v>12</v>
      </c>
      <c r="C81" s="846"/>
      <c r="D81" s="846"/>
      <c r="E81" s="1085" t="e">
        <f t="shared" si="2"/>
        <v>#DIV/0!</v>
      </c>
      <c r="F81" s="880"/>
      <c r="G81" s="880"/>
      <c r="H81" s="880"/>
      <c r="I81" s="880"/>
    </row>
    <row r="82" spans="1:9">
      <c r="A82" s="126" t="s">
        <v>529</v>
      </c>
      <c r="B82" s="846">
        <v>11</v>
      </c>
      <c r="C82" s="846"/>
      <c r="D82" s="846"/>
      <c r="E82" s="1085" t="e">
        <f t="shared" si="2"/>
        <v>#DIV/0!</v>
      </c>
      <c r="F82" s="880"/>
      <c r="G82" s="880"/>
      <c r="H82" s="880"/>
      <c r="I82" s="880"/>
    </row>
    <row r="83" spans="1:9">
      <c r="A83" s="126" t="s">
        <v>503</v>
      </c>
      <c r="B83" s="1077">
        <v>11</v>
      </c>
      <c r="C83" s="1077"/>
      <c r="D83" s="1077"/>
      <c r="E83" s="1086" t="e">
        <f t="shared" si="2"/>
        <v>#DIV/0!</v>
      </c>
      <c r="F83" s="880"/>
      <c r="G83" s="880"/>
      <c r="H83" s="880"/>
      <c r="I83" s="880"/>
    </row>
    <row r="84" spans="1:9">
      <c r="A84" s="179" t="s">
        <v>448</v>
      </c>
      <c r="B84" s="1088"/>
      <c r="C84" s="388">
        <f>SUM(C78:C83)</f>
        <v>0</v>
      </c>
      <c r="D84" s="388">
        <f>SUM(D78:D83)</f>
        <v>0</v>
      </c>
      <c r="E84" s="1087" t="e">
        <f t="shared" si="2"/>
        <v>#DIV/0!</v>
      </c>
      <c r="F84" s="880"/>
      <c r="G84" s="880"/>
      <c r="H84" s="880"/>
      <c r="I84" s="880"/>
    </row>
    <row r="85" spans="1:9" ht="30.75" thickBot="1">
      <c r="A85" s="271" t="s">
        <v>511</v>
      </c>
      <c r="B85" s="1081"/>
      <c r="C85" s="431">
        <f>C84/7</f>
        <v>0</v>
      </c>
      <c r="D85" s="1082"/>
      <c r="E85" s="1083"/>
      <c r="F85" s="880"/>
      <c r="G85" s="880"/>
      <c r="H85" s="880"/>
      <c r="I85" s="880"/>
    </row>
    <row r="86" spans="1:9" ht="15.75">
      <c r="A86" s="269"/>
      <c r="B86" s="270"/>
      <c r="C86" s="270"/>
      <c r="D86" s="270"/>
      <c r="E86" s="1505" t="s">
        <v>496</v>
      </c>
      <c r="F86" s="880"/>
      <c r="G86" s="880"/>
      <c r="H86" s="880"/>
      <c r="I86" s="880"/>
    </row>
    <row r="87" spans="1:9">
      <c r="A87" s="253" t="s">
        <v>530</v>
      </c>
      <c r="B87" s="254" t="s">
        <v>200</v>
      </c>
      <c r="C87" s="254" t="s">
        <v>498</v>
      </c>
      <c r="D87" s="254" t="s">
        <v>499</v>
      </c>
      <c r="E87" s="1506"/>
      <c r="F87" s="880"/>
      <c r="G87" s="880"/>
      <c r="H87" s="880"/>
      <c r="I87" s="880"/>
    </row>
    <row r="88" spans="1:9">
      <c r="A88" s="127" t="s">
        <v>531</v>
      </c>
      <c r="B88" s="1070"/>
      <c r="C88" s="845"/>
      <c r="D88" s="845"/>
      <c r="E88" s="1084" t="e">
        <f t="shared" ref="E88:E110" si="3">D88/C88</f>
        <v>#DIV/0!</v>
      </c>
      <c r="F88" s="880"/>
      <c r="G88" s="880"/>
      <c r="H88" s="880"/>
      <c r="I88" s="880"/>
    </row>
    <row r="89" spans="1:9">
      <c r="A89" s="126" t="s">
        <v>532</v>
      </c>
      <c r="B89" s="1061"/>
      <c r="C89" s="846"/>
      <c r="D89" s="846"/>
      <c r="E89" s="1085" t="e">
        <f t="shared" si="3"/>
        <v>#DIV/0!</v>
      </c>
      <c r="F89" s="880"/>
      <c r="G89" s="880"/>
      <c r="H89" s="880"/>
      <c r="I89" s="880"/>
    </row>
    <row r="90" spans="1:9">
      <c r="A90" s="126" t="s">
        <v>533</v>
      </c>
      <c r="B90" s="1061"/>
      <c r="C90" s="846"/>
      <c r="D90" s="846"/>
      <c r="E90" s="1085" t="e">
        <f t="shared" si="3"/>
        <v>#DIV/0!</v>
      </c>
      <c r="F90" s="880"/>
      <c r="G90" s="880"/>
      <c r="H90" s="880"/>
      <c r="I90" s="880"/>
    </row>
    <row r="91" spans="1:9">
      <c r="A91" s="126" t="s">
        <v>534</v>
      </c>
      <c r="B91" s="1061"/>
      <c r="C91" s="846"/>
      <c r="D91" s="846"/>
      <c r="E91" s="1085" t="e">
        <f t="shared" si="3"/>
        <v>#DIV/0!</v>
      </c>
      <c r="F91" s="880"/>
      <c r="G91" s="880"/>
      <c r="H91" s="880"/>
      <c r="I91" s="880"/>
    </row>
    <row r="92" spans="1:9">
      <c r="A92" s="126" t="s">
        <v>535</v>
      </c>
      <c r="B92" s="1061"/>
      <c r="C92" s="846"/>
      <c r="D92" s="846"/>
      <c r="E92" s="1085" t="e">
        <f t="shared" si="3"/>
        <v>#DIV/0!</v>
      </c>
      <c r="F92" s="880"/>
      <c r="G92" s="880"/>
      <c r="H92" s="880"/>
      <c r="I92" s="880"/>
    </row>
    <row r="93" spans="1:9">
      <c r="A93" s="126" t="s">
        <v>536</v>
      </c>
      <c r="B93" s="1061"/>
      <c r="C93" s="846"/>
      <c r="D93" s="846"/>
      <c r="E93" s="1085" t="e">
        <f t="shared" si="3"/>
        <v>#DIV/0!</v>
      </c>
      <c r="F93" s="880"/>
      <c r="G93" s="880"/>
      <c r="H93" s="880"/>
      <c r="I93" s="880"/>
    </row>
    <row r="94" spans="1:9">
      <c r="A94" s="126" t="s">
        <v>537</v>
      </c>
      <c r="B94" s="1061"/>
      <c r="C94" s="846"/>
      <c r="D94" s="846"/>
      <c r="E94" s="1085" t="e">
        <f t="shared" si="3"/>
        <v>#DIV/0!</v>
      </c>
      <c r="F94" s="880"/>
      <c r="G94" s="880"/>
      <c r="H94" s="880"/>
      <c r="I94" s="880"/>
    </row>
    <row r="95" spans="1:9">
      <c r="A95" s="126" t="s">
        <v>538</v>
      </c>
      <c r="B95" s="1061"/>
      <c r="C95" s="846"/>
      <c r="D95" s="846"/>
      <c r="E95" s="1085" t="e">
        <f t="shared" si="3"/>
        <v>#DIV/0!</v>
      </c>
      <c r="F95" s="880"/>
      <c r="G95" s="880"/>
      <c r="H95" s="880"/>
      <c r="I95" s="880"/>
    </row>
    <row r="96" spans="1:9">
      <c r="A96" s="126" t="s">
        <v>539</v>
      </c>
      <c r="B96" s="1061"/>
      <c r="C96" s="846"/>
      <c r="D96" s="846"/>
      <c r="E96" s="1085" t="e">
        <f t="shared" si="3"/>
        <v>#DIV/0!</v>
      </c>
      <c r="F96" s="880"/>
      <c r="G96" s="880"/>
      <c r="H96" s="880"/>
      <c r="I96" s="880"/>
    </row>
    <row r="97" spans="1:9">
      <c r="A97" s="126" t="s">
        <v>540</v>
      </c>
      <c r="B97" s="1061"/>
      <c r="C97" s="846"/>
      <c r="D97" s="846"/>
      <c r="E97" s="1085" t="e">
        <f t="shared" si="3"/>
        <v>#DIV/0!</v>
      </c>
      <c r="F97" s="880"/>
      <c r="G97" s="880"/>
      <c r="H97" s="880"/>
      <c r="I97" s="880"/>
    </row>
    <row r="98" spans="1:9">
      <c r="A98" s="126" t="s">
        <v>541</v>
      </c>
      <c r="B98" s="1061"/>
      <c r="C98" s="846"/>
      <c r="D98" s="846"/>
      <c r="E98" s="1085"/>
      <c r="F98" s="880"/>
      <c r="G98" s="880"/>
      <c r="H98" s="880"/>
      <c r="I98" s="880"/>
    </row>
    <row r="99" spans="1:9">
      <c r="A99" s="126" t="s">
        <v>542</v>
      </c>
      <c r="B99" s="1061"/>
      <c r="C99" s="846"/>
      <c r="D99" s="846"/>
      <c r="E99" s="1085" t="e">
        <f t="shared" si="3"/>
        <v>#DIV/0!</v>
      </c>
      <c r="F99" s="880"/>
      <c r="G99" s="880"/>
      <c r="H99" s="880"/>
      <c r="I99" s="880"/>
    </row>
    <row r="100" spans="1:9">
      <c r="A100" s="126" t="s">
        <v>543</v>
      </c>
      <c r="B100" s="1061"/>
      <c r="C100" s="846"/>
      <c r="D100" s="846"/>
      <c r="E100" s="1085"/>
      <c r="F100" s="880"/>
      <c r="G100" s="880"/>
      <c r="H100" s="880"/>
      <c r="I100" s="880"/>
    </row>
    <row r="101" spans="1:9">
      <c r="A101" s="126" t="s">
        <v>544</v>
      </c>
      <c r="B101" s="1061"/>
      <c r="C101" s="846"/>
      <c r="D101" s="846"/>
      <c r="E101" s="1085"/>
      <c r="F101" s="880"/>
      <c r="G101" s="880"/>
      <c r="H101" s="880"/>
      <c r="I101" s="880"/>
    </row>
    <row r="102" spans="1:9">
      <c r="A102" s="126" t="s">
        <v>545</v>
      </c>
      <c r="B102" s="1061"/>
      <c r="C102" s="1061"/>
      <c r="D102" s="846"/>
      <c r="E102" s="1085"/>
      <c r="F102" s="880"/>
      <c r="G102" s="880"/>
      <c r="H102" s="880"/>
      <c r="I102" s="880"/>
    </row>
    <row r="103" spans="1:9">
      <c r="A103" s="126" t="s">
        <v>546</v>
      </c>
      <c r="B103" s="1061"/>
      <c r="C103" s="1061"/>
      <c r="D103" s="846"/>
      <c r="E103" s="1085"/>
      <c r="F103" s="880"/>
      <c r="G103" s="880"/>
      <c r="H103" s="880"/>
      <c r="I103" s="880"/>
    </row>
    <row r="104" spans="1:9">
      <c r="A104" s="126" t="s">
        <v>547</v>
      </c>
      <c r="B104" s="1061"/>
      <c r="C104" s="1061"/>
      <c r="D104" s="846"/>
      <c r="E104" s="1085"/>
      <c r="F104" s="880"/>
      <c r="G104" s="880"/>
      <c r="H104" s="880"/>
      <c r="I104" s="880"/>
    </row>
    <row r="105" spans="1:9">
      <c r="A105" s="126" t="s">
        <v>548</v>
      </c>
      <c r="B105" s="1061"/>
      <c r="C105" s="1061"/>
      <c r="D105" s="846"/>
      <c r="E105" s="1085"/>
      <c r="F105" s="880"/>
      <c r="G105" s="880"/>
      <c r="H105" s="880"/>
      <c r="I105" s="880"/>
    </row>
    <row r="106" spans="1:9">
      <c r="A106" s="126" t="s">
        <v>549</v>
      </c>
      <c r="B106" s="1061"/>
      <c r="C106" s="846"/>
      <c r="D106" s="846"/>
      <c r="E106" s="1085" t="e">
        <f t="shared" si="3"/>
        <v>#DIV/0!</v>
      </c>
      <c r="F106" s="880"/>
      <c r="G106" s="880"/>
      <c r="H106" s="880"/>
      <c r="I106" s="880"/>
    </row>
    <row r="107" spans="1:9">
      <c r="A107" s="126" t="s">
        <v>550</v>
      </c>
      <c r="B107" s="1061"/>
      <c r="C107" s="846"/>
      <c r="D107" s="846"/>
      <c r="E107" s="1085" t="e">
        <f t="shared" si="3"/>
        <v>#DIV/0!</v>
      </c>
      <c r="F107" s="880"/>
      <c r="G107" s="880"/>
      <c r="H107" s="880"/>
      <c r="I107" s="880"/>
    </row>
    <row r="108" spans="1:9">
      <c r="A108" s="126" t="s">
        <v>551</v>
      </c>
      <c r="B108" s="1061"/>
      <c r="C108" s="846"/>
      <c r="D108" s="846"/>
      <c r="E108" s="1085" t="e">
        <f t="shared" si="3"/>
        <v>#DIV/0!</v>
      </c>
      <c r="F108" s="880"/>
      <c r="G108" s="880"/>
      <c r="H108" s="880"/>
      <c r="I108" s="880"/>
    </row>
    <row r="109" spans="1:9">
      <c r="A109" s="126" t="s">
        <v>552</v>
      </c>
      <c r="B109" s="1061"/>
      <c r="C109" s="846"/>
      <c r="D109" s="846"/>
      <c r="E109" s="1085" t="e">
        <f t="shared" si="3"/>
        <v>#DIV/0!</v>
      </c>
      <c r="F109" s="880"/>
      <c r="G109" s="880"/>
      <c r="H109" s="880"/>
      <c r="I109" s="880"/>
    </row>
    <row r="110" spans="1:9">
      <c r="A110" s="126" t="s">
        <v>553</v>
      </c>
      <c r="B110" s="1061"/>
      <c r="C110" s="846"/>
      <c r="D110" s="846"/>
      <c r="E110" s="1085" t="e">
        <f t="shared" si="3"/>
        <v>#DIV/0!</v>
      </c>
      <c r="F110" s="880"/>
      <c r="G110" s="880"/>
      <c r="H110" s="880"/>
      <c r="I110" s="880"/>
    </row>
    <row r="111" spans="1:9">
      <c r="A111" s="126" t="s">
        <v>554</v>
      </c>
      <c r="B111" s="1061"/>
      <c r="C111" s="1061"/>
      <c r="D111" s="846"/>
      <c r="E111" s="1085"/>
      <c r="F111" s="880"/>
      <c r="G111" s="880"/>
      <c r="H111" s="880"/>
      <c r="I111" s="880"/>
    </row>
    <row r="112" spans="1:9">
      <c r="A112" s="126" t="s">
        <v>555</v>
      </c>
      <c r="B112" s="1061"/>
      <c r="C112" s="1061"/>
      <c r="D112" s="846"/>
      <c r="E112" s="1085"/>
    </row>
    <row r="113" spans="1:5">
      <c r="A113" s="126" t="s">
        <v>526</v>
      </c>
      <c r="B113" s="1063"/>
      <c r="C113" s="1063"/>
      <c r="D113" s="1077"/>
      <c r="E113" s="1086"/>
    </row>
    <row r="114" spans="1:5">
      <c r="A114" s="179" t="s">
        <v>448</v>
      </c>
      <c r="B114" s="1088"/>
      <c r="C114" s="388">
        <f>SUM(C88:C113)</f>
        <v>0</v>
      </c>
      <c r="D114" s="388">
        <f>SUM(D88:D113)</f>
        <v>0</v>
      </c>
      <c r="E114" s="1087" t="e">
        <f>D114/C114</f>
        <v>#DIV/0!</v>
      </c>
    </row>
    <row r="115" spans="1:5" ht="30.75" thickBot="1">
      <c r="A115" s="271" t="s">
        <v>511</v>
      </c>
      <c r="B115" s="1090"/>
      <c r="C115" s="431">
        <f>C114/7</f>
        <v>0</v>
      </c>
      <c r="D115" s="1082"/>
      <c r="E115" s="1083"/>
    </row>
    <row r="116" spans="1:5">
      <c r="A116" s="1091"/>
      <c r="B116" s="1092"/>
      <c r="C116" s="1092"/>
      <c r="D116" s="880"/>
      <c r="E116" s="880"/>
    </row>
    <row r="117" spans="1:5" ht="45">
      <c r="A117" s="256" t="s">
        <v>556</v>
      </c>
      <c r="B117" s="1093"/>
      <c r="C117" s="1094">
        <f>C44+C59+C75+C85+C115</f>
        <v>0</v>
      </c>
      <c r="D117" s="994"/>
      <c r="E117" s="965"/>
    </row>
    <row r="118" spans="1:5">
      <c r="C118" s="272">
        <f>C117-SUM(F17:F20)</f>
        <v>0</v>
      </c>
    </row>
  </sheetData>
  <sheetProtection password="C13C" sheet="1"/>
  <protectedRanges>
    <protectedRange sqref="A6 J6" name="Range1_1"/>
  </protectedRanges>
  <mergeCells count="13">
    <mergeCell ref="A6:E6"/>
    <mergeCell ref="B21:B23"/>
    <mergeCell ref="I21:I23"/>
    <mergeCell ref="E86:E87"/>
    <mergeCell ref="C21:C23"/>
    <mergeCell ref="H21:H23"/>
    <mergeCell ref="D21:D23"/>
    <mergeCell ref="E21:E23"/>
    <mergeCell ref="G21:G23"/>
    <mergeCell ref="E76:E77"/>
    <mergeCell ref="E30:E31"/>
    <mergeCell ref="E45:E46"/>
    <mergeCell ref="E60:E61"/>
  </mergeCells>
  <phoneticPr fontId="0" type="noConversion"/>
  <pageMargins left="0.7" right="0.7" top="0.75" bottom="0.75" header="0.3" footer="0.3"/>
  <pageSetup scale="59" fitToHeight="6" orientation="portrait"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9">
    <tabColor indexed="49"/>
  </sheetPr>
  <dimension ref="A1:BI172"/>
  <sheetViews>
    <sheetView topLeftCell="A4" zoomScaleNormal="100" workbookViewId="0">
      <selection activeCell="F12" sqref="F12"/>
    </sheetView>
  </sheetViews>
  <sheetFormatPr defaultRowHeight="15" outlineLevelRow="1" outlineLevelCol="1"/>
  <cols>
    <col min="1" max="1" width="37.28515625" customWidth="1"/>
    <col min="2" max="2" width="7.7109375" customWidth="1"/>
    <col min="3" max="3" width="7.5703125" bestFit="1" customWidth="1"/>
    <col min="4" max="4" width="3.5703125" customWidth="1" outlineLevel="1"/>
    <col min="5" max="6" width="5.85546875" customWidth="1" outlineLevel="1"/>
    <col min="7" max="7" width="3.28515625" customWidth="1" outlineLevel="1"/>
    <col min="8" max="8" width="5" customWidth="1" outlineLevel="1"/>
    <col min="9" max="9" width="10.42578125" style="95" customWidth="1" outlineLevel="1"/>
    <col min="10" max="10" width="9.5703125" customWidth="1" outlineLevel="1"/>
    <col min="11" max="11" width="5.5703125" customWidth="1"/>
    <col min="12" max="12" width="11.5703125" style="95" bestFit="1" customWidth="1"/>
    <col min="13" max="13" width="9.5703125" style="96" customWidth="1" outlineLevel="1"/>
    <col min="14" max="20" width="9.7109375" customWidth="1" outlineLevel="1"/>
    <col min="22" max="24" width="9.7109375" customWidth="1"/>
    <col min="25" max="25" width="11.5703125" hidden="1" customWidth="1" outlineLevel="1"/>
    <col min="26" max="27" width="9" hidden="1" customWidth="1" outlineLevel="1"/>
    <col min="28" max="28" width="11.28515625" hidden="1" customWidth="1" outlineLevel="1"/>
    <col min="29" max="29" width="9.42578125" customWidth="1" collapsed="1"/>
    <col min="30" max="30" width="9.42578125" customWidth="1"/>
    <col min="31" max="31" width="9.7109375" hidden="1" customWidth="1" outlineLevel="1"/>
    <col min="32" max="32" width="10" hidden="1" customWidth="1" outlineLevel="1"/>
    <col min="33" max="33" width="10.5703125" hidden="1" customWidth="1" outlineLevel="1"/>
    <col min="34" max="34" width="10.5703125" customWidth="1" collapsed="1"/>
    <col min="35" max="35" width="12.42578125" customWidth="1"/>
    <col min="36" max="46" width="6.5703125" customWidth="1"/>
    <col min="47" max="47" width="3.5703125" style="560" bestFit="1" customWidth="1"/>
    <col min="48" max="50" width="9.85546875" customWidth="1"/>
    <col min="51" max="51" width="10" bestFit="1" customWidth="1"/>
    <col min="53" max="53" width="10" bestFit="1" customWidth="1"/>
    <col min="54" max="54" width="10" customWidth="1"/>
    <col min="55" max="55" width="10" bestFit="1" customWidth="1"/>
    <col min="56" max="56" width="8.7109375" customWidth="1"/>
    <col min="57" max="57" width="10" bestFit="1" customWidth="1"/>
    <col min="58" max="58" width="9.42578125" customWidth="1"/>
    <col min="59" max="59" width="3.5703125" style="560" bestFit="1" customWidth="1"/>
  </cols>
  <sheetData>
    <row r="1" spans="1:61" ht="18.75">
      <c r="A1" s="113" t="str">
        <f>'DATA INPUT'!B11</f>
        <v>ABC Christian School</v>
      </c>
      <c r="B1" s="128"/>
      <c r="K1" s="273" t="s">
        <v>362</v>
      </c>
      <c r="U1" s="273" t="s">
        <v>362</v>
      </c>
      <c r="AC1" s="273" t="s">
        <v>362</v>
      </c>
      <c r="AH1" s="273" t="s">
        <v>362</v>
      </c>
    </row>
    <row r="2" spans="1:61" ht="18.75">
      <c r="A2" s="85" t="s">
        <v>557</v>
      </c>
    </row>
    <row r="3" spans="1:61" ht="18.75">
      <c r="A3" s="133" t="str">
        <f>"Budget year: "&amp;'DATA INPUT'!B10</f>
        <v>Budget year: 2013/14</v>
      </c>
      <c r="B3" s="62"/>
      <c r="D3" s="34"/>
      <c r="E3" s="34"/>
      <c r="F3" s="16"/>
      <c r="G3" s="16"/>
      <c r="H3" s="16"/>
      <c r="Y3" s="9"/>
      <c r="AB3" s="9"/>
    </row>
    <row r="4" spans="1:61" ht="240" customHeight="1" outlineLevel="1"/>
    <row r="5" spans="1:61" ht="36" customHeight="1">
      <c r="V5" s="89"/>
      <c r="AA5" s="554"/>
    </row>
    <row r="6" spans="1:61" outlineLevel="1">
      <c r="A6" s="257"/>
      <c r="B6" s="257"/>
      <c r="C6" s="257"/>
      <c r="D6" s="257"/>
      <c r="E6" s="257"/>
      <c r="F6" s="257"/>
      <c r="G6" s="257"/>
      <c r="H6" s="257"/>
      <c r="I6" s="258"/>
      <c r="J6" s="257"/>
      <c r="K6" s="257"/>
      <c r="L6" s="258"/>
      <c r="M6" s="259"/>
      <c r="N6" s="257"/>
      <c r="O6" s="257"/>
      <c r="P6" s="257"/>
      <c r="Q6" s="257"/>
      <c r="R6" s="257"/>
      <c r="S6" s="257"/>
      <c r="T6" s="257"/>
      <c r="U6" s="103" t="s">
        <v>558</v>
      </c>
      <c r="V6" s="1095" t="s">
        <v>559</v>
      </c>
      <c r="W6" s="1096">
        <f>'DATA INPUT'!B40</f>
        <v>1</v>
      </c>
      <c r="X6" s="1516" t="s">
        <v>560</v>
      </c>
      <c r="Y6" s="42"/>
      <c r="Z6" s="1097"/>
      <c r="AA6" s="1097"/>
      <c r="AB6" s="1097"/>
      <c r="AC6" s="880"/>
      <c r="AD6" s="880"/>
      <c r="AE6" s="880"/>
      <c r="AF6" s="880"/>
      <c r="AG6" s="880"/>
      <c r="AH6" s="880"/>
      <c r="AI6" s="539"/>
      <c r="AJ6" s="533"/>
      <c r="AK6" s="540"/>
      <c r="AL6" s="541"/>
      <c r="AM6" s="534"/>
      <c r="AN6" s="880"/>
      <c r="AO6" s="880"/>
      <c r="AP6" s="880"/>
      <c r="AQ6" s="880"/>
      <c r="AR6" s="880"/>
      <c r="AS6" s="880"/>
      <c r="AT6" s="880"/>
      <c r="AU6" s="1098"/>
      <c r="AV6" s="1099" t="s">
        <v>561</v>
      </c>
      <c r="AW6" s="1100"/>
      <c r="AX6" s="1100"/>
      <c r="AY6" s="1100"/>
      <c r="AZ6" s="1100"/>
      <c r="BA6" s="1100"/>
      <c r="BB6" s="880"/>
    </row>
    <row r="7" spans="1:61" outlineLevel="1">
      <c r="A7" s="257"/>
      <c r="B7" s="257"/>
      <c r="C7" s="257"/>
      <c r="D7" s="257"/>
      <c r="E7" s="257"/>
      <c r="F7" s="257"/>
      <c r="G7" s="257"/>
      <c r="H7" s="257"/>
      <c r="I7" s="258"/>
      <c r="J7" s="257"/>
      <c r="K7" s="257"/>
      <c r="L7" s="258"/>
      <c r="M7" s="259"/>
      <c r="N7" s="257"/>
      <c r="O7" s="257"/>
      <c r="P7" s="257"/>
      <c r="Q7" s="257"/>
      <c r="R7" s="257"/>
      <c r="S7" s="257"/>
      <c r="T7" s="257"/>
      <c r="U7" s="103" t="s">
        <v>562</v>
      </c>
      <c r="V7" s="1095" t="s">
        <v>559</v>
      </c>
      <c r="W7" s="1101">
        <f>'DATA INPUT'!B41</f>
        <v>1</v>
      </c>
      <c r="X7" s="1517"/>
      <c r="Y7" s="1097"/>
      <c r="Z7" s="1097"/>
      <c r="AA7" s="1097"/>
      <c r="AB7" s="1097"/>
      <c r="AC7" s="880"/>
      <c r="AD7" s="880"/>
      <c r="AE7" s="880"/>
      <c r="AF7" s="880"/>
      <c r="AG7" s="880"/>
      <c r="AH7" s="880"/>
      <c r="AI7" s="539"/>
      <c r="AJ7" s="541"/>
      <c r="AK7" s="540"/>
      <c r="AL7" s="541"/>
      <c r="AM7" s="541"/>
      <c r="AN7" s="880"/>
      <c r="AO7" s="880"/>
      <c r="AP7" s="880"/>
      <c r="AQ7" s="880"/>
      <c r="AR7" s="880"/>
      <c r="AS7" s="880"/>
      <c r="AT7" s="880"/>
      <c r="AU7" s="1098"/>
      <c r="AV7" s="880"/>
      <c r="AW7" s="880"/>
      <c r="AX7" s="880"/>
      <c r="AY7" s="880"/>
      <c r="AZ7" s="880"/>
      <c r="BA7" s="880"/>
      <c r="BB7" s="880"/>
    </row>
    <row r="8" spans="1:61" ht="15.75" outlineLevel="1" thickBot="1">
      <c r="A8" s="257"/>
      <c r="B8" s="257"/>
      <c r="C8" s="257"/>
      <c r="D8" s="257"/>
      <c r="E8" s="257"/>
      <c r="F8" s="257"/>
      <c r="G8" s="257"/>
      <c r="H8" s="257"/>
      <c r="I8" s="258"/>
      <c r="J8" s="257"/>
      <c r="K8" s="257"/>
      <c r="L8" s="258"/>
      <c r="M8" s="259"/>
      <c r="N8" s="257"/>
      <c r="O8" s="257"/>
      <c r="P8" s="257"/>
      <c r="Q8" s="257"/>
      <c r="R8" s="257"/>
      <c r="S8" s="257"/>
      <c r="T8" s="257"/>
      <c r="U8" s="103" t="s">
        <v>381</v>
      </c>
      <c r="V8" s="1095" t="s">
        <v>559</v>
      </c>
      <c r="W8" s="1102">
        <f>'DATA INPUT'!B42</f>
        <v>1</v>
      </c>
      <c r="X8" s="1518"/>
      <c r="Y8" s="880"/>
      <c r="Z8" s="880"/>
      <c r="AA8" s="880"/>
      <c r="AB8" s="1103"/>
      <c r="AC8" s="880"/>
      <c r="AD8" s="880"/>
      <c r="AE8" s="880"/>
      <c r="AF8" s="880"/>
      <c r="AG8" s="880"/>
      <c r="AH8" s="880"/>
      <c r="AI8" s="541"/>
      <c r="AJ8" s="542"/>
      <c r="AK8" s="543"/>
      <c r="AL8" s="544"/>
      <c r="AM8" s="544"/>
      <c r="AN8" s="880"/>
      <c r="AO8" s="880"/>
      <c r="AP8" s="880"/>
      <c r="AQ8" s="880"/>
      <c r="AR8" s="880"/>
      <c r="AS8" s="880"/>
      <c r="AT8" s="880"/>
      <c r="AU8" s="1098"/>
      <c r="AV8" s="880"/>
      <c r="AW8" s="880"/>
      <c r="AX8" s="880"/>
      <c r="AY8" s="880"/>
      <c r="AZ8" s="880"/>
      <c r="BA8" s="880"/>
      <c r="BB8" s="880"/>
    </row>
    <row r="9" spans="1:61" ht="15.75" thickBot="1">
      <c r="A9" s="550" t="e">
        <f>"Excess (deficit) of revenues over expenses: $ " &amp; ROUND(BUDGET!$E$120,0)</f>
        <v>#VALUE!</v>
      </c>
      <c r="B9" s="829"/>
      <c r="C9" s="828"/>
      <c r="D9" s="828"/>
      <c r="E9" s="828"/>
      <c r="F9" s="257"/>
      <c r="G9" s="257"/>
      <c r="H9" s="257"/>
      <c r="I9" s="258"/>
      <c r="J9" s="257"/>
      <c r="K9" s="257"/>
      <c r="L9" s="258"/>
      <c r="M9" s="259"/>
      <c r="N9" s="257"/>
      <c r="O9" s="257"/>
      <c r="P9" s="257"/>
      <c r="Q9" s="257"/>
      <c r="R9" s="257"/>
      <c r="S9" s="257"/>
      <c r="T9" s="257"/>
      <c r="X9" s="260"/>
      <c r="Y9" s="1513" t="s">
        <v>563</v>
      </c>
      <c r="Z9" s="1514"/>
      <c r="AA9" s="1514"/>
      <c r="AB9" s="1515"/>
      <c r="AE9" s="125"/>
      <c r="AF9" s="537"/>
      <c r="AG9" s="538"/>
      <c r="AH9" s="137"/>
      <c r="AJ9" s="1510" t="s">
        <v>564</v>
      </c>
      <c r="AK9" s="1511"/>
      <c r="AL9" s="1511"/>
      <c r="AM9" s="1511"/>
      <c r="AN9" s="1511"/>
      <c r="AO9" s="1511"/>
      <c r="AP9" s="1511"/>
      <c r="AQ9" s="1511"/>
      <c r="AR9" s="1511"/>
      <c r="AS9" s="1511"/>
      <c r="AT9" s="1512"/>
      <c r="AU9" s="561"/>
      <c r="AV9" s="1510" t="s">
        <v>565</v>
      </c>
      <c r="AW9" s="1511"/>
      <c r="AX9" s="1511"/>
      <c r="AY9" s="1511"/>
      <c r="AZ9" s="1511"/>
      <c r="BA9" s="1511"/>
      <c r="BB9" s="1511"/>
      <c r="BC9" s="1511"/>
      <c r="BD9" s="1511"/>
      <c r="BE9" s="1511"/>
      <c r="BF9" s="1512"/>
    </row>
    <row r="10" spans="1:61" s="115" customFormat="1" ht="50.25" customHeight="1">
      <c r="A10" s="556" t="s">
        <v>566</v>
      </c>
      <c r="B10" s="535" t="s">
        <v>567</v>
      </c>
      <c r="C10" s="557" t="s">
        <v>568</v>
      </c>
      <c r="D10" s="535" t="s">
        <v>569</v>
      </c>
      <c r="E10" s="535" t="s">
        <v>570</v>
      </c>
      <c r="F10" s="400" t="s">
        <v>571</v>
      </c>
      <c r="G10" s="399" t="s">
        <v>572</v>
      </c>
      <c r="H10" s="399" t="s">
        <v>573</v>
      </c>
      <c r="I10" s="401" t="s">
        <v>574</v>
      </c>
      <c r="J10" s="275" t="s">
        <v>575</v>
      </c>
      <c r="K10" s="399" t="s">
        <v>576</v>
      </c>
      <c r="L10" s="276" t="s">
        <v>577</v>
      </c>
      <c r="M10" s="401" t="s">
        <v>578</v>
      </c>
      <c r="N10" s="399" t="s">
        <v>579</v>
      </c>
      <c r="O10" s="399" t="s">
        <v>580</v>
      </c>
      <c r="P10" s="399" t="s">
        <v>581</v>
      </c>
      <c r="Q10" s="399" t="s">
        <v>582</v>
      </c>
      <c r="R10" s="399" t="s">
        <v>583</v>
      </c>
      <c r="S10" s="399" t="s">
        <v>584</v>
      </c>
      <c r="T10" s="275" t="s">
        <v>585</v>
      </c>
      <c r="U10" s="402"/>
      <c r="V10" s="403" t="s">
        <v>586</v>
      </c>
      <c r="W10" s="403" t="s">
        <v>587</v>
      </c>
      <c r="X10" s="277" t="s">
        <v>588</v>
      </c>
      <c r="Y10" s="399" t="s">
        <v>589</v>
      </c>
      <c r="Z10" s="399" t="s">
        <v>590</v>
      </c>
      <c r="AA10" s="399" t="s">
        <v>591</v>
      </c>
      <c r="AB10" s="399" t="s">
        <v>592</v>
      </c>
      <c r="AC10" s="399" t="s">
        <v>593</v>
      </c>
      <c r="AD10" s="274" t="s">
        <v>594</v>
      </c>
      <c r="AE10" s="535" t="s">
        <v>595</v>
      </c>
      <c r="AF10" s="535" t="s">
        <v>596</v>
      </c>
      <c r="AG10" s="536" t="s">
        <v>597</v>
      </c>
      <c r="AH10" s="399" t="s">
        <v>598</v>
      </c>
      <c r="AI10" s="548" t="s">
        <v>599</v>
      </c>
      <c r="AJ10" s="405" t="s">
        <v>428</v>
      </c>
      <c r="AK10" s="399" t="s">
        <v>600</v>
      </c>
      <c r="AL10" s="399" t="s">
        <v>601</v>
      </c>
      <c r="AM10" s="399" t="s">
        <v>602</v>
      </c>
      <c r="AN10" s="399" t="s">
        <v>603</v>
      </c>
      <c r="AO10" s="399" t="s">
        <v>604</v>
      </c>
      <c r="AP10" s="399" t="s">
        <v>605</v>
      </c>
      <c r="AQ10" s="399" t="s">
        <v>606</v>
      </c>
      <c r="AR10" s="399" t="s">
        <v>607</v>
      </c>
      <c r="AS10" s="399" t="s">
        <v>608</v>
      </c>
      <c r="AT10" s="404" t="s">
        <v>609</v>
      </c>
      <c r="AU10" s="562"/>
      <c r="AV10" s="405" t="s">
        <v>428</v>
      </c>
      <c r="AW10" s="399" t="s">
        <v>600</v>
      </c>
      <c r="AX10" s="399" t="s">
        <v>601</v>
      </c>
      <c r="AY10" s="399" t="s">
        <v>602</v>
      </c>
      <c r="AZ10" s="399" t="s">
        <v>610</v>
      </c>
      <c r="BA10" s="399" t="s">
        <v>207</v>
      </c>
      <c r="BB10" s="399" t="s">
        <v>605</v>
      </c>
      <c r="BC10" s="399" t="s">
        <v>606</v>
      </c>
      <c r="BD10" s="399" t="s">
        <v>398</v>
      </c>
      <c r="BE10" s="399" t="s">
        <v>608</v>
      </c>
      <c r="BF10" s="404" t="s">
        <v>609</v>
      </c>
      <c r="BG10" s="1098"/>
      <c r="BH10" s="880"/>
      <c r="BI10" s="880"/>
    </row>
    <row r="11" spans="1:61" s="115" customFormat="1">
      <c r="A11" s="278" t="s">
        <v>611</v>
      </c>
      <c r="B11" s="279"/>
      <c r="C11" s="279"/>
      <c r="D11" s="279"/>
      <c r="E11" s="279"/>
      <c r="F11" s="279"/>
      <c r="G11" s="279"/>
      <c r="H11" s="279"/>
      <c r="I11" s="280"/>
      <c r="J11" s="279"/>
      <c r="K11" s="279"/>
      <c r="L11" s="280"/>
      <c r="M11" s="281"/>
      <c r="N11" s="279"/>
      <c r="O11" s="279"/>
      <c r="P11" s="279"/>
      <c r="Q11" s="279"/>
      <c r="R11" s="279"/>
      <c r="S11" s="279"/>
      <c r="T11" s="279"/>
      <c r="U11" s="282"/>
      <c r="V11" s="1104"/>
      <c r="W11" s="1104"/>
      <c r="X11" s="1104"/>
      <c r="Y11" s="1105"/>
      <c r="Z11" s="1105"/>
      <c r="AA11" s="1105"/>
      <c r="AB11" s="1105"/>
      <c r="AC11" s="1106"/>
      <c r="AD11" s="1106"/>
      <c r="AE11" s="1107"/>
      <c r="AF11" s="1107"/>
      <c r="AG11" s="1107"/>
      <c r="AH11" s="1107"/>
      <c r="AI11" s="1107"/>
      <c r="AJ11" s="1108"/>
      <c r="AK11" s="1106"/>
      <c r="AL11" s="1106"/>
      <c r="AM11" s="1106"/>
      <c r="AN11" s="1106"/>
      <c r="AO11" s="1106"/>
      <c r="AP11" s="1106"/>
      <c r="AQ11" s="1106"/>
      <c r="AR11" s="1106"/>
      <c r="AS11" s="1106"/>
      <c r="AT11" s="1109"/>
      <c r="AU11" s="1110"/>
      <c r="AV11" s="1111"/>
      <c r="AW11" s="1112"/>
      <c r="AX11" s="1112"/>
      <c r="AY11" s="1112"/>
      <c r="AZ11" s="1112"/>
      <c r="BA11" s="1112"/>
      <c r="BB11" s="1112"/>
      <c r="BC11" s="1112"/>
      <c r="BD11" s="1112"/>
      <c r="BE11" s="1112"/>
      <c r="BF11" s="1113"/>
      <c r="BG11" s="1114"/>
      <c r="BH11" s="880"/>
      <c r="BI11" s="880"/>
    </row>
    <row r="12" spans="1:61" s="115" customFormat="1">
      <c r="A12" s="1115"/>
      <c r="B12" s="845"/>
      <c r="C12" s="845"/>
      <c r="D12" s="845"/>
      <c r="E12" s="845"/>
      <c r="F12" s="845"/>
      <c r="G12" s="1068" t="str">
        <f t="shared" ref="G12:G47" si="0">IF(E12="","",IF(F12&lt;1,E12+1,E12))</f>
        <v/>
      </c>
      <c r="H12" s="1068" t="str">
        <f>D12&amp;G12</f>
        <v/>
      </c>
      <c r="I12" s="411">
        <f t="shared" ref="I12:I45" si="1">IF(H12&lt;&gt;"",VLOOKUP(H12,GRID,2,FALSE),0)</f>
        <v>0</v>
      </c>
      <c r="J12" s="1116">
        <f>IF(I12="","",L12+(I12-L12)*F12)</f>
        <v>0</v>
      </c>
      <c r="K12" s="1068" t="str">
        <f>D12&amp;E12</f>
        <v/>
      </c>
      <c r="L12" s="411">
        <f t="shared" ref="L12:L47" si="2">IF(K12&lt;&gt;"",VLOOKUP(K12,GRID,2,FALSE),0)</f>
        <v>0</v>
      </c>
      <c r="M12" s="1117"/>
      <c r="N12" s="845"/>
      <c r="O12" s="845"/>
      <c r="P12" s="845"/>
      <c r="Q12" s="845"/>
      <c r="R12" s="845"/>
      <c r="S12" s="847"/>
      <c r="T12" s="1118"/>
      <c r="U12" s="1119"/>
      <c r="V12" s="422"/>
      <c r="W12" s="1120"/>
      <c r="X12" s="1120"/>
      <c r="Y12" s="852">
        <f>IF((L12+M12)&gt;1000,IF(M12=0,L12,M12)*V12*W12*$W$6+X12,IF(M12=0,L12*N12*O12*T12*W$6,M12*N12*O12*T12*W$6))</f>
        <v>0</v>
      </c>
      <c r="Z12" s="853">
        <f>IF(((Y12-'DATA INPUT'!$B$47)*'DATA INPUT'!$B$43)&lt;0,0,IF(((Y12-'DATA INPUT'!$B$47)*'DATA INPUT'!$B$43)&lt;'DATA INPUT'!$B$45,(Y12-'DATA INPUT'!$B$47)*'DATA INPUT'!$B$43,'DATA INPUT'!$B$45))</f>
        <v>0</v>
      </c>
      <c r="AA12" s="854">
        <f>IF((Y12*'DATA INPUT'!$B$44)&lt;'DATA INPUT'!$B$46,(Y12*'DATA INPUT'!$B$44*'DATA INPUT'!$B$48),('DATA INPUT'!$B$46*'DATA INPUT'!$B$48))</f>
        <v>0</v>
      </c>
      <c r="AB12" s="855">
        <f>(AC12*'DATA INPUT'!$B$54*12+AE12*'DATA INPUT'!$B$53*12)*'SALARY CALC.'!V12+'SALARY CALC.'!AF12+'SALARY CALC.'!AH12</f>
        <v>0</v>
      </c>
      <c r="AC12" s="865"/>
      <c r="AD12" s="865"/>
      <c r="AE12" s="1121">
        <f>IF(AD12="",0,IF(AD12=1,'DATA INPUT'!$B$50,IF(AD12=2,'DATA INPUT'!$B$51,IF(AD12&gt;=3,'DATA INPUT'!$B$52))))</f>
        <v>0</v>
      </c>
      <c r="AF12" s="1121">
        <f>IF(Y12&lt;'DATA INPUT'!$B$38,0,IF(V12&lt;'DATA INPUT'!$B$39,0,Y12*'DATA INPUT'!$B$37))</f>
        <v>0</v>
      </c>
      <c r="AG12" s="1121">
        <f>Y12*'DATA INPUT'!$B$49</f>
        <v>0</v>
      </c>
      <c r="AH12" s="1122"/>
      <c r="AI12" s="1123">
        <f t="shared" ref="AI12:AI47" si="3">Y12+Z12+AA12+AB12+AG12</f>
        <v>0</v>
      </c>
      <c r="AJ12" s="1124"/>
      <c r="AK12" s="1125"/>
      <c r="AL12" s="1125"/>
      <c r="AM12" s="1125"/>
      <c r="AN12" s="1125"/>
      <c r="AO12" s="1125"/>
      <c r="AP12" s="1125"/>
      <c r="AQ12" s="1125"/>
      <c r="AR12" s="1125"/>
      <c r="AS12" s="1125"/>
      <c r="AT12" s="1126"/>
      <c r="AU12" s="1127">
        <f>100%-SUM(AJ12:AT12)</f>
        <v>1</v>
      </c>
      <c r="AV12" s="1128">
        <f t="shared" ref="AV12:BF27" si="4">$AI12*AJ12</f>
        <v>0</v>
      </c>
      <c r="AW12" s="1121">
        <f t="shared" si="4"/>
        <v>0</v>
      </c>
      <c r="AX12" s="1121">
        <f t="shared" si="4"/>
        <v>0</v>
      </c>
      <c r="AY12" s="1121">
        <f t="shared" si="4"/>
        <v>0</v>
      </c>
      <c r="AZ12" s="1121">
        <f t="shared" si="4"/>
        <v>0</v>
      </c>
      <c r="BA12" s="1121">
        <f t="shared" si="4"/>
        <v>0</v>
      </c>
      <c r="BB12" s="1121">
        <f t="shared" si="4"/>
        <v>0</v>
      </c>
      <c r="BC12" s="1121">
        <f t="shared" si="4"/>
        <v>0</v>
      </c>
      <c r="BD12" s="1121">
        <f t="shared" si="4"/>
        <v>0</v>
      </c>
      <c r="BE12" s="1121">
        <f t="shared" si="4"/>
        <v>0</v>
      </c>
      <c r="BF12" s="1129">
        <f t="shared" si="4"/>
        <v>0</v>
      </c>
      <c r="BG12" s="1130">
        <f>SUM(AU12:BF12)-AI12</f>
        <v>1</v>
      </c>
      <c r="BH12" s="880"/>
      <c r="BI12" s="880"/>
    </row>
    <row r="13" spans="1:61" s="115" customFormat="1">
      <c r="A13" s="1131"/>
      <c r="B13" s="846"/>
      <c r="C13" s="846"/>
      <c r="D13" s="846"/>
      <c r="E13" s="846"/>
      <c r="F13" s="846"/>
      <c r="G13" s="1072" t="str">
        <f t="shared" si="0"/>
        <v/>
      </c>
      <c r="H13" s="1072" t="str">
        <f t="shared" ref="H13:H45" si="5">D13&amp;G13</f>
        <v/>
      </c>
      <c r="I13" s="412">
        <f t="shared" si="1"/>
        <v>0</v>
      </c>
      <c r="J13" s="1132">
        <f t="shared" ref="J13:J45" si="6">IF(I13="","",L13+(I13-L13)*F13)</f>
        <v>0</v>
      </c>
      <c r="K13" s="1072" t="str">
        <f t="shared" ref="K13:K45" si="7">D13&amp;E13</f>
        <v/>
      </c>
      <c r="L13" s="412">
        <f t="shared" si="2"/>
        <v>0</v>
      </c>
      <c r="M13" s="1133"/>
      <c r="N13" s="846"/>
      <c r="O13" s="846"/>
      <c r="P13" s="846"/>
      <c r="Q13" s="846"/>
      <c r="R13" s="846"/>
      <c r="S13" s="848"/>
      <c r="T13" s="1134"/>
      <c r="U13" s="999"/>
      <c r="V13" s="423"/>
      <c r="W13" s="1135"/>
      <c r="X13" s="1135"/>
      <c r="Y13" s="856">
        <f>IF((L13+M13)&gt;1000,IF(M13=0,L13,M13)*V13*W13*$W$6+X13,IF(M13=0,L13*N13*O13*T13*W$6,M13*N13*O13*T13*W$6))</f>
        <v>0</v>
      </c>
      <c r="Z13" s="857">
        <f>IF(((Y13-'DATA INPUT'!$B$47)*'DATA INPUT'!$B$43)&lt;0,0,IF(((Y13-'DATA INPUT'!$B$47)*'DATA INPUT'!$B$43)&lt;'DATA INPUT'!$B$45,(Y13-'DATA INPUT'!$B$47)*'DATA INPUT'!$B$43,'DATA INPUT'!$B$45))</f>
        <v>0</v>
      </c>
      <c r="AA13" s="858">
        <f>IF((Y13*'DATA INPUT'!$B$44)&lt;'DATA INPUT'!$B$46,(Y13*'DATA INPUT'!$B$44*'DATA INPUT'!$B$48),('DATA INPUT'!$B$46*'DATA INPUT'!$B$48))</f>
        <v>0</v>
      </c>
      <c r="AB13" s="859">
        <f>(AC13*'DATA INPUT'!$B$54*12+AE13*'DATA INPUT'!$B$53*12)*'SALARY CALC.'!V13+'SALARY CALC.'!AF13+'SALARY CALC.'!AH13</f>
        <v>0</v>
      </c>
      <c r="AC13" s="1136"/>
      <c r="AD13" s="1136"/>
      <c r="AE13" s="990">
        <f>IF(AD13="",0,IF(AD13=1,'DATA INPUT'!$B$50,IF(AD13=2,'DATA INPUT'!$B$51,IF(AD13&gt;=3,'DATA INPUT'!$B$52))))</f>
        <v>0</v>
      </c>
      <c r="AF13" s="1137">
        <f>IF(Y13&lt;'DATA INPUT'!$B$38,0,IF(V13&lt;'DATA INPUT'!$B$39,0,Y13*'DATA INPUT'!$B$37))</f>
        <v>0</v>
      </c>
      <c r="AG13" s="990">
        <f>Y13*'DATA INPUT'!$B$49</f>
        <v>0</v>
      </c>
      <c r="AH13" s="1138"/>
      <c r="AI13" s="1137">
        <f t="shared" si="3"/>
        <v>0</v>
      </c>
      <c r="AJ13" s="1139"/>
      <c r="AK13" s="1140"/>
      <c r="AL13" s="1140"/>
      <c r="AM13" s="1140"/>
      <c r="AN13" s="1140"/>
      <c r="AO13" s="1140"/>
      <c r="AP13" s="1140"/>
      <c r="AQ13" s="1140"/>
      <c r="AR13" s="1140"/>
      <c r="AS13" s="1140"/>
      <c r="AT13" s="1141"/>
      <c r="AU13" s="1127">
        <f t="shared" ref="AU13:AU47" si="8">100%-SUM(AJ13:AT13)</f>
        <v>1</v>
      </c>
      <c r="AV13" s="1142">
        <f t="shared" si="4"/>
        <v>0</v>
      </c>
      <c r="AW13" s="990">
        <f t="shared" si="4"/>
        <v>0</v>
      </c>
      <c r="AX13" s="990">
        <f t="shared" si="4"/>
        <v>0</v>
      </c>
      <c r="AY13" s="990">
        <f t="shared" si="4"/>
        <v>0</v>
      </c>
      <c r="AZ13" s="990">
        <f t="shared" si="4"/>
        <v>0</v>
      </c>
      <c r="BA13" s="990">
        <f t="shared" si="4"/>
        <v>0</v>
      </c>
      <c r="BB13" s="990">
        <f t="shared" si="4"/>
        <v>0</v>
      </c>
      <c r="BC13" s="990">
        <f t="shared" si="4"/>
        <v>0</v>
      </c>
      <c r="BD13" s="990">
        <f t="shared" si="4"/>
        <v>0</v>
      </c>
      <c r="BE13" s="990">
        <f t="shared" si="4"/>
        <v>0</v>
      </c>
      <c r="BF13" s="1143">
        <f t="shared" si="4"/>
        <v>0</v>
      </c>
      <c r="BG13" s="1130">
        <f t="shared" ref="BG13:BG80" si="9">SUM(AU13:BF13)-AI13</f>
        <v>1</v>
      </c>
      <c r="BH13" s="880"/>
      <c r="BI13" s="880"/>
    </row>
    <row r="14" spans="1:61" s="115" customFormat="1">
      <c r="A14" s="1131"/>
      <c r="B14" s="846"/>
      <c r="C14" s="846"/>
      <c r="D14" s="846"/>
      <c r="E14" s="846"/>
      <c r="F14" s="846"/>
      <c r="G14" s="1072" t="str">
        <f t="shared" si="0"/>
        <v/>
      </c>
      <c r="H14" s="1072" t="str">
        <f t="shared" si="5"/>
        <v/>
      </c>
      <c r="I14" s="412">
        <f t="shared" si="1"/>
        <v>0</v>
      </c>
      <c r="J14" s="1132">
        <f t="shared" si="6"/>
        <v>0</v>
      </c>
      <c r="K14" s="1072" t="str">
        <f t="shared" si="7"/>
        <v/>
      </c>
      <c r="L14" s="412">
        <f t="shared" si="2"/>
        <v>0</v>
      </c>
      <c r="M14" s="1133"/>
      <c r="N14" s="846"/>
      <c r="O14" s="846"/>
      <c r="P14" s="846"/>
      <c r="Q14" s="846"/>
      <c r="R14" s="846"/>
      <c r="S14" s="848"/>
      <c r="T14" s="1134"/>
      <c r="U14" s="999"/>
      <c r="V14" s="423"/>
      <c r="W14" s="1135"/>
      <c r="X14" s="1135"/>
      <c r="Y14" s="856">
        <f t="shared" ref="Y14:Y47" si="10">IF((L14+M14)&gt;1000,IF(M14=0,L14,M14)*V14*W14*$W$6+X14,IF(M14=0,L14*N14*O14*T14*W$6,M14*N14*O14*T14*W$6))</f>
        <v>0</v>
      </c>
      <c r="Z14" s="857">
        <f>IF(((Y14-'DATA INPUT'!$B$47)*'DATA INPUT'!$B$43)&lt;0,0,IF(((Y14-'DATA INPUT'!$B$47)*'DATA INPUT'!$B$43)&lt;'DATA INPUT'!$B$45,(Y14-'DATA INPUT'!$B$47)*'DATA INPUT'!$B$43,'DATA INPUT'!$B$45))</f>
        <v>0</v>
      </c>
      <c r="AA14" s="858">
        <f>IF((Y14*'DATA INPUT'!$B$44)&lt;'DATA INPUT'!$B$46,(Y14*'DATA INPUT'!$B$44*'DATA INPUT'!$B$48),('DATA INPUT'!$B$46*'DATA INPUT'!$B$48))</f>
        <v>0</v>
      </c>
      <c r="AB14" s="859">
        <f>(AC14*'DATA INPUT'!$B$54*12+AE14*'DATA INPUT'!$B$53*12)*'SALARY CALC.'!V14+'SALARY CALC.'!AF14+'SALARY CALC.'!AH14</f>
        <v>0</v>
      </c>
      <c r="AC14" s="1136"/>
      <c r="AD14" s="1136"/>
      <c r="AE14" s="990">
        <f>IF(AD14="",0,IF(AD14=1,'DATA INPUT'!$B$50,IF(AD14=2,'DATA INPUT'!$B$51,IF(AD14&gt;=3,'DATA INPUT'!$B$52))))</f>
        <v>0</v>
      </c>
      <c r="AF14" s="1137">
        <f>IF(Y14&lt;'DATA INPUT'!$B$38,0,IF(V14&lt;'DATA INPUT'!$B$39,0,Y14*'DATA INPUT'!$B$37))</f>
        <v>0</v>
      </c>
      <c r="AG14" s="990">
        <f>Y14*'DATA INPUT'!$B$49</f>
        <v>0</v>
      </c>
      <c r="AH14" s="1138"/>
      <c r="AI14" s="1137">
        <f t="shared" si="3"/>
        <v>0</v>
      </c>
      <c r="AJ14" s="1139"/>
      <c r="AK14" s="1140"/>
      <c r="AL14" s="1140"/>
      <c r="AM14" s="1140"/>
      <c r="AN14" s="1140"/>
      <c r="AO14" s="1140"/>
      <c r="AP14" s="1140"/>
      <c r="AQ14" s="1140"/>
      <c r="AR14" s="1140"/>
      <c r="AS14" s="1140"/>
      <c r="AT14" s="1141"/>
      <c r="AU14" s="1127">
        <f t="shared" si="8"/>
        <v>1</v>
      </c>
      <c r="AV14" s="1142">
        <f t="shared" si="4"/>
        <v>0</v>
      </c>
      <c r="AW14" s="990">
        <f t="shared" si="4"/>
        <v>0</v>
      </c>
      <c r="AX14" s="990">
        <f t="shared" si="4"/>
        <v>0</v>
      </c>
      <c r="AY14" s="990">
        <f t="shared" si="4"/>
        <v>0</v>
      </c>
      <c r="AZ14" s="990">
        <f t="shared" si="4"/>
        <v>0</v>
      </c>
      <c r="BA14" s="990">
        <f t="shared" si="4"/>
        <v>0</v>
      </c>
      <c r="BB14" s="990">
        <f t="shared" si="4"/>
        <v>0</v>
      </c>
      <c r="BC14" s="990">
        <f t="shared" si="4"/>
        <v>0</v>
      </c>
      <c r="BD14" s="990">
        <f t="shared" si="4"/>
        <v>0</v>
      </c>
      <c r="BE14" s="990">
        <f t="shared" si="4"/>
        <v>0</v>
      </c>
      <c r="BF14" s="1143">
        <f t="shared" si="4"/>
        <v>0</v>
      </c>
      <c r="BG14" s="1130">
        <f t="shared" si="9"/>
        <v>1</v>
      </c>
      <c r="BH14" s="880"/>
      <c r="BI14" s="880"/>
    </row>
    <row r="15" spans="1:61" s="115" customFormat="1" ht="16.5" customHeight="1">
      <c r="A15" s="1131"/>
      <c r="B15" s="846"/>
      <c r="C15" s="846"/>
      <c r="D15" s="846"/>
      <c r="E15" s="846"/>
      <c r="F15" s="846"/>
      <c r="G15" s="1072" t="str">
        <f t="shared" si="0"/>
        <v/>
      </c>
      <c r="H15" s="1072" t="str">
        <f t="shared" si="5"/>
        <v/>
      </c>
      <c r="I15" s="412">
        <f t="shared" si="1"/>
        <v>0</v>
      </c>
      <c r="J15" s="1132">
        <f t="shared" si="6"/>
        <v>0</v>
      </c>
      <c r="K15" s="1072" t="str">
        <f t="shared" si="7"/>
        <v/>
      </c>
      <c r="L15" s="412">
        <f t="shared" si="2"/>
        <v>0</v>
      </c>
      <c r="M15" s="1133"/>
      <c r="N15" s="846"/>
      <c r="O15" s="846"/>
      <c r="P15" s="846"/>
      <c r="Q15" s="846"/>
      <c r="R15" s="846"/>
      <c r="S15" s="848"/>
      <c r="T15" s="1134"/>
      <c r="U15" s="999"/>
      <c r="V15" s="423"/>
      <c r="W15" s="1135"/>
      <c r="X15" s="1135"/>
      <c r="Y15" s="856">
        <f t="shared" si="10"/>
        <v>0</v>
      </c>
      <c r="Z15" s="857">
        <f>IF(((Y15-'DATA INPUT'!$B$47)*'DATA INPUT'!$B$43)&lt;0,0,IF(((Y15-'DATA INPUT'!$B$47)*'DATA INPUT'!$B$43)&lt;'DATA INPUT'!$B$45,(Y15-'DATA INPUT'!$B$47)*'DATA INPUT'!$B$43,'DATA INPUT'!$B$45))</f>
        <v>0</v>
      </c>
      <c r="AA15" s="858">
        <f>IF((Y15*'DATA INPUT'!$B$44)&lt;'DATA INPUT'!$B$46,(Y15*'DATA INPUT'!$B$44*'DATA INPUT'!$B$48),('DATA INPUT'!$B$46*'DATA INPUT'!$B$48))</f>
        <v>0</v>
      </c>
      <c r="AB15" s="859">
        <f>(AC15*'DATA INPUT'!$B$54*12+AE15*'DATA INPUT'!$B$53*12)*'SALARY CALC.'!V15+'SALARY CALC.'!AF15+'SALARY CALC.'!AH15</f>
        <v>0</v>
      </c>
      <c r="AC15" s="1136"/>
      <c r="AD15" s="1136"/>
      <c r="AE15" s="990">
        <f>IF(AD15="",0,IF(AD15=1,'DATA INPUT'!$B$50,IF(AD15=2,'DATA INPUT'!$B$51,IF(AD15&gt;=3,'DATA INPUT'!$B$52))))</f>
        <v>0</v>
      </c>
      <c r="AF15" s="1137">
        <f>IF(Y15&lt;'DATA INPUT'!$B$38,0,IF(V15&lt;'DATA INPUT'!$B$39,0,Y15*'DATA INPUT'!$B$37))</f>
        <v>0</v>
      </c>
      <c r="AG15" s="990">
        <f>Y15*'DATA INPUT'!$B$49</f>
        <v>0</v>
      </c>
      <c r="AH15" s="1138"/>
      <c r="AI15" s="1137">
        <f t="shared" si="3"/>
        <v>0</v>
      </c>
      <c r="AJ15" s="1139"/>
      <c r="AK15" s="1140"/>
      <c r="AL15" s="1140"/>
      <c r="AM15" s="1140"/>
      <c r="AN15" s="1140"/>
      <c r="AO15" s="1140"/>
      <c r="AP15" s="1140"/>
      <c r="AQ15" s="1140"/>
      <c r="AR15" s="1140"/>
      <c r="AS15" s="1140"/>
      <c r="AT15" s="1141"/>
      <c r="AU15" s="1127">
        <f t="shared" si="8"/>
        <v>1</v>
      </c>
      <c r="AV15" s="1142">
        <f t="shared" si="4"/>
        <v>0</v>
      </c>
      <c r="AW15" s="990">
        <f t="shared" si="4"/>
        <v>0</v>
      </c>
      <c r="AX15" s="990">
        <f t="shared" si="4"/>
        <v>0</v>
      </c>
      <c r="AY15" s="990">
        <f t="shared" si="4"/>
        <v>0</v>
      </c>
      <c r="AZ15" s="990">
        <f t="shared" si="4"/>
        <v>0</v>
      </c>
      <c r="BA15" s="990">
        <f t="shared" si="4"/>
        <v>0</v>
      </c>
      <c r="BB15" s="990">
        <f t="shared" si="4"/>
        <v>0</v>
      </c>
      <c r="BC15" s="990">
        <f t="shared" si="4"/>
        <v>0</v>
      </c>
      <c r="BD15" s="990">
        <f t="shared" si="4"/>
        <v>0</v>
      </c>
      <c r="BE15" s="990">
        <f t="shared" si="4"/>
        <v>0</v>
      </c>
      <c r="BF15" s="1143">
        <f t="shared" si="4"/>
        <v>0</v>
      </c>
      <c r="BG15" s="1130">
        <f t="shared" si="9"/>
        <v>1</v>
      </c>
      <c r="BH15" s="880"/>
      <c r="BI15" s="880"/>
    </row>
    <row r="16" spans="1:61" s="115" customFormat="1">
      <c r="A16" s="1131"/>
      <c r="B16" s="846"/>
      <c r="C16" s="846"/>
      <c r="D16" s="846"/>
      <c r="E16" s="846"/>
      <c r="F16" s="846"/>
      <c r="G16" s="1072" t="str">
        <f t="shared" si="0"/>
        <v/>
      </c>
      <c r="H16" s="1072" t="str">
        <f t="shared" si="5"/>
        <v/>
      </c>
      <c r="I16" s="412">
        <f t="shared" si="1"/>
        <v>0</v>
      </c>
      <c r="J16" s="1132">
        <f t="shared" si="6"/>
        <v>0</v>
      </c>
      <c r="K16" s="1072" t="str">
        <f t="shared" si="7"/>
        <v/>
      </c>
      <c r="L16" s="412">
        <f t="shared" si="2"/>
        <v>0</v>
      </c>
      <c r="M16" s="1133"/>
      <c r="N16" s="846"/>
      <c r="O16" s="846"/>
      <c r="P16" s="846"/>
      <c r="Q16" s="846"/>
      <c r="R16" s="846"/>
      <c r="S16" s="848"/>
      <c r="T16" s="1134"/>
      <c r="U16" s="999"/>
      <c r="V16" s="423"/>
      <c r="W16" s="1135"/>
      <c r="X16" s="1135"/>
      <c r="Y16" s="856">
        <f t="shared" si="10"/>
        <v>0</v>
      </c>
      <c r="Z16" s="857">
        <f>IF(((Y16-'DATA INPUT'!$B$47)*'DATA INPUT'!$B$43)&lt;0,0,IF(((Y16-'DATA INPUT'!$B$47)*'DATA INPUT'!$B$43)&lt;'DATA INPUT'!$B$45,(Y16-'DATA INPUT'!$B$47)*'DATA INPUT'!$B$43,'DATA INPUT'!$B$45))</f>
        <v>0</v>
      </c>
      <c r="AA16" s="858">
        <f>IF((Y16*'DATA INPUT'!$B$44)&lt;'DATA INPUT'!$B$46,(Y16*'DATA INPUT'!$B$44*'DATA INPUT'!$B$48),('DATA INPUT'!$B$46*'DATA INPUT'!$B$48))</f>
        <v>0</v>
      </c>
      <c r="AB16" s="859">
        <f>(AC16*'DATA INPUT'!$B$54*12+AE16*'DATA INPUT'!$B$53*12)*'SALARY CALC.'!V16+'SALARY CALC.'!AF16+'SALARY CALC.'!AH16</f>
        <v>0</v>
      </c>
      <c r="AC16" s="1136"/>
      <c r="AD16" s="1136"/>
      <c r="AE16" s="990">
        <f>IF(AD16="",0,IF(AD16=1,'DATA INPUT'!$B$50,IF(AD16=2,'DATA INPUT'!$B$51,IF(AD16&gt;=3,'DATA INPUT'!$B$52))))</f>
        <v>0</v>
      </c>
      <c r="AF16" s="1137">
        <f>IF(Y16&lt;'DATA INPUT'!$B$38,0,IF(V16&lt;'DATA INPUT'!$B$39,0,Y16*'DATA INPUT'!$B$37))</f>
        <v>0</v>
      </c>
      <c r="AG16" s="990">
        <f>Y16*'DATA INPUT'!$B$49</f>
        <v>0</v>
      </c>
      <c r="AH16" s="1138"/>
      <c r="AI16" s="1137">
        <f t="shared" si="3"/>
        <v>0</v>
      </c>
      <c r="AJ16" s="1139"/>
      <c r="AK16" s="1140"/>
      <c r="AL16" s="1140"/>
      <c r="AM16" s="1140"/>
      <c r="AN16" s="1140"/>
      <c r="AO16" s="1140"/>
      <c r="AP16" s="1140"/>
      <c r="AQ16" s="1140"/>
      <c r="AR16" s="1140"/>
      <c r="AS16" s="1140"/>
      <c r="AT16" s="1141"/>
      <c r="AU16" s="1127">
        <f t="shared" si="8"/>
        <v>1</v>
      </c>
      <c r="AV16" s="1142">
        <f t="shared" si="4"/>
        <v>0</v>
      </c>
      <c r="AW16" s="990">
        <f t="shared" si="4"/>
        <v>0</v>
      </c>
      <c r="AX16" s="990">
        <f t="shared" si="4"/>
        <v>0</v>
      </c>
      <c r="AY16" s="990">
        <f t="shared" si="4"/>
        <v>0</v>
      </c>
      <c r="AZ16" s="990">
        <f t="shared" si="4"/>
        <v>0</v>
      </c>
      <c r="BA16" s="990">
        <f t="shared" si="4"/>
        <v>0</v>
      </c>
      <c r="BB16" s="990">
        <f t="shared" si="4"/>
        <v>0</v>
      </c>
      <c r="BC16" s="990">
        <f t="shared" si="4"/>
        <v>0</v>
      </c>
      <c r="BD16" s="990">
        <f t="shared" si="4"/>
        <v>0</v>
      </c>
      <c r="BE16" s="990">
        <f t="shared" si="4"/>
        <v>0</v>
      </c>
      <c r="BF16" s="1143">
        <f t="shared" si="4"/>
        <v>0</v>
      </c>
      <c r="BG16" s="1130">
        <f t="shared" si="9"/>
        <v>1</v>
      </c>
      <c r="BH16" s="880"/>
      <c r="BI16" s="880"/>
    </row>
    <row r="17" spans="1:61" s="115" customFormat="1">
      <c r="A17" s="1131"/>
      <c r="B17" s="846"/>
      <c r="C17" s="846"/>
      <c r="D17" s="846"/>
      <c r="E17" s="846"/>
      <c r="F17" s="1144"/>
      <c r="G17" s="1072" t="str">
        <f t="shared" si="0"/>
        <v/>
      </c>
      <c r="H17" s="1072" t="str">
        <f t="shared" si="5"/>
        <v/>
      </c>
      <c r="I17" s="412">
        <f t="shared" si="1"/>
        <v>0</v>
      </c>
      <c r="J17" s="1132">
        <f t="shared" si="6"/>
        <v>0</v>
      </c>
      <c r="K17" s="1072" t="str">
        <f t="shared" si="7"/>
        <v/>
      </c>
      <c r="L17" s="412">
        <f t="shared" si="2"/>
        <v>0</v>
      </c>
      <c r="M17" s="1133"/>
      <c r="N17" s="846"/>
      <c r="O17" s="846"/>
      <c r="P17" s="846"/>
      <c r="Q17" s="846"/>
      <c r="R17" s="846"/>
      <c r="S17" s="848"/>
      <c r="T17" s="1134"/>
      <c r="U17" s="999"/>
      <c r="V17" s="423"/>
      <c r="W17" s="1135"/>
      <c r="X17" s="1135"/>
      <c r="Y17" s="856">
        <f t="shared" si="10"/>
        <v>0</v>
      </c>
      <c r="Z17" s="857">
        <f>IF(((Y17-'DATA INPUT'!$B$47)*'DATA INPUT'!$B$43)&lt;0,0,IF(((Y17-'DATA INPUT'!$B$47)*'DATA INPUT'!$B$43)&lt;'DATA INPUT'!$B$45,(Y17-'DATA INPUT'!$B$47)*'DATA INPUT'!$B$43,'DATA INPUT'!$B$45))</f>
        <v>0</v>
      </c>
      <c r="AA17" s="858">
        <f>IF((Y17*'DATA INPUT'!$B$44)&lt;'DATA INPUT'!$B$46,(Y17*'DATA INPUT'!$B$44*'DATA INPUT'!$B$48),('DATA INPUT'!$B$46*'DATA INPUT'!$B$48))</f>
        <v>0</v>
      </c>
      <c r="AB17" s="859">
        <f>(AC17*'DATA INPUT'!$B$54*12+AE17*'DATA INPUT'!$B$53*12)*'SALARY CALC.'!V17+'SALARY CALC.'!AF17+'SALARY CALC.'!AH17</f>
        <v>0</v>
      </c>
      <c r="AC17" s="1136"/>
      <c r="AD17" s="1136"/>
      <c r="AE17" s="990">
        <f>IF(AD17="",0,IF(AD17=1,'DATA INPUT'!$B$50,IF(AD17=2,'DATA INPUT'!$B$51,IF(AD17&gt;=3,'DATA INPUT'!$B$52))))</f>
        <v>0</v>
      </c>
      <c r="AF17" s="1137">
        <f>IF(Y17&lt;'DATA INPUT'!$B$38,0,IF(V17&lt;'DATA INPUT'!$B$39,0,Y17*'DATA INPUT'!$B$37))</f>
        <v>0</v>
      </c>
      <c r="AG17" s="990">
        <f>Y17*'DATA INPUT'!$B$49</f>
        <v>0</v>
      </c>
      <c r="AH17" s="1138"/>
      <c r="AI17" s="1137">
        <f t="shared" si="3"/>
        <v>0</v>
      </c>
      <c r="AJ17" s="1139"/>
      <c r="AK17" s="1140"/>
      <c r="AL17" s="1140"/>
      <c r="AM17" s="1140"/>
      <c r="AN17" s="1140"/>
      <c r="AO17" s="1140"/>
      <c r="AP17" s="1140"/>
      <c r="AQ17" s="1140"/>
      <c r="AR17" s="1140"/>
      <c r="AS17" s="1140"/>
      <c r="AT17" s="1141"/>
      <c r="AU17" s="1127">
        <f t="shared" si="8"/>
        <v>1</v>
      </c>
      <c r="AV17" s="1142">
        <f t="shared" si="4"/>
        <v>0</v>
      </c>
      <c r="AW17" s="990">
        <f t="shared" si="4"/>
        <v>0</v>
      </c>
      <c r="AX17" s="990">
        <f t="shared" si="4"/>
        <v>0</v>
      </c>
      <c r="AY17" s="990">
        <f t="shared" si="4"/>
        <v>0</v>
      </c>
      <c r="AZ17" s="990">
        <f t="shared" si="4"/>
        <v>0</v>
      </c>
      <c r="BA17" s="990">
        <f t="shared" si="4"/>
        <v>0</v>
      </c>
      <c r="BB17" s="990">
        <f t="shared" si="4"/>
        <v>0</v>
      </c>
      <c r="BC17" s="990">
        <f t="shared" si="4"/>
        <v>0</v>
      </c>
      <c r="BD17" s="990">
        <f t="shared" si="4"/>
        <v>0</v>
      </c>
      <c r="BE17" s="990">
        <f t="shared" si="4"/>
        <v>0</v>
      </c>
      <c r="BF17" s="1143">
        <f t="shared" si="4"/>
        <v>0</v>
      </c>
      <c r="BG17" s="1130">
        <f t="shared" si="9"/>
        <v>1</v>
      </c>
      <c r="BH17" s="880"/>
      <c r="BI17" s="880"/>
    </row>
    <row r="18" spans="1:61" s="115" customFormat="1">
      <c r="A18" s="1131"/>
      <c r="B18" s="846"/>
      <c r="C18" s="846"/>
      <c r="D18" s="846"/>
      <c r="E18" s="846"/>
      <c r="F18" s="846"/>
      <c r="G18" s="1072" t="str">
        <f t="shared" si="0"/>
        <v/>
      </c>
      <c r="H18" s="1072" t="str">
        <f t="shared" si="5"/>
        <v/>
      </c>
      <c r="I18" s="412">
        <f t="shared" si="1"/>
        <v>0</v>
      </c>
      <c r="J18" s="1132">
        <f t="shared" si="6"/>
        <v>0</v>
      </c>
      <c r="K18" s="1072" t="str">
        <f t="shared" si="7"/>
        <v/>
      </c>
      <c r="L18" s="412">
        <f t="shared" si="2"/>
        <v>0</v>
      </c>
      <c r="M18" s="1133"/>
      <c r="N18" s="846"/>
      <c r="O18" s="846"/>
      <c r="P18" s="846"/>
      <c r="Q18" s="846"/>
      <c r="R18" s="846"/>
      <c r="S18" s="848"/>
      <c r="T18" s="1134"/>
      <c r="U18" s="999"/>
      <c r="V18" s="423"/>
      <c r="W18" s="1135"/>
      <c r="X18" s="1135"/>
      <c r="Y18" s="856">
        <f t="shared" si="10"/>
        <v>0</v>
      </c>
      <c r="Z18" s="857">
        <f>IF(((Y18-'DATA INPUT'!$B$47)*'DATA INPUT'!$B$43)&lt;0,0,IF(((Y18-'DATA INPUT'!$B$47)*'DATA INPUT'!$B$43)&lt;'DATA INPUT'!$B$45,(Y18-'DATA INPUT'!$B$47)*'DATA INPUT'!$B$43,'DATA INPUT'!$B$45))</f>
        <v>0</v>
      </c>
      <c r="AA18" s="858">
        <f>IF((Y18*'DATA INPUT'!$B$44)&lt;'DATA INPUT'!$B$46,(Y18*'DATA INPUT'!$B$44*'DATA INPUT'!$B$48),('DATA INPUT'!$B$46*'DATA INPUT'!$B$48))</f>
        <v>0</v>
      </c>
      <c r="AB18" s="859">
        <f>(AC18*'DATA INPUT'!$B$54*12+AE18*'DATA INPUT'!$B$53*12)*'SALARY CALC.'!V18+'SALARY CALC.'!AF18+'SALARY CALC.'!AH18</f>
        <v>0</v>
      </c>
      <c r="AC18" s="1136"/>
      <c r="AD18" s="1136"/>
      <c r="AE18" s="990">
        <f>IF(AD18="",0,IF(AD18=1,'DATA INPUT'!$B$50,IF(AD18=2,'DATA INPUT'!$B$51,IF(AD18&gt;=3,'DATA INPUT'!$B$52))))</f>
        <v>0</v>
      </c>
      <c r="AF18" s="1137">
        <f>IF(Y18&lt;'DATA INPUT'!$B$38,0,IF(V18&lt;'DATA INPUT'!$B$39,0,Y18*'DATA INPUT'!$B$37))</f>
        <v>0</v>
      </c>
      <c r="AG18" s="990">
        <f>Y18*'DATA INPUT'!$B$49</f>
        <v>0</v>
      </c>
      <c r="AH18" s="1138"/>
      <c r="AI18" s="1137">
        <f t="shared" si="3"/>
        <v>0</v>
      </c>
      <c r="AJ18" s="1139"/>
      <c r="AK18" s="1140"/>
      <c r="AL18" s="1140"/>
      <c r="AM18" s="1140"/>
      <c r="AN18" s="1140"/>
      <c r="AO18" s="1140"/>
      <c r="AP18" s="1140"/>
      <c r="AQ18" s="1140"/>
      <c r="AR18" s="1140"/>
      <c r="AS18" s="1140"/>
      <c r="AT18" s="1141"/>
      <c r="AU18" s="1127">
        <f t="shared" si="8"/>
        <v>1</v>
      </c>
      <c r="AV18" s="1142">
        <f t="shared" si="4"/>
        <v>0</v>
      </c>
      <c r="AW18" s="990">
        <f t="shared" si="4"/>
        <v>0</v>
      </c>
      <c r="AX18" s="990">
        <f t="shared" si="4"/>
        <v>0</v>
      </c>
      <c r="AY18" s="990">
        <f t="shared" si="4"/>
        <v>0</v>
      </c>
      <c r="AZ18" s="990">
        <f t="shared" si="4"/>
        <v>0</v>
      </c>
      <c r="BA18" s="990">
        <f t="shared" si="4"/>
        <v>0</v>
      </c>
      <c r="BB18" s="990">
        <f t="shared" si="4"/>
        <v>0</v>
      </c>
      <c r="BC18" s="990">
        <f t="shared" si="4"/>
        <v>0</v>
      </c>
      <c r="BD18" s="990">
        <f t="shared" si="4"/>
        <v>0</v>
      </c>
      <c r="BE18" s="990">
        <f t="shared" si="4"/>
        <v>0</v>
      </c>
      <c r="BF18" s="1143">
        <f t="shared" si="4"/>
        <v>0</v>
      </c>
      <c r="BG18" s="1130">
        <f t="shared" si="9"/>
        <v>1</v>
      </c>
      <c r="BH18" s="880"/>
      <c r="BI18" s="880"/>
    </row>
    <row r="19" spans="1:61" s="115" customFormat="1">
      <c r="A19" s="1131"/>
      <c r="B19" s="846"/>
      <c r="C19" s="846"/>
      <c r="D19" s="846"/>
      <c r="E19" s="846"/>
      <c r="F19" s="846"/>
      <c r="G19" s="1072" t="str">
        <f t="shared" si="0"/>
        <v/>
      </c>
      <c r="H19" s="1072" t="str">
        <f t="shared" si="5"/>
        <v/>
      </c>
      <c r="I19" s="412">
        <f t="shared" si="1"/>
        <v>0</v>
      </c>
      <c r="J19" s="1132">
        <f t="shared" si="6"/>
        <v>0</v>
      </c>
      <c r="K19" s="1072" t="str">
        <f t="shared" si="7"/>
        <v/>
      </c>
      <c r="L19" s="412">
        <f t="shared" si="2"/>
        <v>0</v>
      </c>
      <c r="M19" s="1133"/>
      <c r="N19" s="846"/>
      <c r="O19" s="846"/>
      <c r="P19" s="846"/>
      <c r="Q19" s="846"/>
      <c r="R19" s="846"/>
      <c r="S19" s="848"/>
      <c r="T19" s="1134"/>
      <c r="U19" s="999"/>
      <c r="V19" s="423"/>
      <c r="W19" s="1135"/>
      <c r="X19" s="1135"/>
      <c r="Y19" s="856">
        <f t="shared" si="10"/>
        <v>0</v>
      </c>
      <c r="Z19" s="857">
        <f>IF(((Y19-'DATA INPUT'!$B$47)*'DATA INPUT'!$B$43)&lt;0,0,IF(((Y19-'DATA INPUT'!$B$47)*'DATA INPUT'!$B$43)&lt;'DATA INPUT'!$B$45,(Y19-'DATA INPUT'!$B$47)*'DATA INPUT'!$B$43,'DATA INPUT'!$B$45))</f>
        <v>0</v>
      </c>
      <c r="AA19" s="858">
        <f>IF((Y19*'DATA INPUT'!$B$44)&lt;'DATA INPUT'!$B$46,(Y19*'DATA INPUT'!$B$44*'DATA INPUT'!$B$48),('DATA INPUT'!$B$46*'DATA INPUT'!$B$48))</f>
        <v>0</v>
      </c>
      <c r="AB19" s="859">
        <f>(AC19*'DATA INPUT'!$B$54*12+AE19*'DATA INPUT'!$B$53*12)*'SALARY CALC.'!V19+'SALARY CALC.'!AF19+'SALARY CALC.'!AH19</f>
        <v>0</v>
      </c>
      <c r="AC19" s="1136"/>
      <c r="AD19" s="1136"/>
      <c r="AE19" s="990">
        <f>IF(AD19="",0,IF(AD19=1,'DATA INPUT'!$B$50,IF(AD19=2,'DATA INPUT'!$B$51,IF(AD19&gt;=3,'DATA INPUT'!$B$52))))</f>
        <v>0</v>
      </c>
      <c r="AF19" s="1137">
        <f>IF(Y19&lt;'DATA INPUT'!$B$38,0,IF(V19&lt;'DATA INPUT'!$B$39,0,Y19*'DATA INPUT'!$B$37))</f>
        <v>0</v>
      </c>
      <c r="AG19" s="990">
        <f>Y19*'DATA INPUT'!$B$49</f>
        <v>0</v>
      </c>
      <c r="AH19" s="1138"/>
      <c r="AI19" s="1137">
        <f t="shared" si="3"/>
        <v>0</v>
      </c>
      <c r="AJ19" s="1139"/>
      <c r="AK19" s="1140"/>
      <c r="AL19" s="1140"/>
      <c r="AM19" s="1140"/>
      <c r="AN19" s="1140"/>
      <c r="AO19" s="1140"/>
      <c r="AP19" s="1140"/>
      <c r="AQ19" s="1140"/>
      <c r="AR19" s="1140"/>
      <c r="AS19" s="1140"/>
      <c r="AT19" s="1141"/>
      <c r="AU19" s="1127">
        <f t="shared" si="8"/>
        <v>1</v>
      </c>
      <c r="AV19" s="1142">
        <f t="shared" si="4"/>
        <v>0</v>
      </c>
      <c r="AW19" s="990">
        <f t="shared" si="4"/>
        <v>0</v>
      </c>
      <c r="AX19" s="990">
        <f t="shared" si="4"/>
        <v>0</v>
      </c>
      <c r="AY19" s="990">
        <f t="shared" si="4"/>
        <v>0</v>
      </c>
      <c r="AZ19" s="990">
        <f t="shared" si="4"/>
        <v>0</v>
      </c>
      <c r="BA19" s="990">
        <f t="shared" si="4"/>
        <v>0</v>
      </c>
      <c r="BB19" s="990">
        <f t="shared" si="4"/>
        <v>0</v>
      </c>
      <c r="BC19" s="990">
        <f t="shared" si="4"/>
        <v>0</v>
      </c>
      <c r="BD19" s="990">
        <f t="shared" si="4"/>
        <v>0</v>
      </c>
      <c r="BE19" s="990">
        <f t="shared" si="4"/>
        <v>0</v>
      </c>
      <c r="BF19" s="1143">
        <f t="shared" si="4"/>
        <v>0</v>
      </c>
      <c r="BG19" s="1130">
        <f t="shared" si="9"/>
        <v>1</v>
      </c>
      <c r="BH19" s="880"/>
      <c r="BI19" s="880"/>
    </row>
    <row r="20" spans="1:61" s="115" customFormat="1">
      <c r="A20" s="1131"/>
      <c r="B20" s="846"/>
      <c r="C20" s="846"/>
      <c r="D20" s="846"/>
      <c r="E20" s="846"/>
      <c r="F20" s="846"/>
      <c r="G20" s="1072" t="str">
        <f t="shared" si="0"/>
        <v/>
      </c>
      <c r="H20" s="1072" t="str">
        <f t="shared" si="5"/>
        <v/>
      </c>
      <c r="I20" s="412">
        <f t="shared" si="1"/>
        <v>0</v>
      </c>
      <c r="J20" s="1132">
        <f t="shared" si="6"/>
        <v>0</v>
      </c>
      <c r="K20" s="1072" t="str">
        <f t="shared" si="7"/>
        <v/>
      </c>
      <c r="L20" s="412">
        <f t="shared" si="2"/>
        <v>0</v>
      </c>
      <c r="M20" s="1133"/>
      <c r="N20" s="846"/>
      <c r="O20" s="846"/>
      <c r="P20" s="846"/>
      <c r="Q20" s="846"/>
      <c r="R20" s="846"/>
      <c r="S20" s="848"/>
      <c r="T20" s="1134"/>
      <c r="U20" s="999"/>
      <c r="V20" s="423"/>
      <c r="W20" s="1135"/>
      <c r="X20" s="1135"/>
      <c r="Y20" s="856">
        <f t="shared" si="10"/>
        <v>0</v>
      </c>
      <c r="Z20" s="857">
        <f>IF(((Y20-'DATA INPUT'!$B$47)*'DATA INPUT'!$B$43)&lt;0,0,IF(((Y20-'DATA INPUT'!$B$47)*'DATA INPUT'!$B$43)&lt;'DATA INPUT'!$B$45,(Y20-'DATA INPUT'!$B$47)*'DATA INPUT'!$B$43,'DATA INPUT'!$B$45))</f>
        <v>0</v>
      </c>
      <c r="AA20" s="858">
        <f>IF((Y20*'DATA INPUT'!$B$44)&lt;'DATA INPUT'!$B$46,(Y20*'DATA INPUT'!$B$44*'DATA INPUT'!$B$48),('DATA INPUT'!$B$46*'DATA INPUT'!$B$48))</f>
        <v>0</v>
      </c>
      <c r="AB20" s="859">
        <f>(AC20*'DATA INPUT'!$B$54*12+AE20*'DATA INPUT'!$B$53*12)*'SALARY CALC.'!V20+'SALARY CALC.'!AF20+'SALARY CALC.'!AH20</f>
        <v>0</v>
      </c>
      <c r="AC20" s="1136"/>
      <c r="AD20" s="1136"/>
      <c r="AE20" s="990">
        <f>IF(AD20="",0,IF(AD20=1,'DATA INPUT'!$B$50,IF(AD20=2,'DATA INPUT'!$B$51,IF(AD20&gt;=3,'DATA INPUT'!$B$52))))</f>
        <v>0</v>
      </c>
      <c r="AF20" s="1137">
        <f>IF(Y20&lt;'DATA INPUT'!$B$38,0,IF(V20&lt;'DATA INPUT'!$B$39,0,Y20*'DATA INPUT'!$B$37))</f>
        <v>0</v>
      </c>
      <c r="AG20" s="990">
        <f>Y20*'DATA INPUT'!$B$49</f>
        <v>0</v>
      </c>
      <c r="AH20" s="1138"/>
      <c r="AI20" s="1137">
        <f t="shared" si="3"/>
        <v>0</v>
      </c>
      <c r="AJ20" s="1139"/>
      <c r="AK20" s="1140"/>
      <c r="AL20" s="1140"/>
      <c r="AM20" s="1140"/>
      <c r="AN20" s="1140"/>
      <c r="AO20" s="1140"/>
      <c r="AP20" s="1140"/>
      <c r="AQ20" s="1140"/>
      <c r="AR20" s="1140"/>
      <c r="AS20" s="1140"/>
      <c r="AT20" s="1141"/>
      <c r="AU20" s="1127">
        <f t="shared" si="8"/>
        <v>1</v>
      </c>
      <c r="AV20" s="1142">
        <f t="shared" si="4"/>
        <v>0</v>
      </c>
      <c r="AW20" s="990">
        <f t="shared" si="4"/>
        <v>0</v>
      </c>
      <c r="AX20" s="990">
        <f t="shared" si="4"/>
        <v>0</v>
      </c>
      <c r="AY20" s="990">
        <f t="shared" si="4"/>
        <v>0</v>
      </c>
      <c r="AZ20" s="990">
        <f t="shared" si="4"/>
        <v>0</v>
      </c>
      <c r="BA20" s="990">
        <f t="shared" si="4"/>
        <v>0</v>
      </c>
      <c r="BB20" s="990">
        <f t="shared" si="4"/>
        <v>0</v>
      </c>
      <c r="BC20" s="990">
        <f t="shared" si="4"/>
        <v>0</v>
      </c>
      <c r="BD20" s="990">
        <f t="shared" si="4"/>
        <v>0</v>
      </c>
      <c r="BE20" s="990">
        <f t="shared" si="4"/>
        <v>0</v>
      </c>
      <c r="BF20" s="1143">
        <f t="shared" si="4"/>
        <v>0</v>
      </c>
      <c r="BG20" s="1130">
        <f t="shared" si="9"/>
        <v>1</v>
      </c>
      <c r="BH20" s="880"/>
      <c r="BI20" s="880"/>
    </row>
    <row r="21" spans="1:61" s="115" customFormat="1">
      <c r="A21" s="1131"/>
      <c r="B21" s="846"/>
      <c r="C21" s="846"/>
      <c r="D21" s="846"/>
      <c r="E21" s="846"/>
      <c r="F21" s="846"/>
      <c r="G21" s="1072" t="str">
        <f t="shared" si="0"/>
        <v/>
      </c>
      <c r="H21" s="1072" t="str">
        <f t="shared" si="5"/>
        <v/>
      </c>
      <c r="I21" s="412">
        <f t="shared" si="1"/>
        <v>0</v>
      </c>
      <c r="J21" s="1132">
        <f t="shared" si="6"/>
        <v>0</v>
      </c>
      <c r="K21" s="1072" t="str">
        <f t="shared" si="7"/>
        <v/>
      </c>
      <c r="L21" s="412">
        <f t="shared" si="2"/>
        <v>0</v>
      </c>
      <c r="M21" s="1133"/>
      <c r="N21" s="846"/>
      <c r="O21" s="846"/>
      <c r="P21" s="846"/>
      <c r="Q21" s="846"/>
      <c r="R21" s="846"/>
      <c r="S21" s="848"/>
      <c r="T21" s="1134"/>
      <c r="U21" s="999"/>
      <c r="V21" s="423"/>
      <c r="W21" s="1135"/>
      <c r="X21" s="1135"/>
      <c r="Y21" s="856">
        <f t="shared" si="10"/>
        <v>0</v>
      </c>
      <c r="Z21" s="857">
        <f>IF(((Y21-'DATA INPUT'!$B$47)*'DATA INPUT'!$B$43)&lt;0,0,IF(((Y21-'DATA INPUT'!$B$47)*'DATA INPUT'!$B$43)&lt;'DATA INPUT'!$B$45,(Y21-'DATA INPUT'!$B$47)*'DATA INPUT'!$B$43,'DATA INPUT'!$B$45))</f>
        <v>0</v>
      </c>
      <c r="AA21" s="858">
        <f>IF((Y21*'DATA INPUT'!$B$44)&lt;'DATA INPUT'!$B$46,(Y21*'DATA INPUT'!$B$44*'DATA INPUT'!$B$48),('DATA INPUT'!$B$46*'DATA INPUT'!$B$48))</f>
        <v>0</v>
      </c>
      <c r="AB21" s="859">
        <f>(AC21*'DATA INPUT'!$B$54*12+AE21*'DATA INPUT'!$B$53*12)*'SALARY CALC.'!V21+'SALARY CALC.'!AF21+'SALARY CALC.'!AH21</f>
        <v>0</v>
      </c>
      <c r="AC21" s="1136"/>
      <c r="AD21" s="1136"/>
      <c r="AE21" s="990">
        <f>IF(AD21="",0,IF(AD21=1,'DATA INPUT'!$B$50,IF(AD21=2,'DATA INPUT'!$B$51,IF(AD21&gt;=3,'DATA INPUT'!$B$52))))</f>
        <v>0</v>
      </c>
      <c r="AF21" s="1137">
        <f>IF(Y21&lt;'DATA INPUT'!$B$38,0,IF(V21&lt;'DATA INPUT'!$B$39,0,Y21*'DATA INPUT'!$B$37))</f>
        <v>0</v>
      </c>
      <c r="AG21" s="990">
        <f>Y21*'DATA INPUT'!$B$49</f>
        <v>0</v>
      </c>
      <c r="AH21" s="1138"/>
      <c r="AI21" s="1137">
        <f t="shared" si="3"/>
        <v>0</v>
      </c>
      <c r="AJ21" s="1139"/>
      <c r="AK21" s="1140"/>
      <c r="AL21" s="1140"/>
      <c r="AM21" s="1140"/>
      <c r="AN21" s="1140"/>
      <c r="AO21" s="1140"/>
      <c r="AP21" s="1140"/>
      <c r="AQ21" s="1140"/>
      <c r="AR21" s="1140"/>
      <c r="AS21" s="1140"/>
      <c r="AT21" s="1141"/>
      <c r="AU21" s="1127">
        <f t="shared" si="8"/>
        <v>1</v>
      </c>
      <c r="AV21" s="1142">
        <f t="shared" si="4"/>
        <v>0</v>
      </c>
      <c r="AW21" s="990">
        <f t="shared" si="4"/>
        <v>0</v>
      </c>
      <c r="AX21" s="990">
        <f t="shared" si="4"/>
        <v>0</v>
      </c>
      <c r="AY21" s="990">
        <f t="shared" si="4"/>
        <v>0</v>
      </c>
      <c r="AZ21" s="990">
        <f t="shared" si="4"/>
        <v>0</v>
      </c>
      <c r="BA21" s="990">
        <f t="shared" si="4"/>
        <v>0</v>
      </c>
      <c r="BB21" s="990">
        <f t="shared" si="4"/>
        <v>0</v>
      </c>
      <c r="BC21" s="990">
        <f t="shared" si="4"/>
        <v>0</v>
      </c>
      <c r="BD21" s="990">
        <f t="shared" si="4"/>
        <v>0</v>
      </c>
      <c r="BE21" s="990">
        <f t="shared" si="4"/>
        <v>0</v>
      </c>
      <c r="BF21" s="1143">
        <f t="shared" si="4"/>
        <v>0</v>
      </c>
      <c r="BG21" s="1130">
        <f t="shared" si="9"/>
        <v>1</v>
      </c>
      <c r="BH21" s="880"/>
      <c r="BI21" s="880"/>
    </row>
    <row r="22" spans="1:61" s="115" customFormat="1">
      <c r="A22" s="1131"/>
      <c r="B22" s="846"/>
      <c r="C22" s="846"/>
      <c r="D22" s="846"/>
      <c r="E22" s="846"/>
      <c r="F22" s="846"/>
      <c r="G22" s="1072" t="str">
        <f t="shared" si="0"/>
        <v/>
      </c>
      <c r="H22" s="1072" t="str">
        <f t="shared" si="5"/>
        <v/>
      </c>
      <c r="I22" s="412">
        <f t="shared" si="1"/>
        <v>0</v>
      </c>
      <c r="J22" s="1132">
        <f t="shared" si="6"/>
        <v>0</v>
      </c>
      <c r="K22" s="1072" t="str">
        <f t="shared" si="7"/>
        <v/>
      </c>
      <c r="L22" s="412">
        <f t="shared" si="2"/>
        <v>0</v>
      </c>
      <c r="M22" s="1133"/>
      <c r="N22" s="846"/>
      <c r="O22" s="846"/>
      <c r="P22" s="846"/>
      <c r="Q22" s="846"/>
      <c r="R22" s="846"/>
      <c r="S22" s="848"/>
      <c r="T22" s="1134"/>
      <c r="U22" s="999"/>
      <c r="V22" s="423"/>
      <c r="W22" s="1135"/>
      <c r="X22" s="1135"/>
      <c r="Y22" s="856">
        <f t="shared" si="10"/>
        <v>0</v>
      </c>
      <c r="Z22" s="857">
        <f>IF(((Y22-'DATA INPUT'!$B$47)*'DATA INPUT'!$B$43)&lt;0,0,IF(((Y22-'DATA INPUT'!$B$47)*'DATA INPUT'!$B$43)&lt;'DATA INPUT'!$B$45,(Y22-'DATA INPUT'!$B$47)*'DATA INPUT'!$B$43,'DATA INPUT'!$B$45))</f>
        <v>0</v>
      </c>
      <c r="AA22" s="858">
        <f>IF((Y22*'DATA INPUT'!$B$44)&lt;'DATA INPUT'!$B$46,(Y22*'DATA INPUT'!$B$44*'DATA INPUT'!$B$48),('DATA INPUT'!$B$46*'DATA INPUT'!$B$48))</f>
        <v>0</v>
      </c>
      <c r="AB22" s="859">
        <f>(AC22*'DATA INPUT'!$B$54*12+AE22*'DATA INPUT'!$B$53*12)*'SALARY CALC.'!V22+'SALARY CALC.'!AF22+'SALARY CALC.'!AH22</f>
        <v>0</v>
      </c>
      <c r="AC22" s="1136"/>
      <c r="AD22" s="1136"/>
      <c r="AE22" s="990">
        <f>IF(AD22="",0,IF(AD22=1,'DATA INPUT'!$B$50,IF(AD22=2,'DATA INPUT'!$B$51,IF(AD22&gt;=3,'DATA INPUT'!$B$52))))</f>
        <v>0</v>
      </c>
      <c r="AF22" s="1137">
        <f>IF(Y22&lt;'DATA INPUT'!$B$38,0,IF(V22&lt;'DATA INPUT'!$B$39,0,Y22*'DATA INPUT'!$B$37))</f>
        <v>0</v>
      </c>
      <c r="AG22" s="990">
        <f>Y22*'DATA INPUT'!$B$49</f>
        <v>0</v>
      </c>
      <c r="AH22" s="1138"/>
      <c r="AI22" s="1137">
        <f t="shared" si="3"/>
        <v>0</v>
      </c>
      <c r="AJ22" s="1139"/>
      <c r="AK22" s="1140"/>
      <c r="AL22" s="1140"/>
      <c r="AM22" s="1140"/>
      <c r="AN22" s="1140"/>
      <c r="AO22" s="1140"/>
      <c r="AP22" s="1140"/>
      <c r="AQ22" s="1140"/>
      <c r="AR22" s="1140"/>
      <c r="AS22" s="1140"/>
      <c r="AT22" s="1141"/>
      <c r="AU22" s="1127">
        <f t="shared" si="8"/>
        <v>1</v>
      </c>
      <c r="AV22" s="1142">
        <f t="shared" si="4"/>
        <v>0</v>
      </c>
      <c r="AW22" s="990">
        <f t="shared" si="4"/>
        <v>0</v>
      </c>
      <c r="AX22" s="990">
        <f t="shared" si="4"/>
        <v>0</v>
      </c>
      <c r="AY22" s="990">
        <f t="shared" si="4"/>
        <v>0</v>
      </c>
      <c r="AZ22" s="990">
        <f t="shared" si="4"/>
        <v>0</v>
      </c>
      <c r="BA22" s="990">
        <f t="shared" si="4"/>
        <v>0</v>
      </c>
      <c r="BB22" s="990">
        <f t="shared" si="4"/>
        <v>0</v>
      </c>
      <c r="BC22" s="990">
        <f t="shared" si="4"/>
        <v>0</v>
      </c>
      <c r="BD22" s="990">
        <f t="shared" si="4"/>
        <v>0</v>
      </c>
      <c r="BE22" s="990">
        <f t="shared" si="4"/>
        <v>0</v>
      </c>
      <c r="BF22" s="1143">
        <f t="shared" si="4"/>
        <v>0</v>
      </c>
      <c r="BG22" s="1130">
        <f t="shared" si="9"/>
        <v>1</v>
      </c>
      <c r="BH22" s="880"/>
      <c r="BI22" s="880"/>
    </row>
    <row r="23" spans="1:61" s="115" customFormat="1">
      <c r="A23" s="1131"/>
      <c r="B23" s="846"/>
      <c r="C23" s="846"/>
      <c r="D23" s="846"/>
      <c r="E23" s="846"/>
      <c r="F23" s="846"/>
      <c r="G23" s="1072" t="str">
        <f t="shared" si="0"/>
        <v/>
      </c>
      <c r="H23" s="1072" t="str">
        <f t="shared" si="5"/>
        <v/>
      </c>
      <c r="I23" s="412">
        <f t="shared" si="1"/>
        <v>0</v>
      </c>
      <c r="J23" s="1132">
        <f t="shared" si="6"/>
        <v>0</v>
      </c>
      <c r="K23" s="1072" t="str">
        <f t="shared" si="7"/>
        <v/>
      </c>
      <c r="L23" s="412">
        <f t="shared" si="2"/>
        <v>0</v>
      </c>
      <c r="M23" s="1133"/>
      <c r="N23" s="846"/>
      <c r="O23" s="846"/>
      <c r="P23" s="846"/>
      <c r="Q23" s="846"/>
      <c r="R23" s="846"/>
      <c r="S23" s="848"/>
      <c r="T23" s="1134"/>
      <c r="U23" s="999"/>
      <c r="V23" s="423"/>
      <c r="W23" s="1135"/>
      <c r="X23" s="1135"/>
      <c r="Y23" s="856">
        <f t="shared" si="10"/>
        <v>0</v>
      </c>
      <c r="Z23" s="857">
        <f>IF(((Y23-'DATA INPUT'!$B$47)*'DATA INPUT'!$B$43)&lt;0,0,IF(((Y23-'DATA INPUT'!$B$47)*'DATA INPUT'!$B$43)&lt;'DATA INPUT'!$B$45,(Y23-'DATA INPUT'!$B$47)*'DATA INPUT'!$B$43,'DATA INPUT'!$B$45))</f>
        <v>0</v>
      </c>
      <c r="AA23" s="858">
        <f>IF((Y23*'DATA INPUT'!$B$44)&lt;'DATA INPUT'!$B$46,(Y23*'DATA INPUT'!$B$44*'DATA INPUT'!$B$48),('DATA INPUT'!$B$46*'DATA INPUT'!$B$48))</f>
        <v>0</v>
      </c>
      <c r="AB23" s="859">
        <f>(AC23*'DATA INPUT'!$B$54*12+AE23*'DATA INPUT'!$B$53*12)*'SALARY CALC.'!V23+'SALARY CALC.'!AF23+'SALARY CALC.'!AH23</f>
        <v>0</v>
      </c>
      <c r="AC23" s="1136"/>
      <c r="AD23" s="1136"/>
      <c r="AE23" s="990">
        <f>IF(AD23="",0,IF(AD23=1,'DATA INPUT'!$B$50,IF(AD23=2,'DATA INPUT'!$B$51,IF(AD23&gt;=3,'DATA INPUT'!$B$52))))</f>
        <v>0</v>
      </c>
      <c r="AF23" s="1137">
        <f>IF(Y23&lt;'DATA INPUT'!$B$38,0,IF(V23&lt;'DATA INPUT'!$B$39,0,Y23*'DATA INPUT'!$B$37))</f>
        <v>0</v>
      </c>
      <c r="AG23" s="990">
        <f>Y23*'DATA INPUT'!$B$49</f>
        <v>0</v>
      </c>
      <c r="AH23" s="1138"/>
      <c r="AI23" s="1137">
        <f t="shared" si="3"/>
        <v>0</v>
      </c>
      <c r="AJ23" s="1139"/>
      <c r="AK23" s="1140"/>
      <c r="AL23" s="1140"/>
      <c r="AM23" s="1140"/>
      <c r="AN23" s="1140"/>
      <c r="AO23" s="1140"/>
      <c r="AP23" s="1140"/>
      <c r="AQ23" s="1140"/>
      <c r="AR23" s="1140"/>
      <c r="AS23" s="1140"/>
      <c r="AT23" s="1141"/>
      <c r="AU23" s="1127">
        <f t="shared" si="8"/>
        <v>1</v>
      </c>
      <c r="AV23" s="1142">
        <f t="shared" si="4"/>
        <v>0</v>
      </c>
      <c r="AW23" s="990">
        <f t="shared" si="4"/>
        <v>0</v>
      </c>
      <c r="AX23" s="990">
        <f t="shared" si="4"/>
        <v>0</v>
      </c>
      <c r="AY23" s="990">
        <f t="shared" si="4"/>
        <v>0</v>
      </c>
      <c r="AZ23" s="990">
        <f t="shared" si="4"/>
        <v>0</v>
      </c>
      <c r="BA23" s="990">
        <f t="shared" si="4"/>
        <v>0</v>
      </c>
      <c r="BB23" s="990">
        <f t="shared" si="4"/>
        <v>0</v>
      </c>
      <c r="BC23" s="990">
        <f t="shared" si="4"/>
        <v>0</v>
      </c>
      <c r="BD23" s="990">
        <f t="shared" si="4"/>
        <v>0</v>
      </c>
      <c r="BE23" s="990">
        <f t="shared" si="4"/>
        <v>0</v>
      </c>
      <c r="BF23" s="1143">
        <f t="shared" si="4"/>
        <v>0</v>
      </c>
      <c r="BG23" s="1130">
        <f t="shared" si="9"/>
        <v>1</v>
      </c>
      <c r="BH23" s="880"/>
      <c r="BI23" s="880"/>
    </row>
    <row r="24" spans="1:61" s="115" customFormat="1">
      <c r="A24" s="1131"/>
      <c r="B24" s="846"/>
      <c r="C24" s="846"/>
      <c r="D24" s="846"/>
      <c r="E24" s="846"/>
      <c r="F24" s="846"/>
      <c r="G24" s="1072" t="str">
        <f t="shared" si="0"/>
        <v/>
      </c>
      <c r="H24" s="1072" t="str">
        <f t="shared" si="5"/>
        <v/>
      </c>
      <c r="I24" s="412">
        <f t="shared" si="1"/>
        <v>0</v>
      </c>
      <c r="J24" s="1132">
        <f t="shared" si="6"/>
        <v>0</v>
      </c>
      <c r="K24" s="1072" t="str">
        <f t="shared" si="7"/>
        <v/>
      </c>
      <c r="L24" s="412">
        <f t="shared" si="2"/>
        <v>0</v>
      </c>
      <c r="M24" s="1133"/>
      <c r="N24" s="846"/>
      <c r="O24" s="846"/>
      <c r="P24" s="846"/>
      <c r="Q24" s="846"/>
      <c r="R24" s="846"/>
      <c r="S24" s="848"/>
      <c r="T24" s="1134"/>
      <c r="U24" s="999"/>
      <c r="V24" s="423"/>
      <c r="W24" s="1135"/>
      <c r="X24" s="1135"/>
      <c r="Y24" s="856">
        <f t="shared" si="10"/>
        <v>0</v>
      </c>
      <c r="Z24" s="857">
        <f>IF(((Y24-'DATA INPUT'!$B$47)*'DATA INPUT'!$B$43)&lt;0,0,IF(((Y24-'DATA INPUT'!$B$47)*'DATA INPUT'!$B$43)&lt;'DATA INPUT'!$B$45,(Y24-'DATA INPUT'!$B$47)*'DATA INPUT'!$B$43,'DATA INPUT'!$B$45))</f>
        <v>0</v>
      </c>
      <c r="AA24" s="858">
        <f>IF((Y24*'DATA INPUT'!$B$44)&lt;'DATA INPUT'!$B$46,(Y24*'DATA INPUT'!$B$44*'DATA INPUT'!$B$48),('DATA INPUT'!$B$46*'DATA INPUT'!$B$48))</f>
        <v>0</v>
      </c>
      <c r="AB24" s="859">
        <f>(AC24*'DATA INPUT'!$B$54*12+AE24*'DATA INPUT'!$B$53*12)*'SALARY CALC.'!V24+'SALARY CALC.'!AF24+'SALARY CALC.'!AH24</f>
        <v>0</v>
      </c>
      <c r="AC24" s="1136"/>
      <c r="AD24" s="1136"/>
      <c r="AE24" s="990">
        <f>IF(AD24="",0,IF(AD24=1,'DATA INPUT'!$B$50,IF(AD24=2,'DATA INPUT'!$B$51,IF(AD24&gt;=3,'DATA INPUT'!$B$52))))</f>
        <v>0</v>
      </c>
      <c r="AF24" s="1137">
        <f>IF(Y24&lt;'DATA INPUT'!$B$38,0,IF(V24&lt;'DATA INPUT'!$B$39,0,Y24*'DATA INPUT'!$B$37))</f>
        <v>0</v>
      </c>
      <c r="AG24" s="990">
        <f>Y24*'DATA INPUT'!$B$49</f>
        <v>0</v>
      </c>
      <c r="AH24" s="1138"/>
      <c r="AI24" s="1137">
        <f t="shared" si="3"/>
        <v>0</v>
      </c>
      <c r="AJ24" s="1139"/>
      <c r="AK24" s="1140"/>
      <c r="AL24" s="1140"/>
      <c r="AM24" s="1140"/>
      <c r="AN24" s="1140"/>
      <c r="AO24" s="1140"/>
      <c r="AP24" s="1140"/>
      <c r="AQ24" s="1140"/>
      <c r="AR24" s="1140"/>
      <c r="AS24" s="1140"/>
      <c r="AT24" s="1141"/>
      <c r="AU24" s="1127">
        <f t="shared" si="8"/>
        <v>1</v>
      </c>
      <c r="AV24" s="1142">
        <f t="shared" si="4"/>
        <v>0</v>
      </c>
      <c r="AW24" s="990">
        <f t="shared" si="4"/>
        <v>0</v>
      </c>
      <c r="AX24" s="990">
        <f t="shared" si="4"/>
        <v>0</v>
      </c>
      <c r="AY24" s="990">
        <f t="shared" si="4"/>
        <v>0</v>
      </c>
      <c r="AZ24" s="990">
        <f t="shared" si="4"/>
        <v>0</v>
      </c>
      <c r="BA24" s="990">
        <f t="shared" si="4"/>
        <v>0</v>
      </c>
      <c r="BB24" s="990">
        <f t="shared" si="4"/>
        <v>0</v>
      </c>
      <c r="BC24" s="990">
        <f t="shared" si="4"/>
        <v>0</v>
      </c>
      <c r="BD24" s="990">
        <f t="shared" si="4"/>
        <v>0</v>
      </c>
      <c r="BE24" s="990">
        <f t="shared" si="4"/>
        <v>0</v>
      </c>
      <c r="BF24" s="1143">
        <f t="shared" si="4"/>
        <v>0</v>
      </c>
      <c r="BG24" s="1130">
        <f t="shared" si="9"/>
        <v>1</v>
      </c>
      <c r="BH24" s="880"/>
      <c r="BI24" s="880"/>
    </row>
    <row r="25" spans="1:61" s="115" customFormat="1">
      <c r="A25" s="1131"/>
      <c r="B25" s="846"/>
      <c r="C25" s="846"/>
      <c r="D25" s="846"/>
      <c r="E25" s="846"/>
      <c r="F25" s="846"/>
      <c r="G25" s="1072" t="str">
        <f t="shared" si="0"/>
        <v/>
      </c>
      <c r="H25" s="1072" t="str">
        <f t="shared" si="5"/>
        <v/>
      </c>
      <c r="I25" s="412">
        <f t="shared" si="1"/>
        <v>0</v>
      </c>
      <c r="J25" s="1132">
        <f t="shared" si="6"/>
        <v>0</v>
      </c>
      <c r="K25" s="1072" t="str">
        <f t="shared" si="7"/>
        <v/>
      </c>
      <c r="L25" s="412">
        <f t="shared" si="2"/>
        <v>0</v>
      </c>
      <c r="M25" s="1133"/>
      <c r="N25" s="846"/>
      <c r="O25" s="846"/>
      <c r="P25" s="846"/>
      <c r="Q25" s="846"/>
      <c r="R25" s="846"/>
      <c r="S25" s="848"/>
      <c r="T25" s="1134"/>
      <c r="U25" s="999"/>
      <c r="V25" s="423"/>
      <c r="W25" s="1135"/>
      <c r="X25" s="1135"/>
      <c r="Y25" s="856">
        <f t="shared" si="10"/>
        <v>0</v>
      </c>
      <c r="Z25" s="857">
        <f>IF(((Y25-'DATA INPUT'!$B$47)*'DATA INPUT'!$B$43)&lt;0,0,IF(((Y25-'DATA INPUT'!$B$47)*'DATA INPUT'!$B$43)&lt;'DATA INPUT'!$B$45,(Y25-'DATA INPUT'!$B$47)*'DATA INPUT'!$B$43,'DATA INPUT'!$B$45))</f>
        <v>0</v>
      </c>
      <c r="AA25" s="858">
        <f>IF((Y25*'DATA INPUT'!$B$44)&lt;'DATA INPUT'!$B$46,(Y25*'DATA INPUT'!$B$44*'DATA INPUT'!$B$48),('DATA INPUT'!$B$46*'DATA INPUT'!$B$48))</f>
        <v>0</v>
      </c>
      <c r="AB25" s="859">
        <f>(AC25*'DATA INPUT'!$B$54*12+AE25*'DATA INPUT'!$B$53*12)*'SALARY CALC.'!V25+'SALARY CALC.'!AF25+'SALARY CALC.'!AH25</f>
        <v>0</v>
      </c>
      <c r="AC25" s="1136"/>
      <c r="AD25" s="1136"/>
      <c r="AE25" s="990">
        <f>IF(AD25="",0,IF(AD25=1,'DATA INPUT'!$B$50,IF(AD25=2,'DATA INPUT'!$B$51,IF(AD25&gt;=3,'DATA INPUT'!$B$52))))</f>
        <v>0</v>
      </c>
      <c r="AF25" s="1137">
        <f>IF(Y25&lt;'DATA INPUT'!$B$38,0,IF(V25&lt;'DATA INPUT'!$B$39,0,Y25*'DATA INPUT'!$B$37))</f>
        <v>0</v>
      </c>
      <c r="AG25" s="990">
        <f>Y25*'DATA INPUT'!$B$49</f>
        <v>0</v>
      </c>
      <c r="AH25" s="1138"/>
      <c r="AI25" s="1137">
        <f t="shared" si="3"/>
        <v>0</v>
      </c>
      <c r="AJ25" s="1139"/>
      <c r="AK25" s="1140"/>
      <c r="AL25" s="1140"/>
      <c r="AM25" s="1140"/>
      <c r="AN25" s="1140"/>
      <c r="AO25" s="1140"/>
      <c r="AP25" s="1140"/>
      <c r="AQ25" s="1140"/>
      <c r="AR25" s="1140"/>
      <c r="AS25" s="1140"/>
      <c r="AT25" s="1141"/>
      <c r="AU25" s="1127">
        <f t="shared" si="8"/>
        <v>1</v>
      </c>
      <c r="AV25" s="1142">
        <f t="shared" si="4"/>
        <v>0</v>
      </c>
      <c r="AW25" s="990">
        <f t="shared" si="4"/>
        <v>0</v>
      </c>
      <c r="AX25" s="990">
        <f t="shared" si="4"/>
        <v>0</v>
      </c>
      <c r="AY25" s="990">
        <f t="shared" si="4"/>
        <v>0</v>
      </c>
      <c r="AZ25" s="990">
        <f t="shared" si="4"/>
        <v>0</v>
      </c>
      <c r="BA25" s="990">
        <f t="shared" si="4"/>
        <v>0</v>
      </c>
      <c r="BB25" s="990">
        <f t="shared" si="4"/>
        <v>0</v>
      </c>
      <c r="BC25" s="990">
        <f t="shared" si="4"/>
        <v>0</v>
      </c>
      <c r="BD25" s="990">
        <f t="shared" si="4"/>
        <v>0</v>
      </c>
      <c r="BE25" s="990">
        <f t="shared" si="4"/>
        <v>0</v>
      </c>
      <c r="BF25" s="1143">
        <f t="shared" si="4"/>
        <v>0</v>
      </c>
      <c r="BG25" s="1130">
        <f t="shared" si="9"/>
        <v>1</v>
      </c>
      <c r="BH25" s="880"/>
      <c r="BI25" s="880"/>
    </row>
    <row r="26" spans="1:61" s="115" customFormat="1">
      <c r="A26" s="1131"/>
      <c r="B26" s="846"/>
      <c r="C26" s="846"/>
      <c r="D26" s="846"/>
      <c r="E26" s="846"/>
      <c r="F26" s="846"/>
      <c r="G26" s="1072" t="str">
        <f t="shared" si="0"/>
        <v/>
      </c>
      <c r="H26" s="1072" t="str">
        <f t="shared" si="5"/>
        <v/>
      </c>
      <c r="I26" s="412">
        <f t="shared" si="1"/>
        <v>0</v>
      </c>
      <c r="J26" s="1132">
        <f t="shared" si="6"/>
        <v>0</v>
      </c>
      <c r="K26" s="1072" t="str">
        <f t="shared" si="7"/>
        <v/>
      </c>
      <c r="L26" s="412">
        <f t="shared" si="2"/>
        <v>0</v>
      </c>
      <c r="M26" s="1133"/>
      <c r="N26" s="846"/>
      <c r="O26" s="846"/>
      <c r="P26" s="846"/>
      <c r="Q26" s="846"/>
      <c r="R26" s="846"/>
      <c r="S26" s="848"/>
      <c r="T26" s="1134"/>
      <c r="U26" s="999"/>
      <c r="V26" s="423"/>
      <c r="W26" s="1135"/>
      <c r="X26" s="1135"/>
      <c r="Y26" s="856">
        <f t="shared" si="10"/>
        <v>0</v>
      </c>
      <c r="Z26" s="857">
        <f>IF(((Y26-'DATA INPUT'!$B$47)*'DATA INPUT'!$B$43)&lt;0,0,IF(((Y26-'DATA INPUT'!$B$47)*'DATA INPUT'!$B$43)&lt;'DATA INPUT'!$B$45,(Y26-'DATA INPUT'!$B$47)*'DATA INPUT'!$B$43,'DATA INPUT'!$B$45))</f>
        <v>0</v>
      </c>
      <c r="AA26" s="858">
        <f>IF((Y26*'DATA INPUT'!$B$44)&lt;'DATA INPUT'!$B$46,(Y26*'DATA INPUT'!$B$44*'DATA INPUT'!$B$48),('DATA INPUT'!$B$46*'DATA INPUT'!$B$48))</f>
        <v>0</v>
      </c>
      <c r="AB26" s="859">
        <f>(AC26*'DATA INPUT'!$B$54*12+AE26*'DATA INPUT'!$B$53*12)*'SALARY CALC.'!V26+'SALARY CALC.'!AF26+'SALARY CALC.'!AH26</f>
        <v>0</v>
      </c>
      <c r="AC26" s="1136"/>
      <c r="AD26" s="1136"/>
      <c r="AE26" s="990">
        <f>IF(AD26="",0,IF(AD26=1,'DATA INPUT'!$B$50,IF(AD26=2,'DATA INPUT'!$B$51,IF(AD26&gt;=3,'DATA INPUT'!$B$52))))</f>
        <v>0</v>
      </c>
      <c r="AF26" s="1137">
        <f>IF(Y26&lt;'DATA INPUT'!$B$38,0,IF(V26&lt;'DATA INPUT'!$B$39,0,Y26*'DATA INPUT'!$B$37))</f>
        <v>0</v>
      </c>
      <c r="AG26" s="990">
        <f>Y26*'DATA INPUT'!$B$49</f>
        <v>0</v>
      </c>
      <c r="AH26" s="1138"/>
      <c r="AI26" s="1137">
        <f t="shared" si="3"/>
        <v>0</v>
      </c>
      <c r="AJ26" s="1139"/>
      <c r="AK26" s="1140"/>
      <c r="AL26" s="1140"/>
      <c r="AM26" s="1140"/>
      <c r="AN26" s="1140"/>
      <c r="AO26" s="1140"/>
      <c r="AP26" s="1140"/>
      <c r="AQ26" s="1140"/>
      <c r="AR26" s="1140"/>
      <c r="AS26" s="1140"/>
      <c r="AT26" s="1141"/>
      <c r="AU26" s="1127">
        <f t="shared" si="8"/>
        <v>1</v>
      </c>
      <c r="AV26" s="1142">
        <f t="shared" si="4"/>
        <v>0</v>
      </c>
      <c r="AW26" s="990">
        <f t="shared" si="4"/>
        <v>0</v>
      </c>
      <c r="AX26" s="990">
        <f t="shared" si="4"/>
        <v>0</v>
      </c>
      <c r="AY26" s="990">
        <f t="shared" si="4"/>
        <v>0</v>
      </c>
      <c r="AZ26" s="990">
        <f t="shared" si="4"/>
        <v>0</v>
      </c>
      <c r="BA26" s="990">
        <f t="shared" si="4"/>
        <v>0</v>
      </c>
      <c r="BB26" s="990">
        <f t="shared" si="4"/>
        <v>0</v>
      </c>
      <c r="BC26" s="990">
        <f t="shared" si="4"/>
        <v>0</v>
      </c>
      <c r="BD26" s="990">
        <f t="shared" si="4"/>
        <v>0</v>
      </c>
      <c r="BE26" s="990">
        <f t="shared" si="4"/>
        <v>0</v>
      </c>
      <c r="BF26" s="1143">
        <f t="shared" si="4"/>
        <v>0</v>
      </c>
      <c r="BG26" s="1130">
        <f t="shared" si="9"/>
        <v>1</v>
      </c>
      <c r="BH26" s="880"/>
      <c r="BI26" s="880"/>
    </row>
    <row r="27" spans="1:61" s="115" customFormat="1">
      <c r="A27" s="1131"/>
      <c r="B27" s="846"/>
      <c r="C27" s="846"/>
      <c r="D27" s="846"/>
      <c r="E27" s="846"/>
      <c r="F27" s="846"/>
      <c r="G27" s="1072" t="str">
        <f t="shared" si="0"/>
        <v/>
      </c>
      <c r="H27" s="1072" t="str">
        <f t="shared" si="5"/>
        <v/>
      </c>
      <c r="I27" s="412">
        <f t="shared" si="1"/>
        <v>0</v>
      </c>
      <c r="J27" s="1132">
        <f t="shared" si="6"/>
        <v>0</v>
      </c>
      <c r="K27" s="1072" t="str">
        <f t="shared" si="7"/>
        <v/>
      </c>
      <c r="L27" s="412">
        <f t="shared" si="2"/>
        <v>0</v>
      </c>
      <c r="M27" s="1133"/>
      <c r="N27" s="846"/>
      <c r="O27" s="846"/>
      <c r="P27" s="846"/>
      <c r="Q27" s="846"/>
      <c r="R27" s="846"/>
      <c r="S27" s="848"/>
      <c r="T27" s="1134"/>
      <c r="U27" s="999"/>
      <c r="V27" s="423"/>
      <c r="W27" s="1135"/>
      <c r="X27" s="1135"/>
      <c r="Y27" s="856">
        <f t="shared" si="10"/>
        <v>0</v>
      </c>
      <c r="Z27" s="857">
        <f>IF(((Y27-'DATA INPUT'!$B$47)*'DATA INPUT'!$B$43)&lt;0,0,IF(((Y27-'DATA INPUT'!$B$47)*'DATA INPUT'!$B$43)&lt;'DATA INPUT'!$B$45,(Y27-'DATA INPUT'!$B$47)*'DATA INPUT'!$B$43,'DATA INPUT'!$B$45))</f>
        <v>0</v>
      </c>
      <c r="AA27" s="858">
        <f>IF((Y27*'DATA INPUT'!$B$44)&lt;'DATA INPUT'!$B$46,(Y27*'DATA INPUT'!$B$44*'DATA INPUT'!$B$48),('DATA INPUT'!$B$46*'DATA INPUT'!$B$48))</f>
        <v>0</v>
      </c>
      <c r="AB27" s="859">
        <f>(AC27*'DATA INPUT'!$B$54*12+AE27*'DATA INPUT'!$B$53*12)*'SALARY CALC.'!V27+'SALARY CALC.'!AF27+'SALARY CALC.'!AH27</f>
        <v>0</v>
      </c>
      <c r="AC27" s="1136"/>
      <c r="AD27" s="1136"/>
      <c r="AE27" s="990">
        <f>IF(AD27="",0,IF(AD27=1,'DATA INPUT'!$B$50,IF(AD27=2,'DATA INPUT'!$B$51,IF(AD27&gt;=3,'DATA INPUT'!$B$52))))</f>
        <v>0</v>
      </c>
      <c r="AF27" s="1137">
        <f>IF(Y27&lt;'DATA INPUT'!$B$38,0,IF(V27&lt;'DATA INPUT'!$B$39,0,Y27*'DATA INPUT'!$B$37))</f>
        <v>0</v>
      </c>
      <c r="AG27" s="990">
        <f>Y27*'DATA INPUT'!$B$49</f>
        <v>0</v>
      </c>
      <c r="AH27" s="1138"/>
      <c r="AI27" s="1137">
        <f t="shared" si="3"/>
        <v>0</v>
      </c>
      <c r="AJ27" s="1139"/>
      <c r="AK27" s="1140"/>
      <c r="AL27" s="1140"/>
      <c r="AM27" s="1140"/>
      <c r="AN27" s="1140"/>
      <c r="AO27" s="1140"/>
      <c r="AP27" s="1140"/>
      <c r="AQ27" s="1140"/>
      <c r="AR27" s="1140"/>
      <c r="AS27" s="1140"/>
      <c r="AT27" s="1141"/>
      <c r="AU27" s="1127">
        <f t="shared" si="8"/>
        <v>1</v>
      </c>
      <c r="AV27" s="1142">
        <f t="shared" si="4"/>
        <v>0</v>
      </c>
      <c r="AW27" s="990">
        <f t="shared" si="4"/>
        <v>0</v>
      </c>
      <c r="AX27" s="990">
        <f t="shared" si="4"/>
        <v>0</v>
      </c>
      <c r="AY27" s="990">
        <f t="shared" si="4"/>
        <v>0</v>
      </c>
      <c r="AZ27" s="990">
        <f t="shared" si="4"/>
        <v>0</v>
      </c>
      <c r="BA27" s="990">
        <f t="shared" si="4"/>
        <v>0</v>
      </c>
      <c r="BB27" s="990">
        <f t="shared" si="4"/>
        <v>0</v>
      </c>
      <c r="BC27" s="990">
        <f t="shared" si="4"/>
        <v>0</v>
      </c>
      <c r="BD27" s="990">
        <f t="shared" si="4"/>
        <v>0</v>
      </c>
      <c r="BE27" s="990">
        <f t="shared" si="4"/>
        <v>0</v>
      </c>
      <c r="BF27" s="1143">
        <f t="shared" si="4"/>
        <v>0</v>
      </c>
      <c r="BG27" s="1130">
        <f t="shared" si="9"/>
        <v>1</v>
      </c>
      <c r="BH27" s="880"/>
      <c r="BI27" s="880"/>
    </row>
    <row r="28" spans="1:61" s="115" customFormat="1">
      <c r="A28" s="1131"/>
      <c r="B28" s="846"/>
      <c r="C28" s="846"/>
      <c r="D28" s="846"/>
      <c r="E28" s="846"/>
      <c r="F28" s="846"/>
      <c r="G28" s="1072" t="str">
        <f t="shared" si="0"/>
        <v/>
      </c>
      <c r="H28" s="1072" t="str">
        <f t="shared" si="5"/>
        <v/>
      </c>
      <c r="I28" s="412">
        <f t="shared" si="1"/>
        <v>0</v>
      </c>
      <c r="J28" s="1132">
        <f t="shared" si="6"/>
        <v>0</v>
      </c>
      <c r="K28" s="1072" t="str">
        <f t="shared" si="7"/>
        <v/>
      </c>
      <c r="L28" s="412">
        <f t="shared" si="2"/>
        <v>0</v>
      </c>
      <c r="M28" s="1133"/>
      <c r="N28" s="846"/>
      <c r="O28" s="846"/>
      <c r="P28" s="846"/>
      <c r="Q28" s="846"/>
      <c r="R28" s="846"/>
      <c r="S28" s="848"/>
      <c r="T28" s="1134"/>
      <c r="U28" s="999"/>
      <c r="V28" s="423"/>
      <c r="W28" s="1135"/>
      <c r="X28" s="1135"/>
      <c r="Y28" s="856">
        <f t="shared" si="10"/>
        <v>0</v>
      </c>
      <c r="Z28" s="857">
        <f>IF(((Y28-'DATA INPUT'!$B$47)*'DATA INPUT'!$B$43)&lt;0,0,IF(((Y28-'DATA INPUT'!$B$47)*'DATA INPUT'!$B$43)&lt;'DATA INPUT'!$B$45,(Y28-'DATA INPUT'!$B$47)*'DATA INPUT'!$B$43,'DATA INPUT'!$B$45))</f>
        <v>0</v>
      </c>
      <c r="AA28" s="858">
        <f>IF((Y28*'DATA INPUT'!$B$44)&lt;'DATA INPUT'!$B$46,(Y28*'DATA INPUT'!$B$44*'DATA INPUT'!$B$48),('DATA INPUT'!$B$46*'DATA INPUT'!$B$48))</f>
        <v>0</v>
      </c>
      <c r="AB28" s="859">
        <f>(AC28*'DATA INPUT'!$B$54*12+AE28*'DATA INPUT'!$B$53*12)*'SALARY CALC.'!V28+'SALARY CALC.'!AF28+'SALARY CALC.'!AH28</f>
        <v>0</v>
      </c>
      <c r="AC28" s="1136"/>
      <c r="AD28" s="1136"/>
      <c r="AE28" s="990">
        <f>IF(AD28="",0,IF(AD28=1,'DATA INPUT'!$B$50,IF(AD28=2,'DATA INPUT'!$B$51,IF(AD28&gt;=3,'DATA INPUT'!$B$52))))</f>
        <v>0</v>
      </c>
      <c r="AF28" s="1137">
        <f>IF(Y28&lt;'DATA INPUT'!$B$38,0,IF(V28&lt;'DATA INPUT'!$B$39,0,Y28*'DATA INPUT'!$B$37))</f>
        <v>0</v>
      </c>
      <c r="AG28" s="990">
        <f>Y28*'DATA INPUT'!$B$49</f>
        <v>0</v>
      </c>
      <c r="AH28" s="1138"/>
      <c r="AI28" s="1137">
        <f t="shared" si="3"/>
        <v>0</v>
      </c>
      <c r="AJ28" s="1139"/>
      <c r="AK28" s="1140"/>
      <c r="AL28" s="1140"/>
      <c r="AM28" s="1140"/>
      <c r="AN28" s="1140"/>
      <c r="AO28" s="1140"/>
      <c r="AP28" s="1140"/>
      <c r="AQ28" s="1140"/>
      <c r="AR28" s="1140"/>
      <c r="AS28" s="1140"/>
      <c r="AT28" s="1141"/>
      <c r="AU28" s="1127">
        <f t="shared" si="8"/>
        <v>1</v>
      </c>
      <c r="AV28" s="1142">
        <f t="shared" ref="AV28:BF47" si="11">$AI28*AJ28</f>
        <v>0</v>
      </c>
      <c r="AW28" s="990">
        <f t="shared" si="11"/>
        <v>0</v>
      </c>
      <c r="AX28" s="990">
        <f t="shared" si="11"/>
        <v>0</v>
      </c>
      <c r="AY28" s="990">
        <f t="shared" si="11"/>
        <v>0</v>
      </c>
      <c r="AZ28" s="990">
        <f t="shared" si="11"/>
        <v>0</v>
      </c>
      <c r="BA28" s="990">
        <f t="shared" si="11"/>
        <v>0</v>
      </c>
      <c r="BB28" s="990">
        <f t="shared" si="11"/>
        <v>0</v>
      </c>
      <c r="BC28" s="990">
        <f t="shared" si="11"/>
        <v>0</v>
      </c>
      <c r="BD28" s="990">
        <f t="shared" si="11"/>
        <v>0</v>
      </c>
      <c r="BE28" s="990">
        <f t="shared" si="11"/>
        <v>0</v>
      </c>
      <c r="BF28" s="1143">
        <f t="shared" si="11"/>
        <v>0</v>
      </c>
      <c r="BG28" s="1130">
        <f t="shared" si="9"/>
        <v>1</v>
      </c>
      <c r="BH28" s="880"/>
      <c r="BI28" s="880"/>
    </row>
    <row r="29" spans="1:61" s="115" customFormat="1">
      <c r="A29" s="1131"/>
      <c r="B29" s="846"/>
      <c r="C29" s="846"/>
      <c r="D29" s="846"/>
      <c r="E29" s="846"/>
      <c r="F29" s="846"/>
      <c r="G29" s="1072" t="str">
        <f t="shared" si="0"/>
        <v/>
      </c>
      <c r="H29" s="1072" t="str">
        <f t="shared" si="5"/>
        <v/>
      </c>
      <c r="I29" s="412">
        <f t="shared" si="1"/>
        <v>0</v>
      </c>
      <c r="J29" s="1132">
        <f t="shared" si="6"/>
        <v>0</v>
      </c>
      <c r="K29" s="1072" t="str">
        <f t="shared" si="7"/>
        <v/>
      </c>
      <c r="L29" s="412">
        <f t="shared" si="2"/>
        <v>0</v>
      </c>
      <c r="M29" s="1133"/>
      <c r="N29" s="846"/>
      <c r="O29" s="846"/>
      <c r="P29" s="846"/>
      <c r="Q29" s="846"/>
      <c r="R29" s="846"/>
      <c r="S29" s="848"/>
      <c r="T29" s="1134"/>
      <c r="U29" s="999"/>
      <c r="V29" s="423"/>
      <c r="W29" s="1135"/>
      <c r="X29" s="1135"/>
      <c r="Y29" s="856">
        <f t="shared" si="10"/>
        <v>0</v>
      </c>
      <c r="Z29" s="857">
        <f>IF(((Y29-'DATA INPUT'!$B$47)*'DATA INPUT'!$B$43)&lt;0,0,IF(((Y29-'DATA INPUT'!$B$47)*'DATA INPUT'!$B$43)&lt;'DATA INPUT'!$B$45,(Y29-'DATA INPUT'!$B$47)*'DATA INPUT'!$B$43,'DATA INPUT'!$B$45))</f>
        <v>0</v>
      </c>
      <c r="AA29" s="858">
        <f>IF((Y29*'DATA INPUT'!$B$44)&lt;'DATA INPUT'!$B$46,(Y29*'DATA INPUT'!$B$44*'DATA INPUT'!$B$48),('DATA INPUT'!$B$46*'DATA INPUT'!$B$48))</f>
        <v>0</v>
      </c>
      <c r="AB29" s="859">
        <f>(AC29*'DATA INPUT'!$B$54*12+AE29*'DATA INPUT'!$B$53*12)*'SALARY CALC.'!V29+'SALARY CALC.'!AF29+'SALARY CALC.'!AH29</f>
        <v>0</v>
      </c>
      <c r="AC29" s="1136"/>
      <c r="AD29" s="1136"/>
      <c r="AE29" s="990">
        <f>IF(AD29="",0,IF(AD29=1,'DATA INPUT'!$B$50,IF(AD29=2,'DATA INPUT'!$B$51,IF(AD29&gt;=3,'DATA INPUT'!$B$52))))</f>
        <v>0</v>
      </c>
      <c r="AF29" s="990">
        <f>IF(Y29&lt;'DATA INPUT'!$B$38,0,IF(V29&lt;'DATA INPUT'!$B$39,0,Y29*'DATA INPUT'!$B$37))</f>
        <v>0</v>
      </c>
      <c r="AG29" s="990">
        <f>Y29*'DATA INPUT'!$B$49</f>
        <v>0</v>
      </c>
      <c r="AH29" s="1062"/>
      <c r="AI29" s="1137">
        <f t="shared" si="3"/>
        <v>0</v>
      </c>
      <c r="AJ29" s="1139"/>
      <c r="AK29" s="1140"/>
      <c r="AL29" s="1140"/>
      <c r="AM29" s="1140"/>
      <c r="AN29" s="1140"/>
      <c r="AO29" s="1140"/>
      <c r="AP29" s="1140"/>
      <c r="AQ29" s="1140"/>
      <c r="AR29" s="1140"/>
      <c r="AS29" s="1140"/>
      <c r="AT29" s="1141"/>
      <c r="AU29" s="1127">
        <f t="shared" si="8"/>
        <v>1</v>
      </c>
      <c r="AV29" s="1142">
        <f t="shared" si="11"/>
        <v>0</v>
      </c>
      <c r="AW29" s="990">
        <f t="shared" si="11"/>
        <v>0</v>
      </c>
      <c r="AX29" s="990">
        <f t="shared" si="11"/>
        <v>0</v>
      </c>
      <c r="AY29" s="990">
        <f t="shared" si="11"/>
        <v>0</v>
      </c>
      <c r="AZ29" s="990">
        <f t="shared" si="11"/>
        <v>0</v>
      </c>
      <c r="BA29" s="990">
        <f t="shared" si="11"/>
        <v>0</v>
      </c>
      <c r="BB29" s="990">
        <f t="shared" si="11"/>
        <v>0</v>
      </c>
      <c r="BC29" s="990">
        <f t="shared" si="11"/>
        <v>0</v>
      </c>
      <c r="BD29" s="990">
        <f t="shared" si="11"/>
        <v>0</v>
      </c>
      <c r="BE29" s="990">
        <f t="shared" si="11"/>
        <v>0</v>
      </c>
      <c r="BF29" s="1143">
        <f t="shared" si="11"/>
        <v>0</v>
      </c>
      <c r="BG29" s="1130">
        <f t="shared" si="9"/>
        <v>1</v>
      </c>
      <c r="BH29" s="880"/>
      <c r="BI29" s="880"/>
    </row>
    <row r="30" spans="1:61" s="115" customFormat="1">
      <c r="A30" s="1131"/>
      <c r="B30" s="846"/>
      <c r="C30" s="846"/>
      <c r="D30" s="846"/>
      <c r="E30" s="846"/>
      <c r="F30" s="846"/>
      <c r="G30" s="1072" t="str">
        <f t="shared" si="0"/>
        <v/>
      </c>
      <c r="H30" s="1072" t="str">
        <f t="shared" si="5"/>
        <v/>
      </c>
      <c r="I30" s="412">
        <f t="shared" si="1"/>
        <v>0</v>
      </c>
      <c r="J30" s="1132">
        <f t="shared" si="6"/>
        <v>0</v>
      </c>
      <c r="K30" s="1072" t="str">
        <f t="shared" si="7"/>
        <v/>
      </c>
      <c r="L30" s="412">
        <f t="shared" si="2"/>
        <v>0</v>
      </c>
      <c r="M30" s="1133"/>
      <c r="N30" s="846"/>
      <c r="O30" s="846"/>
      <c r="P30" s="846"/>
      <c r="Q30" s="846"/>
      <c r="R30" s="846"/>
      <c r="S30" s="848"/>
      <c r="T30" s="1134"/>
      <c r="U30" s="999"/>
      <c r="V30" s="423"/>
      <c r="W30" s="1135"/>
      <c r="X30" s="1135"/>
      <c r="Y30" s="856">
        <f t="shared" si="10"/>
        <v>0</v>
      </c>
      <c r="Z30" s="857">
        <f>IF(((Y30-'DATA INPUT'!$B$47)*'DATA INPUT'!$B$43)&lt;0,0,IF(((Y30-'DATA INPUT'!$B$47)*'DATA INPUT'!$B$43)&lt;'DATA INPUT'!$B$45,(Y30-'DATA INPUT'!$B$47)*'DATA INPUT'!$B$43,'DATA INPUT'!$B$45))</f>
        <v>0</v>
      </c>
      <c r="AA30" s="858">
        <f>IF((Y30*'DATA INPUT'!$B$44)&lt;'DATA INPUT'!$B$46,(Y30*'DATA INPUT'!$B$44*'DATA INPUT'!$B$48),('DATA INPUT'!$B$46*'DATA INPUT'!$B$48))</f>
        <v>0</v>
      </c>
      <c r="AB30" s="859">
        <f>(AC30*'DATA INPUT'!$B$54*12+AE30*'DATA INPUT'!$B$53*12)*'SALARY CALC.'!V30+'SALARY CALC.'!AF30+'SALARY CALC.'!AH30</f>
        <v>0</v>
      </c>
      <c r="AC30" s="1136"/>
      <c r="AD30" s="1136"/>
      <c r="AE30" s="990">
        <f>IF(AD30="",0,IF(AD30=1,'DATA INPUT'!$B$50,IF(AD30=2,'DATA INPUT'!$B$51,IF(AD30&gt;=3,'DATA INPUT'!$B$52))))</f>
        <v>0</v>
      </c>
      <c r="AF30" s="990">
        <f>IF(Y30&lt;'DATA INPUT'!$B$38,0,IF(V30&lt;'DATA INPUT'!$B$39,0,Y30*'DATA INPUT'!$B$37))</f>
        <v>0</v>
      </c>
      <c r="AG30" s="990">
        <f>Y30*'DATA INPUT'!$B$49</f>
        <v>0</v>
      </c>
      <c r="AH30" s="1062"/>
      <c r="AI30" s="1137">
        <f t="shared" si="3"/>
        <v>0</v>
      </c>
      <c r="AJ30" s="1139"/>
      <c r="AK30" s="1140"/>
      <c r="AL30" s="1140"/>
      <c r="AM30" s="1140"/>
      <c r="AN30" s="1140"/>
      <c r="AO30" s="1140"/>
      <c r="AP30" s="1140"/>
      <c r="AQ30" s="1140"/>
      <c r="AR30" s="1140"/>
      <c r="AS30" s="1140"/>
      <c r="AT30" s="1141"/>
      <c r="AU30" s="1127">
        <f t="shared" si="8"/>
        <v>1</v>
      </c>
      <c r="AV30" s="1142">
        <f t="shared" si="11"/>
        <v>0</v>
      </c>
      <c r="AW30" s="990">
        <f t="shared" si="11"/>
        <v>0</v>
      </c>
      <c r="AX30" s="990">
        <f t="shared" si="11"/>
        <v>0</v>
      </c>
      <c r="AY30" s="990">
        <f t="shared" si="11"/>
        <v>0</v>
      </c>
      <c r="AZ30" s="990">
        <f t="shared" si="11"/>
        <v>0</v>
      </c>
      <c r="BA30" s="990">
        <f t="shared" si="11"/>
        <v>0</v>
      </c>
      <c r="BB30" s="990">
        <f t="shared" si="11"/>
        <v>0</v>
      </c>
      <c r="BC30" s="990">
        <f t="shared" si="11"/>
        <v>0</v>
      </c>
      <c r="BD30" s="990">
        <f t="shared" si="11"/>
        <v>0</v>
      </c>
      <c r="BE30" s="990">
        <f t="shared" si="11"/>
        <v>0</v>
      </c>
      <c r="BF30" s="1143">
        <f t="shared" si="11"/>
        <v>0</v>
      </c>
      <c r="BG30" s="1130">
        <f t="shared" si="9"/>
        <v>1</v>
      </c>
      <c r="BH30" s="880"/>
      <c r="BI30" s="880"/>
    </row>
    <row r="31" spans="1:61" s="115" customFormat="1">
      <c r="A31" s="1131"/>
      <c r="B31" s="846"/>
      <c r="C31" s="846"/>
      <c r="D31" s="846"/>
      <c r="E31" s="846"/>
      <c r="F31" s="846"/>
      <c r="G31" s="1072" t="str">
        <f t="shared" si="0"/>
        <v/>
      </c>
      <c r="H31" s="1072" t="str">
        <f t="shared" si="5"/>
        <v/>
      </c>
      <c r="I31" s="412">
        <f t="shared" si="1"/>
        <v>0</v>
      </c>
      <c r="J31" s="1132">
        <f t="shared" si="6"/>
        <v>0</v>
      </c>
      <c r="K31" s="1072" t="str">
        <f t="shared" si="7"/>
        <v/>
      </c>
      <c r="L31" s="412">
        <f t="shared" si="2"/>
        <v>0</v>
      </c>
      <c r="M31" s="1133"/>
      <c r="N31" s="846"/>
      <c r="O31" s="846"/>
      <c r="P31" s="846"/>
      <c r="Q31" s="846"/>
      <c r="R31" s="846"/>
      <c r="S31" s="848"/>
      <c r="T31" s="1134"/>
      <c r="U31" s="999"/>
      <c r="V31" s="423"/>
      <c r="W31" s="1135"/>
      <c r="X31" s="1135"/>
      <c r="Y31" s="856">
        <f t="shared" si="10"/>
        <v>0</v>
      </c>
      <c r="Z31" s="857">
        <f>IF(((Y31-'DATA INPUT'!$B$47)*'DATA INPUT'!$B$43)&lt;0,0,IF(((Y31-'DATA INPUT'!$B$47)*'DATA INPUT'!$B$43)&lt;'DATA INPUT'!$B$45,(Y31-'DATA INPUT'!$B$47)*'DATA INPUT'!$B$43,'DATA INPUT'!$B$45))</f>
        <v>0</v>
      </c>
      <c r="AA31" s="858">
        <f>IF((Y31*'DATA INPUT'!$B$44)&lt;'DATA INPUT'!$B$46,(Y31*'DATA INPUT'!$B$44*'DATA INPUT'!$B$48),('DATA INPUT'!$B$46*'DATA INPUT'!$B$48))</f>
        <v>0</v>
      </c>
      <c r="AB31" s="859">
        <f>(AC31*'DATA INPUT'!$B$54*12+AE31*'DATA INPUT'!$B$53*12)*'SALARY CALC.'!V31+'SALARY CALC.'!AF31+'SALARY CALC.'!AH31</f>
        <v>0</v>
      </c>
      <c r="AC31" s="1136"/>
      <c r="AD31" s="1136"/>
      <c r="AE31" s="990">
        <f>IF(AD31="",0,IF(AD31=1,'DATA INPUT'!$B$50,IF(AD31=2,'DATA INPUT'!$B$51,IF(AD31&gt;=3,'DATA INPUT'!$B$52))))</f>
        <v>0</v>
      </c>
      <c r="AF31" s="990">
        <f>IF(Y31&lt;'DATA INPUT'!$B$38,0,IF(V31&lt;'DATA INPUT'!$B$39,0,Y31*'DATA INPUT'!$B$37))</f>
        <v>0</v>
      </c>
      <c r="AG31" s="990">
        <f>Y31*'DATA INPUT'!$B$49</f>
        <v>0</v>
      </c>
      <c r="AH31" s="1062"/>
      <c r="AI31" s="1137">
        <f t="shared" si="3"/>
        <v>0</v>
      </c>
      <c r="AJ31" s="1139"/>
      <c r="AK31" s="1140"/>
      <c r="AL31" s="1140"/>
      <c r="AM31" s="1140"/>
      <c r="AN31" s="1140"/>
      <c r="AO31" s="1140"/>
      <c r="AP31" s="1140"/>
      <c r="AQ31" s="1140"/>
      <c r="AR31" s="1140"/>
      <c r="AS31" s="1140"/>
      <c r="AT31" s="1141"/>
      <c r="AU31" s="1127">
        <f t="shared" si="8"/>
        <v>1</v>
      </c>
      <c r="AV31" s="1142">
        <f t="shared" si="11"/>
        <v>0</v>
      </c>
      <c r="AW31" s="990">
        <f t="shared" si="11"/>
        <v>0</v>
      </c>
      <c r="AX31" s="990">
        <f t="shared" si="11"/>
        <v>0</v>
      </c>
      <c r="AY31" s="990">
        <f t="shared" si="11"/>
        <v>0</v>
      </c>
      <c r="AZ31" s="990">
        <f t="shared" si="11"/>
        <v>0</v>
      </c>
      <c r="BA31" s="990">
        <f t="shared" si="11"/>
        <v>0</v>
      </c>
      <c r="BB31" s="990">
        <f t="shared" si="11"/>
        <v>0</v>
      </c>
      <c r="BC31" s="990">
        <f t="shared" si="11"/>
        <v>0</v>
      </c>
      <c r="BD31" s="990">
        <f t="shared" si="11"/>
        <v>0</v>
      </c>
      <c r="BE31" s="990">
        <f t="shared" si="11"/>
        <v>0</v>
      </c>
      <c r="BF31" s="1143">
        <f t="shared" si="11"/>
        <v>0</v>
      </c>
      <c r="BG31" s="1130">
        <f t="shared" si="9"/>
        <v>1</v>
      </c>
      <c r="BH31" s="880"/>
      <c r="BI31" s="880"/>
    </row>
    <row r="32" spans="1:61" s="115" customFormat="1">
      <c r="A32" s="1131"/>
      <c r="B32" s="846"/>
      <c r="C32" s="846"/>
      <c r="D32" s="846"/>
      <c r="E32" s="846"/>
      <c r="F32" s="846"/>
      <c r="G32" s="1072" t="str">
        <f t="shared" si="0"/>
        <v/>
      </c>
      <c r="H32" s="1072" t="str">
        <f t="shared" si="5"/>
        <v/>
      </c>
      <c r="I32" s="412">
        <f t="shared" si="1"/>
        <v>0</v>
      </c>
      <c r="J32" s="1132">
        <f t="shared" si="6"/>
        <v>0</v>
      </c>
      <c r="K32" s="1072" t="str">
        <f t="shared" si="7"/>
        <v/>
      </c>
      <c r="L32" s="412">
        <f t="shared" si="2"/>
        <v>0</v>
      </c>
      <c r="M32" s="1133"/>
      <c r="N32" s="846"/>
      <c r="O32" s="846"/>
      <c r="P32" s="846"/>
      <c r="Q32" s="846"/>
      <c r="R32" s="846"/>
      <c r="S32" s="848"/>
      <c r="T32" s="1134"/>
      <c r="U32" s="999"/>
      <c r="V32" s="423"/>
      <c r="W32" s="1135"/>
      <c r="X32" s="1135"/>
      <c r="Y32" s="856">
        <f t="shared" si="10"/>
        <v>0</v>
      </c>
      <c r="Z32" s="857">
        <f>IF(((Y32-'DATA INPUT'!$B$47)*'DATA INPUT'!$B$43)&lt;0,0,IF(((Y32-'DATA INPUT'!$B$47)*'DATA INPUT'!$B$43)&lt;'DATA INPUT'!$B$45,(Y32-'DATA INPUT'!$B$47)*'DATA INPUT'!$B$43,'DATA INPUT'!$B$45))</f>
        <v>0</v>
      </c>
      <c r="AA32" s="858">
        <f>IF((Y32*'DATA INPUT'!$B$44)&lt;'DATA INPUT'!$B$46,(Y32*'DATA INPUT'!$B$44*'DATA INPUT'!$B$48),('DATA INPUT'!$B$46*'DATA INPUT'!$B$48))</f>
        <v>0</v>
      </c>
      <c r="AB32" s="859">
        <f>(AC32*'DATA INPUT'!$B$54*12+AE32*'DATA INPUT'!$B$53*12)*'SALARY CALC.'!V32+'SALARY CALC.'!AF32+'SALARY CALC.'!AH32</f>
        <v>0</v>
      </c>
      <c r="AC32" s="1136"/>
      <c r="AD32" s="1136"/>
      <c r="AE32" s="990">
        <f>IF(AD32="",0,IF(AD32=1,'DATA INPUT'!$B$50,IF(AD32=2,'DATA INPUT'!$B$51,IF(AD32&gt;=3,'DATA INPUT'!$B$52))))</f>
        <v>0</v>
      </c>
      <c r="AF32" s="990">
        <f>IF(Y32&lt;'DATA INPUT'!$B$38,0,IF(V32&lt;'DATA INPUT'!$B$39,0,Y32*'DATA INPUT'!$B$37))</f>
        <v>0</v>
      </c>
      <c r="AG32" s="990">
        <f>Y32*'DATA INPUT'!$B$49</f>
        <v>0</v>
      </c>
      <c r="AH32" s="1062"/>
      <c r="AI32" s="1137">
        <f t="shared" si="3"/>
        <v>0</v>
      </c>
      <c r="AJ32" s="1139"/>
      <c r="AK32" s="1140"/>
      <c r="AL32" s="1140"/>
      <c r="AM32" s="1140"/>
      <c r="AN32" s="1140"/>
      <c r="AO32" s="1140"/>
      <c r="AP32" s="1140"/>
      <c r="AQ32" s="1140"/>
      <c r="AR32" s="1140"/>
      <c r="AS32" s="1140"/>
      <c r="AT32" s="1141"/>
      <c r="AU32" s="1127">
        <f t="shared" si="8"/>
        <v>1</v>
      </c>
      <c r="AV32" s="1142">
        <f t="shared" si="11"/>
        <v>0</v>
      </c>
      <c r="AW32" s="990">
        <f t="shared" si="11"/>
        <v>0</v>
      </c>
      <c r="AX32" s="990">
        <f t="shared" si="11"/>
        <v>0</v>
      </c>
      <c r="AY32" s="990">
        <f t="shared" si="11"/>
        <v>0</v>
      </c>
      <c r="AZ32" s="990">
        <f t="shared" si="11"/>
        <v>0</v>
      </c>
      <c r="BA32" s="990">
        <f t="shared" si="11"/>
        <v>0</v>
      </c>
      <c r="BB32" s="990">
        <f t="shared" si="11"/>
        <v>0</v>
      </c>
      <c r="BC32" s="990">
        <f t="shared" si="11"/>
        <v>0</v>
      </c>
      <c r="BD32" s="990">
        <f t="shared" si="11"/>
        <v>0</v>
      </c>
      <c r="BE32" s="990">
        <f t="shared" si="11"/>
        <v>0</v>
      </c>
      <c r="BF32" s="1143">
        <f t="shared" si="11"/>
        <v>0</v>
      </c>
      <c r="BG32" s="1130">
        <f t="shared" si="9"/>
        <v>1</v>
      </c>
      <c r="BH32" s="880"/>
      <c r="BI32" s="880"/>
    </row>
    <row r="33" spans="1:61" s="115" customFormat="1">
      <c r="A33" s="1131"/>
      <c r="B33" s="846"/>
      <c r="C33" s="846"/>
      <c r="D33" s="846"/>
      <c r="E33" s="846"/>
      <c r="F33" s="846"/>
      <c r="G33" s="1072" t="str">
        <f t="shared" si="0"/>
        <v/>
      </c>
      <c r="H33" s="1072" t="str">
        <f t="shared" si="5"/>
        <v/>
      </c>
      <c r="I33" s="412">
        <f t="shared" si="1"/>
        <v>0</v>
      </c>
      <c r="J33" s="1132">
        <f t="shared" si="6"/>
        <v>0</v>
      </c>
      <c r="K33" s="1072" t="str">
        <f t="shared" si="7"/>
        <v/>
      </c>
      <c r="L33" s="412">
        <f t="shared" si="2"/>
        <v>0</v>
      </c>
      <c r="M33" s="1133"/>
      <c r="N33" s="846"/>
      <c r="O33" s="846"/>
      <c r="P33" s="846"/>
      <c r="Q33" s="846"/>
      <c r="R33" s="846"/>
      <c r="S33" s="848"/>
      <c r="T33" s="1134"/>
      <c r="U33" s="999"/>
      <c r="V33" s="423"/>
      <c r="W33" s="1135"/>
      <c r="X33" s="1135"/>
      <c r="Y33" s="856">
        <f t="shared" si="10"/>
        <v>0</v>
      </c>
      <c r="Z33" s="857">
        <f>IF(((Y33-'DATA INPUT'!$B$47)*'DATA INPUT'!$B$43)&lt;0,0,IF(((Y33-'DATA INPUT'!$B$47)*'DATA INPUT'!$B$43)&lt;'DATA INPUT'!$B$45,(Y33-'DATA INPUT'!$B$47)*'DATA INPUT'!$B$43,'DATA INPUT'!$B$45))</f>
        <v>0</v>
      </c>
      <c r="AA33" s="858">
        <f>IF((Y33*'DATA INPUT'!$B$44)&lt;'DATA INPUT'!$B$46,(Y33*'DATA INPUT'!$B$44*'DATA INPUT'!$B$48),('DATA INPUT'!$B$46*'DATA INPUT'!$B$48))</f>
        <v>0</v>
      </c>
      <c r="AB33" s="859">
        <f>(AC33*'DATA INPUT'!$B$54*12+AE33*'DATA INPUT'!$B$53*12)*'SALARY CALC.'!V33+'SALARY CALC.'!AF33+'SALARY CALC.'!AH33</f>
        <v>0</v>
      </c>
      <c r="AC33" s="1136"/>
      <c r="AD33" s="1136"/>
      <c r="AE33" s="990">
        <f>IF(AD33="",0,IF(AD33=1,'DATA INPUT'!$B$50,IF(AD33=2,'DATA INPUT'!$B$51,IF(AD33&gt;=3,'DATA INPUT'!$B$52))))</f>
        <v>0</v>
      </c>
      <c r="AF33" s="990">
        <f>IF(Y33&lt;'DATA INPUT'!$B$38,0,IF(V33&lt;'DATA INPUT'!$B$39,0,Y33*'DATA INPUT'!$B$37))</f>
        <v>0</v>
      </c>
      <c r="AG33" s="990">
        <f>Y33*'DATA INPUT'!$B$49</f>
        <v>0</v>
      </c>
      <c r="AH33" s="1062"/>
      <c r="AI33" s="1137">
        <f t="shared" si="3"/>
        <v>0</v>
      </c>
      <c r="AJ33" s="1139"/>
      <c r="AK33" s="1140"/>
      <c r="AL33" s="1140"/>
      <c r="AM33" s="1140"/>
      <c r="AN33" s="1140"/>
      <c r="AO33" s="1140"/>
      <c r="AP33" s="1140"/>
      <c r="AQ33" s="1140"/>
      <c r="AR33" s="1140"/>
      <c r="AS33" s="1140"/>
      <c r="AT33" s="1141"/>
      <c r="AU33" s="1127">
        <f t="shared" si="8"/>
        <v>1</v>
      </c>
      <c r="AV33" s="1142">
        <f t="shared" si="11"/>
        <v>0</v>
      </c>
      <c r="AW33" s="990">
        <f t="shared" si="11"/>
        <v>0</v>
      </c>
      <c r="AX33" s="990">
        <f t="shared" si="11"/>
        <v>0</v>
      </c>
      <c r="AY33" s="990">
        <f t="shared" si="11"/>
        <v>0</v>
      </c>
      <c r="AZ33" s="990">
        <f t="shared" si="11"/>
        <v>0</v>
      </c>
      <c r="BA33" s="990">
        <f t="shared" si="11"/>
        <v>0</v>
      </c>
      <c r="BB33" s="990">
        <f t="shared" si="11"/>
        <v>0</v>
      </c>
      <c r="BC33" s="990">
        <f t="shared" si="11"/>
        <v>0</v>
      </c>
      <c r="BD33" s="990">
        <f t="shared" si="11"/>
        <v>0</v>
      </c>
      <c r="BE33" s="990">
        <f t="shared" si="11"/>
        <v>0</v>
      </c>
      <c r="BF33" s="1143">
        <f t="shared" si="11"/>
        <v>0</v>
      </c>
      <c r="BG33" s="1130">
        <f t="shared" si="9"/>
        <v>1</v>
      </c>
      <c r="BH33" s="880"/>
      <c r="BI33" s="880"/>
    </row>
    <row r="34" spans="1:61" s="115" customFormat="1">
      <c r="A34" s="1131"/>
      <c r="B34" s="846"/>
      <c r="C34" s="846"/>
      <c r="D34" s="846"/>
      <c r="E34" s="846"/>
      <c r="F34" s="846"/>
      <c r="G34" s="1072" t="str">
        <f t="shared" si="0"/>
        <v/>
      </c>
      <c r="H34" s="1072" t="str">
        <f t="shared" si="5"/>
        <v/>
      </c>
      <c r="I34" s="412">
        <f t="shared" si="1"/>
        <v>0</v>
      </c>
      <c r="J34" s="1132">
        <f t="shared" si="6"/>
        <v>0</v>
      </c>
      <c r="K34" s="1072" t="str">
        <f t="shared" si="7"/>
        <v/>
      </c>
      <c r="L34" s="412">
        <f t="shared" si="2"/>
        <v>0</v>
      </c>
      <c r="M34" s="1133"/>
      <c r="N34" s="846"/>
      <c r="O34" s="846"/>
      <c r="P34" s="846"/>
      <c r="Q34" s="846"/>
      <c r="R34" s="846"/>
      <c r="S34" s="848"/>
      <c r="T34" s="1134"/>
      <c r="U34" s="999"/>
      <c r="V34" s="423"/>
      <c r="W34" s="1135"/>
      <c r="X34" s="1135"/>
      <c r="Y34" s="856">
        <f t="shared" si="10"/>
        <v>0</v>
      </c>
      <c r="Z34" s="857">
        <f>IF(((Y34-'DATA INPUT'!$B$47)*'DATA INPUT'!$B$43)&lt;0,0,IF(((Y34-'DATA INPUT'!$B$47)*'DATA INPUT'!$B$43)&lt;'DATA INPUT'!$B$45,(Y34-'DATA INPUT'!$B$47)*'DATA INPUT'!$B$43,'DATA INPUT'!$B$45))</f>
        <v>0</v>
      </c>
      <c r="AA34" s="858">
        <f>IF((Y34*'DATA INPUT'!$B$44)&lt;'DATA INPUT'!$B$46,(Y34*'DATA INPUT'!$B$44*'DATA INPUT'!$B$48),('DATA INPUT'!$B$46*'DATA INPUT'!$B$48))</f>
        <v>0</v>
      </c>
      <c r="AB34" s="859">
        <f>(AC34*'DATA INPUT'!$B$54*12+AE34*'DATA INPUT'!$B$53*12)*'SALARY CALC.'!V34+'SALARY CALC.'!AF34+'SALARY CALC.'!AH34</f>
        <v>0</v>
      </c>
      <c r="AC34" s="1136"/>
      <c r="AD34" s="1136"/>
      <c r="AE34" s="990">
        <f>IF(AD34="",0,IF(AD34=1,'DATA INPUT'!$B$50,IF(AD34=2,'DATA INPUT'!$B$51,IF(AD34&gt;=3,'DATA INPUT'!$B$52))))</f>
        <v>0</v>
      </c>
      <c r="AF34" s="990">
        <f>IF(Y34&lt;'DATA INPUT'!$B$38,0,IF(V34&lt;'DATA INPUT'!$B$39,0,Y34*'DATA INPUT'!$B$37))</f>
        <v>0</v>
      </c>
      <c r="AG34" s="990">
        <f>Y34*'DATA INPUT'!$B$49</f>
        <v>0</v>
      </c>
      <c r="AH34" s="1062"/>
      <c r="AI34" s="1137">
        <f t="shared" si="3"/>
        <v>0</v>
      </c>
      <c r="AJ34" s="1139"/>
      <c r="AK34" s="1140"/>
      <c r="AL34" s="1140"/>
      <c r="AM34" s="1140"/>
      <c r="AN34" s="1140"/>
      <c r="AO34" s="1140"/>
      <c r="AP34" s="1140"/>
      <c r="AQ34" s="1140"/>
      <c r="AR34" s="1140"/>
      <c r="AS34" s="1140"/>
      <c r="AT34" s="1141"/>
      <c r="AU34" s="1127">
        <f t="shared" si="8"/>
        <v>1</v>
      </c>
      <c r="AV34" s="1142">
        <f t="shared" si="11"/>
        <v>0</v>
      </c>
      <c r="AW34" s="990">
        <f t="shared" si="11"/>
        <v>0</v>
      </c>
      <c r="AX34" s="990">
        <f t="shared" si="11"/>
        <v>0</v>
      </c>
      <c r="AY34" s="990">
        <f t="shared" si="11"/>
        <v>0</v>
      </c>
      <c r="AZ34" s="990">
        <f t="shared" si="11"/>
        <v>0</v>
      </c>
      <c r="BA34" s="990">
        <f t="shared" si="11"/>
        <v>0</v>
      </c>
      <c r="BB34" s="990">
        <f t="shared" si="11"/>
        <v>0</v>
      </c>
      <c r="BC34" s="990">
        <f t="shared" si="11"/>
        <v>0</v>
      </c>
      <c r="BD34" s="990">
        <f t="shared" si="11"/>
        <v>0</v>
      </c>
      <c r="BE34" s="990">
        <f t="shared" si="11"/>
        <v>0</v>
      </c>
      <c r="BF34" s="1143">
        <f t="shared" si="11"/>
        <v>0</v>
      </c>
      <c r="BG34" s="1130">
        <f t="shared" si="9"/>
        <v>1</v>
      </c>
      <c r="BH34" s="880"/>
      <c r="BI34" s="880"/>
    </row>
    <row r="35" spans="1:61" s="115" customFormat="1">
      <c r="A35" s="1131"/>
      <c r="B35" s="846"/>
      <c r="C35" s="846"/>
      <c r="D35" s="846"/>
      <c r="E35" s="846"/>
      <c r="F35" s="846"/>
      <c r="G35" s="1072" t="str">
        <f t="shared" si="0"/>
        <v/>
      </c>
      <c r="H35" s="1072" t="str">
        <f t="shared" si="5"/>
        <v/>
      </c>
      <c r="I35" s="412">
        <f t="shared" si="1"/>
        <v>0</v>
      </c>
      <c r="J35" s="1132">
        <f t="shared" si="6"/>
        <v>0</v>
      </c>
      <c r="K35" s="1072" t="str">
        <f t="shared" si="7"/>
        <v/>
      </c>
      <c r="L35" s="412">
        <f t="shared" si="2"/>
        <v>0</v>
      </c>
      <c r="M35" s="1133"/>
      <c r="N35" s="846"/>
      <c r="O35" s="846"/>
      <c r="P35" s="846"/>
      <c r="Q35" s="846"/>
      <c r="R35" s="846"/>
      <c r="S35" s="848"/>
      <c r="T35" s="1134"/>
      <c r="U35" s="999"/>
      <c r="V35" s="423"/>
      <c r="W35" s="1135"/>
      <c r="X35" s="1135"/>
      <c r="Y35" s="856">
        <f t="shared" si="10"/>
        <v>0</v>
      </c>
      <c r="Z35" s="857">
        <f>IF(((Y35-'DATA INPUT'!$B$47)*'DATA INPUT'!$B$43)&lt;0,0,IF(((Y35-'DATA INPUT'!$B$47)*'DATA INPUT'!$B$43)&lt;'DATA INPUT'!$B$45,(Y35-'DATA INPUT'!$B$47)*'DATA INPUT'!$B$43,'DATA INPUT'!$B$45))</f>
        <v>0</v>
      </c>
      <c r="AA35" s="858">
        <f>IF((Y35*'DATA INPUT'!$B$44)&lt;'DATA INPUT'!$B$46,(Y35*'DATA INPUT'!$B$44*'DATA INPUT'!$B$48),('DATA INPUT'!$B$46*'DATA INPUT'!$B$48))</f>
        <v>0</v>
      </c>
      <c r="AB35" s="859">
        <f>(AC35*'DATA INPUT'!$B$54*12+AE35*'DATA INPUT'!$B$53*12)*'SALARY CALC.'!V35+'SALARY CALC.'!AF35+'SALARY CALC.'!AH35</f>
        <v>0</v>
      </c>
      <c r="AC35" s="1136"/>
      <c r="AD35" s="1136"/>
      <c r="AE35" s="990">
        <f>IF(AD35="",0,IF(AD35=1,'DATA INPUT'!$B$50,IF(AD35=2,'DATA INPUT'!$B$51,IF(AD35&gt;=3,'DATA INPUT'!$B$52))))</f>
        <v>0</v>
      </c>
      <c r="AF35" s="990">
        <f>IF(Y35&lt;'DATA INPUT'!$B$38,0,IF(V35&lt;'DATA INPUT'!$B$39,0,Y35*'DATA INPUT'!$B$37))</f>
        <v>0</v>
      </c>
      <c r="AG35" s="990">
        <f>Y35*'DATA INPUT'!$B$49</f>
        <v>0</v>
      </c>
      <c r="AH35" s="1062"/>
      <c r="AI35" s="1137">
        <f t="shared" si="3"/>
        <v>0</v>
      </c>
      <c r="AJ35" s="1139"/>
      <c r="AK35" s="1140"/>
      <c r="AL35" s="1140"/>
      <c r="AM35" s="1140"/>
      <c r="AN35" s="1140"/>
      <c r="AO35" s="1140"/>
      <c r="AP35" s="1140"/>
      <c r="AQ35" s="1140"/>
      <c r="AR35" s="1140"/>
      <c r="AS35" s="1140"/>
      <c r="AT35" s="1141"/>
      <c r="AU35" s="1127">
        <f t="shared" si="8"/>
        <v>1</v>
      </c>
      <c r="AV35" s="1142">
        <f t="shared" si="11"/>
        <v>0</v>
      </c>
      <c r="AW35" s="990">
        <f t="shared" si="11"/>
        <v>0</v>
      </c>
      <c r="AX35" s="990">
        <f t="shared" si="11"/>
        <v>0</v>
      </c>
      <c r="AY35" s="990">
        <f t="shared" si="11"/>
        <v>0</v>
      </c>
      <c r="AZ35" s="990">
        <f t="shared" si="11"/>
        <v>0</v>
      </c>
      <c r="BA35" s="990">
        <f t="shared" si="11"/>
        <v>0</v>
      </c>
      <c r="BB35" s="990">
        <f t="shared" si="11"/>
        <v>0</v>
      </c>
      <c r="BC35" s="990">
        <f t="shared" si="11"/>
        <v>0</v>
      </c>
      <c r="BD35" s="990">
        <f t="shared" si="11"/>
        <v>0</v>
      </c>
      <c r="BE35" s="990">
        <f t="shared" si="11"/>
        <v>0</v>
      </c>
      <c r="BF35" s="1143">
        <f t="shared" si="11"/>
        <v>0</v>
      </c>
      <c r="BG35" s="1130">
        <f t="shared" si="9"/>
        <v>1</v>
      </c>
      <c r="BH35" s="880"/>
      <c r="BI35" s="880"/>
    </row>
    <row r="36" spans="1:61" s="115" customFormat="1">
      <c r="A36" s="1131"/>
      <c r="B36" s="846"/>
      <c r="C36" s="846"/>
      <c r="D36" s="846"/>
      <c r="E36" s="846"/>
      <c r="F36" s="846"/>
      <c r="G36" s="1072" t="str">
        <f t="shared" si="0"/>
        <v/>
      </c>
      <c r="H36" s="1072" t="str">
        <f t="shared" si="5"/>
        <v/>
      </c>
      <c r="I36" s="412">
        <f t="shared" si="1"/>
        <v>0</v>
      </c>
      <c r="J36" s="1132">
        <f t="shared" si="6"/>
        <v>0</v>
      </c>
      <c r="K36" s="1072" t="str">
        <f t="shared" si="7"/>
        <v/>
      </c>
      <c r="L36" s="412">
        <f t="shared" si="2"/>
        <v>0</v>
      </c>
      <c r="M36" s="1133"/>
      <c r="N36" s="846"/>
      <c r="O36" s="846"/>
      <c r="P36" s="846"/>
      <c r="Q36" s="846"/>
      <c r="R36" s="846"/>
      <c r="S36" s="848"/>
      <c r="T36" s="1134"/>
      <c r="U36" s="999"/>
      <c r="V36" s="423"/>
      <c r="W36" s="1135"/>
      <c r="X36" s="1135"/>
      <c r="Y36" s="856">
        <f t="shared" si="10"/>
        <v>0</v>
      </c>
      <c r="Z36" s="857">
        <f>IF(((Y36-'DATA INPUT'!$B$47)*'DATA INPUT'!$B$43)&lt;0,0,IF(((Y36-'DATA INPUT'!$B$47)*'DATA INPUT'!$B$43)&lt;'DATA INPUT'!$B$45,(Y36-'DATA INPUT'!$B$47)*'DATA INPUT'!$B$43,'DATA INPUT'!$B$45))</f>
        <v>0</v>
      </c>
      <c r="AA36" s="858">
        <f>IF((Y36*'DATA INPUT'!$B$44)&lt;'DATA INPUT'!$B$46,(Y36*'DATA INPUT'!$B$44*'DATA INPUT'!$B$48),('DATA INPUT'!$B$46*'DATA INPUT'!$B$48))</f>
        <v>0</v>
      </c>
      <c r="AB36" s="859">
        <f>(AC36*'DATA INPUT'!$B$54*12+AE36*'DATA INPUT'!$B$53*12)*'SALARY CALC.'!V36+'SALARY CALC.'!AF36+'SALARY CALC.'!AH36</f>
        <v>0</v>
      </c>
      <c r="AC36" s="1136"/>
      <c r="AD36" s="1136"/>
      <c r="AE36" s="990">
        <f>IF(AD36="",0,IF(AD36=1,'DATA INPUT'!$B$50,IF(AD36=2,'DATA INPUT'!$B$51,IF(AD36&gt;=3,'DATA INPUT'!$B$52))))</f>
        <v>0</v>
      </c>
      <c r="AF36" s="990">
        <f>IF(Y36&lt;'DATA INPUT'!$B$38,0,IF(V36&lt;'DATA INPUT'!$B$39,0,Y36*'DATA INPUT'!$B$37))</f>
        <v>0</v>
      </c>
      <c r="AG36" s="990">
        <f>Y36*'DATA INPUT'!$B$49</f>
        <v>0</v>
      </c>
      <c r="AH36" s="1062"/>
      <c r="AI36" s="1137">
        <f t="shared" si="3"/>
        <v>0</v>
      </c>
      <c r="AJ36" s="1139"/>
      <c r="AK36" s="1140"/>
      <c r="AL36" s="1140"/>
      <c r="AM36" s="1140"/>
      <c r="AN36" s="1140"/>
      <c r="AO36" s="1140"/>
      <c r="AP36" s="1140"/>
      <c r="AQ36" s="1140"/>
      <c r="AR36" s="1140"/>
      <c r="AS36" s="1140"/>
      <c r="AT36" s="1141"/>
      <c r="AU36" s="1127">
        <f t="shared" si="8"/>
        <v>1</v>
      </c>
      <c r="AV36" s="1142">
        <f t="shared" si="11"/>
        <v>0</v>
      </c>
      <c r="AW36" s="990">
        <f t="shared" si="11"/>
        <v>0</v>
      </c>
      <c r="AX36" s="990">
        <f t="shared" si="11"/>
        <v>0</v>
      </c>
      <c r="AY36" s="990">
        <f t="shared" si="11"/>
        <v>0</v>
      </c>
      <c r="AZ36" s="990">
        <f t="shared" si="11"/>
        <v>0</v>
      </c>
      <c r="BA36" s="990">
        <f t="shared" si="11"/>
        <v>0</v>
      </c>
      <c r="BB36" s="990">
        <f t="shared" si="11"/>
        <v>0</v>
      </c>
      <c r="BC36" s="990">
        <f t="shared" si="11"/>
        <v>0</v>
      </c>
      <c r="BD36" s="990">
        <f t="shared" si="11"/>
        <v>0</v>
      </c>
      <c r="BE36" s="990">
        <f t="shared" si="11"/>
        <v>0</v>
      </c>
      <c r="BF36" s="1143">
        <f t="shared" si="11"/>
        <v>0</v>
      </c>
      <c r="BG36" s="1130">
        <f t="shared" si="9"/>
        <v>1</v>
      </c>
      <c r="BH36" s="880"/>
      <c r="BI36" s="880"/>
    </row>
    <row r="37" spans="1:61" s="115" customFormat="1">
      <c r="A37" s="1131"/>
      <c r="B37" s="846"/>
      <c r="C37" s="846"/>
      <c r="D37" s="846"/>
      <c r="E37" s="846"/>
      <c r="F37" s="846"/>
      <c r="G37" s="1072" t="str">
        <f t="shared" si="0"/>
        <v/>
      </c>
      <c r="H37" s="1072" t="str">
        <f t="shared" si="5"/>
        <v/>
      </c>
      <c r="I37" s="412">
        <f t="shared" si="1"/>
        <v>0</v>
      </c>
      <c r="J37" s="1132">
        <f t="shared" si="6"/>
        <v>0</v>
      </c>
      <c r="K37" s="1072" t="str">
        <f t="shared" si="7"/>
        <v/>
      </c>
      <c r="L37" s="412">
        <f t="shared" si="2"/>
        <v>0</v>
      </c>
      <c r="M37" s="1133"/>
      <c r="N37" s="846"/>
      <c r="O37" s="846"/>
      <c r="P37" s="846"/>
      <c r="Q37" s="846"/>
      <c r="R37" s="846"/>
      <c r="S37" s="848"/>
      <c r="T37" s="1134"/>
      <c r="U37" s="999"/>
      <c r="V37" s="423"/>
      <c r="W37" s="1135"/>
      <c r="X37" s="1135"/>
      <c r="Y37" s="856">
        <f t="shared" si="10"/>
        <v>0</v>
      </c>
      <c r="Z37" s="857">
        <f>IF(((Y37-'DATA INPUT'!$B$47)*'DATA INPUT'!$B$43)&lt;0,0,IF(((Y37-'DATA INPUT'!$B$47)*'DATA INPUT'!$B$43)&lt;'DATA INPUT'!$B$45,(Y37-'DATA INPUT'!$B$47)*'DATA INPUT'!$B$43,'DATA INPUT'!$B$45))</f>
        <v>0</v>
      </c>
      <c r="AA37" s="858">
        <f>IF((Y37*'DATA INPUT'!$B$44)&lt;'DATA INPUT'!$B$46,(Y37*'DATA INPUT'!$B$44*'DATA INPUT'!$B$48),('DATA INPUT'!$B$46*'DATA INPUT'!$B$48))</f>
        <v>0</v>
      </c>
      <c r="AB37" s="859">
        <f>(AC37*'DATA INPUT'!$B$54*12+AE37*'DATA INPUT'!$B$53*12)*'SALARY CALC.'!V37+'SALARY CALC.'!AF37+'SALARY CALC.'!AH37</f>
        <v>0</v>
      </c>
      <c r="AC37" s="1136"/>
      <c r="AD37" s="1136"/>
      <c r="AE37" s="990">
        <f>IF(AD37="",0,IF(AD37=1,'DATA INPUT'!$B$50,IF(AD37=2,'DATA INPUT'!$B$51,IF(AD37&gt;=3,'DATA INPUT'!$B$52))))</f>
        <v>0</v>
      </c>
      <c r="AF37" s="990">
        <f>IF(Y37&lt;'DATA INPUT'!$B$38,0,IF(V37&lt;'DATA INPUT'!$B$39,0,Y37*'DATA INPUT'!$B$37))</f>
        <v>0</v>
      </c>
      <c r="AG37" s="990">
        <f>Y37*'DATA INPUT'!$B$49</f>
        <v>0</v>
      </c>
      <c r="AH37" s="1062"/>
      <c r="AI37" s="1137">
        <f t="shared" si="3"/>
        <v>0</v>
      </c>
      <c r="AJ37" s="1139"/>
      <c r="AK37" s="1140"/>
      <c r="AL37" s="1140"/>
      <c r="AM37" s="1140"/>
      <c r="AN37" s="1140"/>
      <c r="AO37" s="1140"/>
      <c r="AP37" s="1140"/>
      <c r="AQ37" s="1140"/>
      <c r="AR37" s="1140"/>
      <c r="AS37" s="1140"/>
      <c r="AT37" s="1141"/>
      <c r="AU37" s="1127">
        <f t="shared" si="8"/>
        <v>1</v>
      </c>
      <c r="AV37" s="1142">
        <f t="shared" si="11"/>
        <v>0</v>
      </c>
      <c r="AW37" s="990">
        <f t="shared" si="11"/>
        <v>0</v>
      </c>
      <c r="AX37" s="990">
        <f t="shared" si="11"/>
        <v>0</v>
      </c>
      <c r="AY37" s="990">
        <f t="shared" si="11"/>
        <v>0</v>
      </c>
      <c r="AZ37" s="990">
        <f t="shared" si="11"/>
        <v>0</v>
      </c>
      <c r="BA37" s="990">
        <f t="shared" si="11"/>
        <v>0</v>
      </c>
      <c r="BB37" s="990">
        <f t="shared" si="11"/>
        <v>0</v>
      </c>
      <c r="BC37" s="990">
        <f t="shared" si="11"/>
        <v>0</v>
      </c>
      <c r="BD37" s="990">
        <f t="shared" si="11"/>
        <v>0</v>
      </c>
      <c r="BE37" s="990">
        <f t="shared" si="11"/>
        <v>0</v>
      </c>
      <c r="BF37" s="1143">
        <f t="shared" si="11"/>
        <v>0</v>
      </c>
      <c r="BG37" s="1130">
        <f t="shared" si="9"/>
        <v>1</v>
      </c>
      <c r="BH37" s="880"/>
      <c r="BI37" s="880"/>
    </row>
    <row r="38" spans="1:61" s="115" customFormat="1">
      <c r="A38" s="1131"/>
      <c r="B38" s="846"/>
      <c r="C38" s="846"/>
      <c r="D38" s="846"/>
      <c r="E38" s="846"/>
      <c r="F38" s="846"/>
      <c r="G38" s="1072" t="str">
        <f>IF(E38="","",IF(F38&lt;1,E38+1,E38))</f>
        <v/>
      </c>
      <c r="H38" s="1072" t="str">
        <f>D38&amp;G38</f>
        <v/>
      </c>
      <c r="I38" s="412">
        <f t="shared" si="1"/>
        <v>0</v>
      </c>
      <c r="J38" s="1132">
        <f>IF(I38="","",L38+(I38-L38)*F38)</f>
        <v>0</v>
      </c>
      <c r="K38" s="1072" t="str">
        <f>D38&amp;E38</f>
        <v/>
      </c>
      <c r="L38" s="412">
        <f t="shared" si="2"/>
        <v>0</v>
      </c>
      <c r="M38" s="1133"/>
      <c r="N38" s="846"/>
      <c r="O38" s="846"/>
      <c r="P38" s="846"/>
      <c r="Q38" s="846"/>
      <c r="R38" s="846"/>
      <c r="S38" s="848"/>
      <c r="T38" s="1134"/>
      <c r="U38" s="999"/>
      <c r="V38" s="423"/>
      <c r="W38" s="1135"/>
      <c r="X38" s="1135"/>
      <c r="Y38" s="856">
        <f t="shared" si="10"/>
        <v>0</v>
      </c>
      <c r="Z38" s="857">
        <f>IF(((Y38-'DATA INPUT'!$B$47)*'DATA INPUT'!$B$43)&lt;0,0,IF(((Y38-'DATA INPUT'!$B$47)*'DATA INPUT'!$B$43)&lt;'DATA INPUT'!$B$45,(Y38-'DATA INPUT'!$B$47)*'DATA INPUT'!$B$43,'DATA INPUT'!$B$45))</f>
        <v>0</v>
      </c>
      <c r="AA38" s="858">
        <f>IF((Y38*'DATA INPUT'!$B$44)&lt;'DATA INPUT'!$B$46,(Y38*'DATA INPUT'!$B$44*'DATA INPUT'!$B$48),('DATA INPUT'!$B$46*'DATA INPUT'!$B$48))</f>
        <v>0</v>
      </c>
      <c r="AB38" s="859">
        <f>(AC38*'DATA INPUT'!$B$54*12+AE38*'DATA INPUT'!$B$53*12)*'SALARY CALC.'!V38+'SALARY CALC.'!AF38+'SALARY CALC.'!AH38</f>
        <v>0</v>
      </c>
      <c r="AC38" s="1136"/>
      <c r="AD38" s="1136"/>
      <c r="AE38" s="990">
        <f>IF(AD38="",0,IF(AD38=1,'DATA INPUT'!$B$50,IF(AD38=2,'DATA INPUT'!$B$51,IF(AD38&gt;=3,'DATA INPUT'!$B$52))))</f>
        <v>0</v>
      </c>
      <c r="AF38" s="990">
        <f>IF(Y38&lt;'DATA INPUT'!$B$38,0,IF(V38&lt;'DATA INPUT'!$B$39,0,Y38*'DATA INPUT'!$B$37))</f>
        <v>0</v>
      </c>
      <c r="AG38" s="990">
        <f>Y38*'DATA INPUT'!$B$49</f>
        <v>0</v>
      </c>
      <c r="AH38" s="1062"/>
      <c r="AI38" s="1137">
        <f>Y38+Z38+AA38+AB38+AG38</f>
        <v>0</v>
      </c>
      <c r="AJ38" s="1139"/>
      <c r="AK38" s="1140"/>
      <c r="AL38" s="1140"/>
      <c r="AM38" s="1140"/>
      <c r="AN38" s="1140"/>
      <c r="AO38" s="1140"/>
      <c r="AP38" s="1140"/>
      <c r="AQ38" s="1140"/>
      <c r="AR38" s="1140"/>
      <c r="AS38" s="1140"/>
      <c r="AT38" s="1141"/>
      <c r="AU38" s="1127">
        <f t="shared" si="8"/>
        <v>1</v>
      </c>
      <c r="AV38" s="1142">
        <f t="shared" ref="AV38:BF42" si="12">$AI38*AJ38</f>
        <v>0</v>
      </c>
      <c r="AW38" s="990">
        <f t="shared" si="12"/>
        <v>0</v>
      </c>
      <c r="AX38" s="990">
        <f t="shared" si="12"/>
        <v>0</v>
      </c>
      <c r="AY38" s="990">
        <f t="shared" si="12"/>
        <v>0</v>
      </c>
      <c r="AZ38" s="990">
        <f t="shared" si="12"/>
        <v>0</v>
      </c>
      <c r="BA38" s="990">
        <f t="shared" si="12"/>
        <v>0</v>
      </c>
      <c r="BB38" s="990">
        <f t="shared" si="12"/>
        <v>0</v>
      </c>
      <c r="BC38" s="990">
        <f t="shared" si="12"/>
        <v>0</v>
      </c>
      <c r="BD38" s="990">
        <f t="shared" si="12"/>
        <v>0</v>
      </c>
      <c r="BE38" s="990">
        <f t="shared" si="12"/>
        <v>0</v>
      </c>
      <c r="BF38" s="1143">
        <f t="shared" si="12"/>
        <v>0</v>
      </c>
      <c r="BG38" s="1130">
        <f>SUM(AU38:BF38)-AI38</f>
        <v>1</v>
      </c>
      <c r="BH38" s="880"/>
      <c r="BI38" s="880"/>
    </row>
    <row r="39" spans="1:61" s="115" customFormat="1">
      <c r="A39" s="1131"/>
      <c r="B39" s="846"/>
      <c r="C39" s="846"/>
      <c r="D39" s="846"/>
      <c r="E39" s="846"/>
      <c r="F39" s="846"/>
      <c r="G39" s="1072" t="str">
        <f>IF(E39="","",IF(F39&lt;1,E39+1,E39))</f>
        <v/>
      </c>
      <c r="H39" s="1072" t="str">
        <f>D39&amp;G39</f>
        <v/>
      </c>
      <c r="I39" s="412">
        <f t="shared" si="1"/>
        <v>0</v>
      </c>
      <c r="J39" s="1132">
        <f>IF(I39="","",L39+(I39-L39)*F39)</f>
        <v>0</v>
      </c>
      <c r="K39" s="1072" t="str">
        <f>D39&amp;E39</f>
        <v/>
      </c>
      <c r="L39" s="412">
        <f t="shared" si="2"/>
        <v>0</v>
      </c>
      <c r="M39" s="1133"/>
      <c r="N39" s="846"/>
      <c r="O39" s="846"/>
      <c r="P39" s="846"/>
      <c r="Q39" s="846"/>
      <c r="R39" s="846"/>
      <c r="S39" s="848"/>
      <c r="T39" s="1134"/>
      <c r="U39" s="999"/>
      <c r="V39" s="423"/>
      <c r="W39" s="1135"/>
      <c r="X39" s="1135"/>
      <c r="Y39" s="856">
        <f t="shared" si="10"/>
        <v>0</v>
      </c>
      <c r="Z39" s="857">
        <f>IF(((Y39-'DATA INPUT'!$B$47)*'DATA INPUT'!$B$43)&lt;0,0,IF(((Y39-'DATA INPUT'!$B$47)*'DATA INPUT'!$B$43)&lt;'DATA INPUT'!$B$45,(Y39-'DATA INPUT'!$B$47)*'DATA INPUT'!$B$43,'DATA INPUT'!$B$45))</f>
        <v>0</v>
      </c>
      <c r="AA39" s="858">
        <f>IF((Y39*'DATA INPUT'!$B$44)&lt;'DATA INPUT'!$B$46,(Y39*'DATA INPUT'!$B$44*'DATA INPUT'!$B$48),('DATA INPUT'!$B$46*'DATA INPUT'!$B$48))</f>
        <v>0</v>
      </c>
      <c r="AB39" s="859">
        <f>(AC39*'DATA INPUT'!$B$54*12+AE39*'DATA INPUT'!$B$53*12)*'SALARY CALC.'!V39+'SALARY CALC.'!AF39+'SALARY CALC.'!AH39</f>
        <v>0</v>
      </c>
      <c r="AC39" s="1136"/>
      <c r="AD39" s="1136"/>
      <c r="AE39" s="990">
        <f>IF(AD39="",0,IF(AD39=1,'DATA INPUT'!$B$50,IF(AD39=2,'DATA INPUT'!$B$51,IF(AD39&gt;=3,'DATA INPUT'!$B$52))))</f>
        <v>0</v>
      </c>
      <c r="AF39" s="990">
        <f>IF(Y39&lt;'DATA INPUT'!$B$38,0,IF(V39&lt;'DATA INPUT'!$B$39,0,Y39*'DATA INPUT'!$B$37))</f>
        <v>0</v>
      </c>
      <c r="AG39" s="990">
        <f>Y39*'DATA INPUT'!$B$49</f>
        <v>0</v>
      </c>
      <c r="AH39" s="1062"/>
      <c r="AI39" s="1137">
        <f>Y39+Z39+AA39+AB39+AG39</f>
        <v>0</v>
      </c>
      <c r="AJ39" s="1139"/>
      <c r="AK39" s="1140"/>
      <c r="AL39" s="1140"/>
      <c r="AM39" s="1140"/>
      <c r="AN39" s="1140"/>
      <c r="AO39" s="1140"/>
      <c r="AP39" s="1140"/>
      <c r="AQ39" s="1140"/>
      <c r="AR39" s="1140"/>
      <c r="AS39" s="1140"/>
      <c r="AT39" s="1141"/>
      <c r="AU39" s="1127">
        <f t="shared" si="8"/>
        <v>1</v>
      </c>
      <c r="AV39" s="1142">
        <f t="shared" si="12"/>
        <v>0</v>
      </c>
      <c r="AW39" s="990">
        <f t="shared" si="12"/>
        <v>0</v>
      </c>
      <c r="AX39" s="990">
        <f t="shared" si="12"/>
        <v>0</v>
      </c>
      <c r="AY39" s="990">
        <f t="shared" si="12"/>
        <v>0</v>
      </c>
      <c r="AZ39" s="990">
        <f t="shared" si="12"/>
        <v>0</v>
      </c>
      <c r="BA39" s="990">
        <f t="shared" si="12"/>
        <v>0</v>
      </c>
      <c r="BB39" s="990">
        <f t="shared" si="12"/>
        <v>0</v>
      </c>
      <c r="BC39" s="990">
        <f t="shared" si="12"/>
        <v>0</v>
      </c>
      <c r="BD39" s="990">
        <f t="shared" si="12"/>
        <v>0</v>
      </c>
      <c r="BE39" s="990">
        <f t="shared" si="12"/>
        <v>0</v>
      </c>
      <c r="BF39" s="1143">
        <f t="shared" si="12"/>
        <v>0</v>
      </c>
      <c r="BG39" s="1130">
        <f>SUM(AU39:BF39)-AI39</f>
        <v>1</v>
      </c>
      <c r="BH39" s="880"/>
      <c r="BI39" s="880"/>
    </row>
    <row r="40" spans="1:61" s="115" customFormat="1">
      <c r="A40" s="1131"/>
      <c r="B40" s="846"/>
      <c r="C40" s="846"/>
      <c r="D40" s="846"/>
      <c r="E40" s="846"/>
      <c r="F40" s="846"/>
      <c r="G40" s="1072" t="str">
        <f>IF(E40="","",IF(F40&lt;1,E40+1,E40))</f>
        <v/>
      </c>
      <c r="H40" s="1072" t="str">
        <f>D40&amp;G40</f>
        <v/>
      </c>
      <c r="I40" s="412">
        <f t="shared" si="1"/>
        <v>0</v>
      </c>
      <c r="J40" s="1132">
        <f>IF(I40="","",L40+(I40-L40)*F40)</f>
        <v>0</v>
      </c>
      <c r="K40" s="1072" t="str">
        <f>D40&amp;E40</f>
        <v/>
      </c>
      <c r="L40" s="412">
        <f t="shared" si="2"/>
        <v>0</v>
      </c>
      <c r="M40" s="1133"/>
      <c r="N40" s="846"/>
      <c r="O40" s="846"/>
      <c r="P40" s="846"/>
      <c r="Q40" s="846"/>
      <c r="R40" s="846"/>
      <c r="S40" s="848"/>
      <c r="T40" s="1134"/>
      <c r="U40" s="999"/>
      <c r="V40" s="423"/>
      <c r="W40" s="1135"/>
      <c r="X40" s="1135"/>
      <c r="Y40" s="856">
        <f t="shared" si="10"/>
        <v>0</v>
      </c>
      <c r="Z40" s="857">
        <f>IF(((Y40-'DATA INPUT'!$B$47)*'DATA INPUT'!$B$43)&lt;0,0,IF(((Y40-'DATA INPUT'!$B$47)*'DATA INPUT'!$B$43)&lt;'DATA INPUT'!$B$45,(Y40-'DATA INPUT'!$B$47)*'DATA INPUT'!$B$43,'DATA INPUT'!$B$45))</f>
        <v>0</v>
      </c>
      <c r="AA40" s="858">
        <f>IF((Y40*'DATA INPUT'!$B$44)&lt;'DATA INPUT'!$B$46,(Y40*'DATA INPUT'!$B$44*'DATA INPUT'!$B$48),('DATA INPUT'!$B$46*'DATA INPUT'!$B$48))</f>
        <v>0</v>
      </c>
      <c r="AB40" s="859">
        <f>(AC40*'DATA INPUT'!$B$54*12+AE40*'DATA INPUT'!$B$53*12)*'SALARY CALC.'!V40+'SALARY CALC.'!AF40+'SALARY CALC.'!AH40</f>
        <v>0</v>
      </c>
      <c r="AC40" s="1136"/>
      <c r="AD40" s="1136"/>
      <c r="AE40" s="990">
        <f>IF(AD40="",0,IF(AD40=1,'DATA INPUT'!$B$50,IF(AD40=2,'DATA INPUT'!$B$51,IF(AD40&gt;=3,'DATA INPUT'!$B$52))))</f>
        <v>0</v>
      </c>
      <c r="AF40" s="990">
        <f>IF(Y40&lt;'DATA INPUT'!$B$38,0,IF(V40&lt;'DATA INPUT'!$B$39,0,Y40*'DATA INPUT'!$B$37))</f>
        <v>0</v>
      </c>
      <c r="AG40" s="990">
        <f>Y40*'DATA INPUT'!$B$49</f>
        <v>0</v>
      </c>
      <c r="AH40" s="1062"/>
      <c r="AI40" s="1137">
        <f>Y40+Z40+AA40+AB40+AG40</f>
        <v>0</v>
      </c>
      <c r="AJ40" s="1139"/>
      <c r="AK40" s="1140"/>
      <c r="AL40" s="1140"/>
      <c r="AM40" s="1140"/>
      <c r="AN40" s="1140"/>
      <c r="AO40" s="1140"/>
      <c r="AP40" s="1140"/>
      <c r="AQ40" s="1140"/>
      <c r="AR40" s="1140"/>
      <c r="AS40" s="1140"/>
      <c r="AT40" s="1141"/>
      <c r="AU40" s="1127">
        <f t="shared" si="8"/>
        <v>1</v>
      </c>
      <c r="AV40" s="1142">
        <f t="shared" si="12"/>
        <v>0</v>
      </c>
      <c r="AW40" s="990">
        <f t="shared" si="12"/>
        <v>0</v>
      </c>
      <c r="AX40" s="990">
        <f t="shared" si="12"/>
        <v>0</v>
      </c>
      <c r="AY40" s="990">
        <f t="shared" si="12"/>
        <v>0</v>
      </c>
      <c r="AZ40" s="990">
        <f t="shared" si="12"/>
        <v>0</v>
      </c>
      <c r="BA40" s="990">
        <f t="shared" si="12"/>
        <v>0</v>
      </c>
      <c r="BB40" s="990">
        <f t="shared" si="12"/>
        <v>0</v>
      </c>
      <c r="BC40" s="990">
        <f t="shared" si="12"/>
        <v>0</v>
      </c>
      <c r="BD40" s="990">
        <f t="shared" si="12"/>
        <v>0</v>
      </c>
      <c r="BE40" s="990">
        <f t="shared" si="12"/>
        <v>0</v>
      </c>
      <c r="BF40" s="1143">
        <f t="shared" si="12"/>
        <v>0</v>
      </c>
      <c r="BG40" s="1130">
        <f>SUM(AU40:BF40)-AI40</f>
        <v>1</v>
      </c>
      <c r="BH40" s="880"/>
      <c r="BI40" s="880"/>
    </row>
    <row r="41" spans="1:61" s="115" customFormat="1">
      <c r="A41" s="1131"/>
      <c r="B41" s="846"/>
      <c r="C41" s="846"/>
      <c r="D41" s="846"/>
      <c r="E41" s="846"/>
      <c r="F41" s="846"/>
      <c r="G41" s="1072" t="str">
        <f>IF(E41="","",IF(F41&lt;1,E41+1,E41))</f>
        <v/>
      </c>
      <c r="H41" s="1072" t="str">
        <f>D41&amp;G41</f>
        <v/>
      </c>
      <c r="I41" s="412">
        <f t="shared" si="1"/>
        <v>0</v>
      </c>
      <c r="J41" s="1132">
        <f>IF(I41="","",L41+(I41-L41)*F41)</f>
        <v>0</v>
      </c>
      <c r="K41" s="1072" t="str">
        <f>D41&amp;E41</f>
        <v/>
      </c>
      <c r="L41" s="412">
        <f t="shared" si="2"/>
        <v>0</v>
      </c>
      <c r="M41" s="1133"/>
      <c r="N41" s="846"/>
      <c r="O41" s="846"/>
      <c r="P41" s="846"/>
      <c r="Q41" s="846"/>
      <c r="R41" s="846"/>
      <c r="S41" s="848"/>
      <c r="T41" s="1134"/>
      <c r="U41" s="999"/>
      <c r="V41" s="423"/>
      <c r="W41" s="1135"/>
      <c r="X41" s="1135"/>
      <c r="Y41" s="856">
        <f t="shared" si="10"/>
        <v>0</v>
      </c>
      <c r="Z41" s="857">
        <f>IF(((Y41-'DATA INPUT'!$B$47)*'DATA INPUT'!$B$43)&lt;0,0,IF(((Y41-'DATA INPUT'!$B$47)*'DATA INPUT'!$B$43)&lt;'DATA INPUT'!$B$45,(Y41-'DATA INPUT'!$B$47)*'DATA INPUT'!$B$43,'DATA INPUT'!$B$45))</f>
        <v>0</v>
      </c>
      <c r="AA41" s="858">
        <f>IF((Y41*'DATA INPUT'!$B$44)&lt;'DATA INPUT'!$B$46,(Y41*'DATA INPUT'!$B$44*'DATA INPUT'!$B$48),('DATA INPUT'!$B$46*'DATA INPUT'!$B$48))</f>
        <v>0</v>
      </c>
      <c r="AB41" s="859">
        <f>(AC41*'DATA INPUT'!$B$54*12+AE41*'DATA INPUT'!$B$53*12)*'SALARY CALC.'!V41+'SALARY CALC.'!AF41+'SALARY CALC.'!AH41</f>
        <v>0</v>
      </c>
      <c r="AC41" s="1136"/>
      <c r="AD41" s="1136"/>
      <c r="AE41" s="990">
        <f>IF(AD41="",0,IF(AD41=1,'DATA INPUT'!$B$50,IF(AD41=2,'DATA INPUT'!$B$51,IF(AD41&gt;=3,'DATA INPUT'!$B$52))))</f>
        <v>0</v>
      </c>
      <c r="AF41" s="990">
        <f>IF(Y41&lt;'DATA INPUT'!$B$38,0,IF(V41&lt;'DATA INPUT'!$B$39,0,Y41*'DATA INPUT'!$B$37))</f>
        <v>0</v>
      </c>
      <c r="AG41" s="990">
        <f>Y41*'DATA INPUT'!$B$49</f>
        <v>0</v>
      </c>
      <c r="AH41" s="1062"/>
      <c r="AI41" s="1137">
        <f>Y41+Z41+AA41+AB41+AG41</f>
        <v>0</v>
      </c>
      <c r="AJ41" s="1139"/>
      <c r="AK41" s="1140"/>
      <c r="AL41" s="1140"/>
      <c r="AM41" s="1140"/>
      <c r="AN41" s="1140"/>
      <c r="AO41" s="1140"/>
      <c r="AP41" s="1140"/>
      <c r="AQ41" s="1140"/>
      <c r="AR41" s="1140"/>
      <c r="AS41" s="1140"/>
      <c r="AT41" s="1141"/>
      <c r="AU41" s="1127">
        <f t="shared" si="8"/>
        <v>1</v>
      </c>
      <c r="AV41" s="1142">
        <f t="shared" si="12"/>
        <v>0</v>
      </c>
      <c r="AW41" s="990">
        <f t="shared" si="12"/>
        <v>0</v>
      </c>
      <c r="AX41" s="990">
        <f t="shared" si="12"/>
        <v>0</v>
      </c>
      <c r="AY41" s="990">
        <f t="shared" si="12"/>
        <v>0</v>
      </c>
      <c r="AZ41" s="990">
        <f t="shared" si="12"/>
        <v>0</v>
      </c>
      <c r="BA41" s="990">
        <f t="shared" si="12"/>
        <v>0</v>
      </c>
      <c r="BB41" s="990">
        <f t="shared" si="12"/>
        <v>0</v>
      </c>
      <c r="BC41" s="990">
        <f t="shared" si="12"/>
        <v>0</v>
      </c>
      <c r="BD41" s="990">
        <f t="shared" si="12"/>
        <v>0</v>
      </c>
      <c r="BE41" s="990">
        <f t="shared" si="12"/>
        <v>0</v>
      </c>
      <c r="BF41" s="1143">
        <f t="shared" si="12"/>
        <v>0</v>
      </c>
      <c r="BG41" s="1130">
        <f>SUM(AU41:BF41)-AI41</f>
        <v>1</v>
      </c>
      <c r="BH41" s="880"/>
      <c r="BI41" s="880"/>
    </row>
    <row r="42" spans="1:61" s="115" customFormat="1">
      <c r="A42" s="1131"/>
      <c r="B42" s="846"/>
      <c r="C42" s="846"/>
      <c r="D42" s="846"/>
      <c r="E42" s="846"/>
      <c r="F42" s="846"/>
      <c r="G42" s="1072" t="str">
        <f>IF(E42="","",IF(F42&lt;1,E42+1,E42))</f>
        <v/>
      </c>
      <c r="H42" s="1072" t="str">
        <f>D42&amp;G42</f>
        <v/>
      </c>
      <c r="I42" s="412">
        <f t="shared" si="1"/>
        <v>0</v>
      </c>
      <c r="J42" s="1132">
        <f>IF(I42="","",L42+(I42-L42)*F42)</f>
        <v>0</v>
      </c>
      <c r="K42" s="1072" t="str">
        <f>D42&amp;E42</f>
        <v/>
      </c>
      <c r="L42" s="412">
        <f t="shared" si="2"/>
        <v>0</v>
      </c>
      <c r="M42" s="1133"/>
      <c r="N42" s="846"/>
      <c r="O42" s="846"/>
      <c r="P42" s="846"/>
      <c r="Q42" s="846"/>
      <c r="R42" s="846"/>
      <c r="S42" s="848"/>
      <c r="T42" s="1134"/>
      <c r="U42" s="999"/>
      <c r="V42" s="423"/>
      <c r="W42" s="1135"/>
      <c r="X42" s="1135"/>
      <c r="Y42" s="856">
        <f t="shared" si="10"/>
        <v>0</v>
      </c>
      <c r="Z42" s="857">
        <f>IF(((Y42-'DATA INPUT'!$B$47)*'DATA INPUT'!$B$43)&lt;0,0,IF(((Y42-'DATA INPUT'!$B$47)*'DATA INPUT'!$B$43)&lt;'DATA INPUT'!$B$45,(Y42-'DATA INPUT'!$B$47)*'DATA INPUT'!$B$43,'DATA INPUT'!$B$45))</f>
        <v>0</v>
      </c>
      <c r="AA42" s="858">
        <f>IF((Y42*'DATA INPUT'!$B$44)&lt;'DATA INPUT'!$B$46,(Y42*'DATA INPUT'!$B$44*'DATA INPUT'!$B$48),('DATA INPUT'!$B$46*'DATA INPUT'!$B$48))</f>
        <v>0</v>
      </c>
      <c r="AB42" s="859">
        <f>(AC42*'DATA INPUT'!$B$54*12+AE42*'DATA INPUT'!$B$53*12)*'SALARY CALC.'!V42+'SALARY CALC.'!AF42+'SALARY CALC.'!AH42</f>
        <v>0</v>
      </c>
      <c r="AC42" s="1136"/>
      <c r="AD42" s="1136"/>
      <c r="AE42" s="990">
        <f>IF(AD42="",0,IF(AD42=1,'DATA INPUT'!$B$50,IF(AD42=2,'DATA INPUT'!$B$51,IF(AD42&gt;=3,'DATA INPUT'!$B$52))))</f>
        <v>0</v>
      </c>
      <c r="AF42" s="990">
        <f>IF(Y42&lt;'DATA INPUT'!$B$38,0,IF(V42&lt;'DATA INPUT'!$B$39,0,Y42*'DATA INPUT'!$B$37))</f>
        <v>0</v>
      </c>
      <c r="AG42" s="990">
        <f>Y42*'DATA INPUT'!$B$49</f>
        <v>0</v>
      </c>
      <c r="AH42" s="1062"/>
      <c r="AI42" s="1137">
        <f>Y42+Z42+AA42+AB42+AG42</f>
        <v>0</v>
      </c>
      <c r="AJ42" s="1139"/>
      <c r="AK42" s="1140"/>
      <c r="AL42" s="1140"/>
      <c r="AM42" s="1140"/>
      <c r="AN42" s="1140"/>
      <c r="AO42" s="1140"/>
      <c r="AP42" s="1140"/>
      <c r="AQ42" s="1140"/>
      <c r="AR42" s="1140"/>
      <c r="AS42" s="1140"/>
      <c r="AT42" s="1141"/>
      <c r="AU42" s="1127">
        <f t="shared" si="8"/>
        <v>1</v>
      </c>
      <c r="AV42" s="1142">
        <f t="shared" si="12"/>
        <v>0</v>
      </c>
      <c r="AW42" s="990">
        <f t="shared" si="12"/>
        <v>0</v>
      </c>
      <c r="AX42" s="990">
        <f t="shared" si="12"/>
        <v>0</v>
      </c>
      <c r="AY42" s="990">
        <f t="shared" si="12"/>
        <v>0</v>
      </c>
      <c r="AZ42" s="990">
        <f t="shared" si="12"/>
        <v>0</v>
      </c>
      <c r="BA42" s="990">
        <f t="shared" si="12"/>
        <v>0</v>
      </c>
      <c r="BB42" s="990">
        <f t="shared" si="12"/>
        <v>0</v>
      </c>
      <c r="BC42" s="990">
        <f t="shared" si="12"/>
        <v>0</v>
      </c>
      <c r="BD42" s="990">
        <f t="shared" si="12"/>
        <v>0</v>
      </c>
      <c r="BE42" s="990">
        <f t="shared" si="12"/>
        <v>0</v>
      </c>
      <c r="BF42" s="1143">
        <f t="shared" si="12"/>
        <v>0</v>
      </c>
      <c r="BG42" s="1130">
        <f>SUM(AU42:BF42)-AI42</f>
        <v>1</v>
      </c>
      <c r="BH42" s="880"/>
      <c r="BI42" s="880"/>
    </row>
    <row r="43" spans="1:61" s="115" customFormat="1">
      <c r="A43" s="1145" t="s">
        <v>612</v>
      </c>
      <c r="B43" s="1146"/>
      <c r="C43" s="1146"/>
      <c r="D43" s="846"/>
      <c r="E43" s="846"/>
      <c r="F43" s="846"/>
      <c r="G43" s="1072" t="str">
        <f t="shared" si="0"/>
        <v/>
      </c>
      <c r="H43" s="1072" t="str">
        <f t="shared" si="5"/>
        <v/>
      </c>
      <c r="I43" s="868">
        <f t="shared" si="1"/>
        <v>0</v>
      </c>
      <c r="J43" s="1147">
        <f t="shared" si="6"/>
        <v>0</v>
      </c>
      <c r="K43" s="1072" t="str">
        <f t="shared" si="7"/>
        <v/>
      </c>
      <c r="L43" s="868">
        <f t="shared" si="2"/>
        <v>0</v>
      </c>
      <c r="M43" s="1148"/>
      <c r="N43" s="846"/>
      <c r="O43" s="846"/>
      <c r="P43" s="846"/>
      <c r="Q43" s="846"/>
      <c r="R43" s="846"/>
      <c r="S43" s="413">
        <f>IF(L43&gt;1000,0,IF(M43=0,R43*Q43*L43*W$6,R43*Q43*M43))</f>
        <v>0</v>
      </c>
      <c r="T43" s="1149"/>
      <c r="U43" s="999"/>
      <c r="V43" s="423"/>
      <c r="W43" s="1135"/>
      <c r="X43" s="1135"/>
      <c r="Y43" s="856">
        <f t="shared" si="10"/>
        <v>0</v>
      </c>
      <c r="Z43" s="857">
        <f>IF(((Y43-'DATA INPUT'!$B$47)*'DATA INPUT'!$B$43)&lt;0,0,IF(((Y43-'DATA INPUT'!$B$47)*'DATA INPUT'!$B$43)&lt;'DATA INPUT'!$B$45,(Y43-'DATA INPUT'!$B$47)*'DATA INPUT'!$B$43,'DATA INPUT'!$B$45))</f>
        <v>0</v>
      </c>
      <c r="AA43" s="858">
        <f>IF((Y43*'DATA INPUT'!$B$44)&lt;'DATA INPUT'!$B$46,(Y43*'DATA INPUT'!$B$44*'DATA INPUT'!$B$48),('DATA INPUT'!$B$46*'DATA INPUT'!$B$48))</f>
        <v>0</v>
      </c>
      <c r="AB43" s="859">
        <f>(AC43*'DATA INPUT'!$B$54*12+AE43*'DATA INPUT'!$B$53*12)*'SALARY CALC.'!V43+'SALARY CALC.'!AF43+'SALARY CALC.'!AH43</f>
        <v>0</v>
      </c>
      <c r="AC43" s="1136"/>
      <c r="AD43" s="1136"/>
      <c r="AE43" s="990">
        <f>IF(AD43="",0,IF(AD43=1,'DATA INPUT'!$B$50,IF(AD43=2,'DATA INPUT'!$B$51,IF(AD43&gt;=3,'DATA INPUT'!$B$52))))</f>
        <v>0</v>
      </c>
      <c r="AF43" s="990">
        <f>IF(Y43&lt;'DATA INPUT'!$B$38,0,IF(V43&lt;'DATA INPUT'!$B$39,0,Y43*'DATA INPUT'!$B$37))</f>
        <v>0</v>
      </c>
      <c r="AG43" s="990">
        <f>Y43*'DATA INPUT'!$B$49</f>
        <v>0</v>
      </c>
      <c r="AH43" s="1062"/>
      <c r="AI43" s="1137">
        <f t="shared" si="3"/>
        <v>0</v>
      </c>
      <c r="AJ43" s="425"/>
      <c r="AK43" s="1140"/>
      <c r="AL43" s="1140"/>
      <c r="AM43" s="1140"/>
      <c r="AN43" s="1140"/>
      <c r="AO43" s="1140"/>
      <c r="AP43" s="1140"/>
      <c r="AQ43" s="1140"/>
      <c r="AR43" s="1140"/>
      <c r="AS43" s="1140"/>
      <c r="AT43" s="1141"/>
      <c r="AU43" s="1127">
        <f t="shared" si="8"/>
        <v>1</v>
      </c>
      <c r="AV43" s="1142">
        <f t="shared" si="11"/>
        <v>0</v>
      </c>
      <c r="AW43" s="990">
        <f t="shared" si="11"/>
        <v>0</v>
      </c>
      <c r="AX43" s="990">
        <f t="shared" si="11"/>
        <v>0</v>
      </c>
      <c r="AY43" s="990">
        <f t="shared" si="11"/>
        <v>0</v>
      </c>
      <c r="AZ43" s="990">
        <f t="shared" si="11"/>
        <v>0</v>
      </c>
      <c r="BA43" s="990">
        <f t="shared" si="11"/>
        <v>0</v>
      </c>
      <c r="BB43" s="990">
        <f t="shared" si="11"/>
        <v>0</v>
      </c>
      <c r="BC43" s="990">
        <f t="shared" si="11"/>
        <v>0</v>
      </c>
      <c r="BD43" s="990">
        <f t="shared" si="11"/>
        <v>0</v>
      </c>
      <c r="BE43" s="990">
        <f t="shared" si="11"/>
        <v>0</v>
      </c>
      <c r="BF43" s="1143">
        <f t="shared" si="11"/>
        <v>0</v>
      </c>
      <c r="BG43" s="1130">
        <f t="shared" si="9"/>
        <v>1</v>
      </c>
      <c r="BH43" s="880"/>
      <c r="BI43" s="880"/>
    </row>
    <row r="44" spans="1:61" s="115" customFormat="1">
      <c r="A44" s="1145" t="s">
        <v>612</v>
      </c>
      <c r="B44" s="1146"/>
      <c r="C44" s="1146"/>
      <c r="D44" s="846"/>
      <c r="E44" s="846"/>
      <c r="F44" s="846"/>
      <c r="G44" s="1072" t="str">
        <f t="shared" si="0"/>
        <v/>
      </c>
      <c r="H44" s="1072" t="str">
        <f t="shared" si="5"/>
        <v/>
      </c>
      <c r="I44" s="868">
        <f t="shared" si="1"/>
        <v>0</v>
      </c>
      <c r="J44" s="1147">
        <f t="shared" si="6"/>
        <v>0</v>
      </c>
      <c r="K44" s="1072" t="str">
        <f t="shared" si="7"/>
        <v/>
      </c>
      <c r="L44" s="868">
        <f t="shared" si="2"/>
        <v>0</v>
      </c>
      <c r="M44" s="1148"/>
      <c r="N44" s="846"/>
      <c r="O44" s="846"/>
      <c r="P44" s="846"/>
      <c r="Q44" s="846"/>
      <c r="R44" s="846"/>
      <c r="S44" s="413">
        <f>IF(L44&gt;1000,0,IF(M44=0,R44*Q44*L44*W$6,R44*Q44*M44))</f>
        <v>0</v>
      </c>
      <c r="T44" s="1149"/>
      <c r="U44" s="999"/>
      <c r="V44" s="423"/>
      <c r="W44" s="1135"/>
      <c r="X44" s="1135"/>
      <c r="Y44" s="856">
        <f t="shared" si="10"/>
        <v>0</v>
      </c>
      <c r="Z44" s="857">
        <f>IF(((Y44-'DATA INPUT'!$B$47)*'DATA INPUT'!$B$43)&lt;0,0,IF(((Y44-'DATA INPUT'!$B$47)*'DATA INPUT'!$B$43)&lt;'DATA INPUT'!$B$45,(Y44-'DATA INPUT'!$B$47)*'DATA INPUT'!$B$43,'DATA INPUT'!$B$45))</f>
        <v>0</v>
      </c>
      <c r="AA44" s="858">
        <f>IF((Y44*'DATA INPUT'!$B$44)&lt;'DATA INPUT'!$B$46,(Y44*'DATA INPUT'!$B$44*'DATA INPUT'!$B$48),('DATA INPUT'!$B$46*'DATA INPUT'!$B$48))</f>
        <v>0</v>
      </c>
      <c r="AB44" s="859">
        <f>(AC44*'DATA INPUT'!$B$54*12+AE44*'DATA INPUT'!$B$53*12)*'SALARY CALC.'!V44+'SALARY CALC.'!AF44+'SALARY CALC.'!AH44</f>
        <v>0</v>
      </c>
      <c r="AC44" s="1136"/>
      <c r="AD44" s="1136"/>
      <c r="AE44" s="990">
        <f>IF(AD44="",0,IF(AD44=1,'DATA INPUT'!$B$50,IF(AD44=2,'DATA INPUT'!$B$51,IF(AD44&gt;=3,'DATA INPUT'!$B$52))))</f>
        <v>0</v>
      </c>
      <c r="AF44" s="990">
        <f>IF(Y44&lt;'DATA INPUT'!$B$38,0,IF(V44&lt;'DATA INPUT'!$B$39,0,Y44*'DATA INPUT'!$B$37))</f>
        <v>0</v>
      </c>
      <c r="AG44" s="990">
        <f>Y44*'DATA INPUT'!$B$49</f>
        <v>0</v>
      </c>
      <c r="AH44" s="1062"/>
      <c r="AI44" s="1137">
        <f t="shared" si="3"/>
        <v>0</v>
      </c>
      <c r="AJ44" s="425"/>
      <c r="AK44" s="1140"/>
      <c r="AL44" s="1140"/>
      <c r="AM44" s="1140"/>
      <c r="AN44" s="1140"/>
      <c r="AO44" s="1140"/>
      <c r="AP44" s="1140"/>
      <c r="AQ44" s="1140"/>
      <c r="AR44" s="1140"/>
      <c r="AS44" s="1140"/>
      <c r="AT44" s="1141"/>
      <c r="AU44" s="1127">
        <f t="shared" si="8"/>
        <v>1</v>
      </c>
      <c r="AV44" s="1142">
        <f t="shared" si="11"/>
        <v>0</v>
      </c>
      <c r="AW44" s="990">
        <f t="shared" si="11"/>
        <v>0</v>
      </c>
      <c r="AX44" s="990">
        <f t="shared" si="11"/>
        <v>0</v>
      </c>
      <c r="AY44" s="990">
        <f t="shared" si="11"/>
        <v>0</v>
      </c>
      <c r="AZ44" s="990">
        <f t="shared" si="11"/>
        <v>0</v>
      </c>
      <c r="BA44" s="990">
        <f t="shared" si="11"/>
        <v>0</v>
      </c>
      <c r="BB44" s="990">
        <f t="shared" si="11"/>
        <v>0</v>
      </c>
      <c r="BC44" s="990">
        <f t="shared" si="11"/>
        <v>0</v>
      </c>
      <c r="BD44" s="990">
        <f t="shared" si="11"/>
        <v>0</v>
      </c>
      <c r="BE44" s="990">
        <f t="shared" si="11"/>
        <v>0</v>
      </c>
      <c r="BF44" s="1143">
        <f t="shared" si="11"/>
        <v>0</v>
      </c>
      <c r="BG44" s="1130">
        <f t="shared" si="9"/>
        <v>1</v>
      </c>
      <c r="BH44" s="880"/>
      <c r="BI44" s="880"/>
    </row>
    <row r="45" spans="1:61" s="115" customFormat="1">
      <c r="A45" s="1145" t="s">
        <v>612</v>
      </c>
      <c r="B45" s="1146"/>
      <c r="C45" s="1146"/>
      <c r="D45" s="846"/>
      <c r="E45" s="846"/>
      <c r="F45" s="846"/>
      <c r="G45" s="1072" t="str">
        <f t="shared" si="0"/>
        <v/>
      </c>
      <c r="H45" s="1072" t="str">
        <f t="shared" si="5"/>
        <v/>
      </c>
      <c r="I45" s="868">
        <f t="shared" si="1"/>
        <v>0</v>
      </c>
      <c r="J45" s="1147">
        <f t="shared" si="6"/>
        <v>0</v>
      </c>
      <c r="K45" s="1072" t="str">
        <f t="shared" si="7"/>
        <v/>
      </c>
      <c r="L45" s="868">
        <f t="shared" si="2"/>
        <v>0</v>
      </c>
      <c r="M45" s="1148"/>
      <c r="N45" s="846"/>
      <c r="O45" s="846"/>
      <c r="P45" s="846"/>
      <c r="Q45" s="846"/>
      <c r="R45" s="846"/>
      <c r="S45" s="413">
        <f>IF(L45&gt;1000,0,IF(M45=0,R45*Q45*L45*W$6,R45*Q45*M45))</f>
        <v>0</v>
      </c>
      <c r="T45" s="1149"/>
      <c r="U45" s="999"/>
      <c r="V45" s="423"/>
      <c r="W45" s="1135"/>
      <c r="X45" s="1135"/>
      <c r="Y45" s="856">
        <f t="shared" si="10"/>
        <v>0</v>
      </c>
      <c r="Z45" s="857">
        <f>IF(((Y45-'DATA INPUT'!$B$47)*'DATA INPUT'!$B$43)&lt;0,0,IF(((Y45-'DATA INPUT'!$B$47)*'DATA INPUT'!$B$43)&lt;'DATA INPUT'!$B$45,(Y45-'DATA INPUT'!$B$47)*'DATA INPUT'!$B$43,'DATA INPUT'!$B$45))</f>
        <v>0</v>
      </c>
      <c r="AA45" s="858">
        <f>IF((Y45*'DATA INPUT'!$B$44)&lt;'DATA INPUT'!$B$46,(Y45*'DATA INPUT'!$B$44*'DATA INPUT'!$B$48),('DATA INPUT'!$B$46*'DATA INPUT'!$B$48))</f>
        <v>0</v>
      </c>
      <c r="AB45" s="859">
        <f>(AC45*'DATA INPUT'!$B$54*12+AE45*'DATA INPUT'!$B$53*12)*'SALARY CALC.'!V45+'SALARY CALC.'!AF45+'SALARY CALC.'!AH45</f>
        <v>0</v>
      </c>
      <c r="AC45" s="1136"/>
      <c r="AD45" s="1136"/>
      <c r="AE45" s="990">
        <f>IF(AD45="",0,IF(AD45=1,'DATA INPUT'!$B$50,IF(AD45=2,'DATA INPUT'!$B$51,IF(AD45&gt;=3,'DATA INPUT'!$B$52))))</f>
        <v>0</v>
      </c>
      <c r="AF45" s="990">
        <f>IF(Y45&lt;'DATA INPUT'!$B$38,0,IF(V45&lt;'DATA INPUT'!$B$39,0,Y45*'DATA INPUT'!$B$37))</f>
        <v>0</v>
      </c>
      <c r="AG45" s="990">
        <f>Y45*'DATA INPUT'!$B$49</f>
        <v>0</v>
      </c>
      <c r="AH45" s="1062"/>
      <c r="AI45" s="1137">
        <f t="shared" si="3"/>
        <v>0</v>
      </c>
      <c r="AJ45" s="425"/>
      <c r="AK45" s="1140"/>
      <c r="AL45" s="1140"/>
      <c r="AM45" s="1140"/>
      <c r="AN45" s="1140"/>
      <c r="AO45" s="1140"/>
      <c r="AP45" s="1140"/>
      <c r="AQ45" s="1140"/>
      <c r="AR45" s="1140"/>
      <c r="AS45" s="1140"/>
      <c r="AT45" s="1141"/>
      <c r="AU45" s="1127">
        <f t="shared" si="8"/>
        <v>1</v>
      </c>
      <c r="AV45" s="1142">
        <f t="shared" si="11"/>
        <v>0</v>
      </c>
      <c r="AW45" s="990">
        <f t="shared" si="11"/>
        <v>0</v>
      </c>
      <c r="AX45" s="990">
        <f t="shared" si="11"/>
        <v>0</v>
      </c>
      <c r="AY45" s="990">
        <f t="shared" si="11"/>
        <v>0</v>
      </c>
      <c r="AZ45" s="990">
        <f t="shared" si="11"/>
        <v>0</v>
      </c>
      <c r="BA45" s="990">
        <f t="shared" si="11"/>
        <v>0</v>
      </c>
      <c r="BB45" s="990">
        <f t="shared" si="11"/>
        <v>0</v>
      </c>
      <c r="BC45" s="990">
        <f t="shared" si="11"/>
        <v>0</v>
      </c>
      <c r="BD45" s="990">
        <f t="shared" si="11"/>
        <v>0</v>
      </c>
      <c r="BE45" s="990">
        <f t="shared" si="11"/>
        <v>0</v>
      </c>
      <c r="BF45" s="1143">
        <f t="shared" si="11"/>
        <v>0</v>
      </c>
      <c r="BG45" s="1130">
        <f t="shared" si="9"/>
        <v>1</v>
      </c>
      <c r="BH45" s="880"/>
      <c r="BI45" s="880"/>
    </row>
    <row r="46" spans="1:61" s="115" customFormat="1">
      <c r="A46" s="1150" t="s">
        <v>613</v>
      </c>
      <c r="B46" s="1146"/>
      <c r="C46" s="1146"/>
      <c r="D46" s="846"/>
      <c r="E46" s="846"/>
      <c r="F46" s="846"/>
      <c r="G46" s="1072" t="str">
        <f t="shared" si="0"/>
        <v/>
      </c>
      <c r="H46" s="1072"/>
      <c r="I46" s="868"/>
      <c r="J46" s="1147"/>
      <c r="K46" s="1072"/>
      <c r="L46" s="868">
        <f t="shared" si="2"/>
        <v>0</v>
      </c>
      <c r="M46" s="1148"/>
      <c r="N46" s="846"/>
      <c r="O46" s="846"/>
      <c r="P46" s="846"/>
      <c r="Q46" s="846"/>
      <c r="R46" s="846"/>
      <c r="S46" s="413"/>
      <c r="T46" s="1149"/>
      <c r="U46" s="999"/>
      <c r="V46" s="423"/>
      <c r="W46" s="1135"/>
      <c r="X46" s="1135"/>
      <c r="Y46" s="856">
        <f t="shared" si="10"/>
        <v>0</v>
      </c>
      <c r="Z46" s="857">
        <f>IF(((Y46-'DATA INPUT'!$B$47)*'DATA INPUT'!$B$43)&lt;0,0,IF(((Y46-'DATA INPUT'!$B$47)*'DATA INPUT'!$B$43)&lt;'DATA INPUT'!$B$45,(Y46-'DATA INPUT'!$B$47)*'DATA INPUT'!$B$43,'DATA INPUT'!$B$45))</f>
        <v>0</v>
      </c>
      <c r="AA46" s="858">
        <f>IF((Y46*'DATA INPUT'!$B$44)&lt;'DATA INPUT'!$B$46,(Y46*'DATA INPUT'!$B$44*'DATA INPUT'!$B$48),('DATA INPUT'!$B$46*'DATA INPUT'!$B$48))</f>
        <v>0</v>
      </c>
      <c r="AB46" s="859">
        <f>(AC46*'DATA INPUT'!$B$54*12+AE46*'DATA INPUT'!$B$53*12)*'SALARY CALC.'!V46+'SALARY CALC.'!AF46+'SALARY CALC.'!AH46</f>
        <v>0</v>
      </c>
      <c r="AC46" s="1136"/>
      <c r="AD46" s="1136"/>
      <c r="AE46" s="990"/>
      <c r="AF46" s="990"/>
      <c r="AG46" s="990"/>
      <c r="AH46" s="1062"/>
      <c r="AI46" s="1137">
        <f t="shared" si="3"/>
        <v>0</v>
      </c>
      <c r="AJ46" s="425"/>
      <c r="AK46" s="1140"/>
      <c r="AL46" s="1140"/>
      <c r="AM46" s="1140"/>
      <c r="AN46" s="1140"/>
      <c r="AO46" s="1140"/>
      <c r="AP46" s="1140"/>
      <c r="AQ46" s="1140"/>
      <c r="AR46" s="1140"/>
      <c r="AS46" s="1140"/>
      <c r="AT46" s="1141"/>
      <c r="AU46" s="1127">
        <f t="shared" si="8"/>
        <v>1</v>
      </c>
      <c r="AV46" s="1142">
        <f t="shared" si="11"/>
        <v>0</v>
      </c>
      <c r="AW46" s="990">
        <f t="shared" si="11"/>
        <v>0</v>
      </c>
      <c r="AX46" s="990">
        <f t="shared" si="11"/>
        <v>0</v>
      </c>
      <c r="AY46" s="990">
        <f t="shared" si="11"/>
        <v>0</v>
      </c>
      <c r="AZ46" s="990">
        <f t="shared" si="11"/>
        <v>0</v>
      </c>
      <c r="BA46" s="990">
        <f t="shared" si="11"/>
        <v>0</v>
      </c>
      <c r="BB46" s="990">
        <f t="shared" si="11"/>
        <v>0</v>
      </c>
      <c r="BC46" s="990">
        <f t="shared" si="11"/>
        <v>0</v>
      </c>
      <c r="BD46" s="990">
        <f t="shared" si="11"/>
        <v>0</v>
      </c>
      <c r="BE46" s="990">
        <f t="shared" si="11"/>
        <v>0</v>
      </c>
      <c r="BF46" s="1143">
        <f t="shared" si="11"/>
        <v>0</v>
      </c>
      <c r="BG46" s="1130">
        <f t="shared" si="9"/>
        <v>1</v>
      </c>
      <c r="BH46" s="880"/>
      <c r="BI46" s="880"/>
    </row>
    <row r="47" spans="1:61" s="115" customFormat="1">
      <c r="A47" s="1151" t="s">
        <v>613</v>
      </c>
      <c r="B47" s="1152"/>
      <c r="C47" s="1152"/>
      <c r="D47" s="1077"/>
      <c r="E47" s="1077"/>
      <c r="F47" s="1077"/>
      <c r="G47" s="1079" t="str">
        <f t="shared" si="0"/>
        <v/>
      </c>
      <c r="H47" s="1079"/>
      <c r="I47" s="869"/>
      <c r="J47" s="1153"/>
      <c r="K47" s="1079"/>
      <c r="L47" s="869">
        <f t="shared" si="2"/>
        <v>0</v>
      </c>
      <c r="M47" s="1154"/>
      <c r="N47" s="1077"/>
      <c r="O47" s="1077"/>
      <c r="P47" s="1077"/>
      <c r="Q47" s="1077"/>
      <c r="R47" s="1077"/>
      <c r="S47" s="415"/>
      <c r="T47" s="1155"/>
      <c r="U47" s="1156"/>
      <c r="V47" s="424"/>
      <c r="W47" s="1157"/>
      <c r="X47" s="1157"/>
      <c r="Y47" s="863">
        <f t="shared" si="10"/>
        <v>0</v>
      </c>
      <c r="Z47" s="861">
        <f>IF(((Y47-'DATA INPUT'!$B$47)*'DATA INPUT'!$B$43)&lt;0,0,IF(((Y47-'DATA INPUT'!$B$47)*'DATA INPUT'!$B$43)&lt;'DATA INPUT'!$B$45,(Y47-'DATA INPUT'!$B$47)*'DATA INPUT'!$B$43,'DATA INPUT'!$B$45))</f>
        <v>0</v>
      </c>
      <c r="AA47" s="862">
        <f>IF((Y47*'DATA INPUT'!$B$44)&lt;'DATA INPUT'!$B$46,(Y47*'DATA INPUT'!$B$44*'DATA INPUT'!$B$48),('DATA INPUT'!$B$46*'DATA INPUT'!$B$48))</f>
        <v>0</v>
      </c>
      <c r="AB47" s="864">
        <f>(AC47*'DATA INPUT'!$B$54*12+AE47*'DATA INPUT'!$B$53*12)*'SALARY CALC.'!V47+'SALARY CALC.'!AF47+'SALARY CALC.'!AH47</f>
        <v>0</v>
      </c>
      <c r="AC47" s="1158"/>
      <c r="AD47" s="1159"/>
      <c r="AE47" s="992"/>
      <c r="AF47" s="992"/>
      <c r="AG47" s="990"/>
      <c r="AH47" s="1160"/>
      <c r="AI47" s="1161">
        <f t="shared" si="3"/>
        <v>0</v>
      </c>
      <c r="AJ47" s="426"/>
      <c r="AK47" s="1162"/>
      <c r="AL47" s="1162"/>
      <c r="AM47" s="1162"/>
      <c r="AN47" s="1162"/>
      <c r="AO47" s="1162"/>
      <c r="AP47" s="1162"/>
      <c r="AQ47" s="1162"/>
      <c r="AR47" s="1162"/>
      <c r="AS47" s="1162"/>
      <c r="AT47" s="1163"/>
      <c r="AU47" s="1127">
        <f t="shared" si="8"/>
        <v>1</v>
      </c>
      <c r="AV47" s="1164">
        <f t="shared" si="11"/>
        <v>0</v>
      </c>
      <c r="AW47" s="992">
        <f t="shared" si="11"/>
        <v>0</v>
      </c>
      <c r="AX47" s="992">
        <f t="shared" si="11"/>
        <v>0</v>
      </c>
      <c r="AY47" s="992">
        <f t="shared" si="11"/>
        <v>0</v>
      </c>
      <c r="AZ47" s="992">
        <f t="shared" si="11"/>
        <v>0</v>
      </c>
      <c r="BA47" s="992">
        <f t="shared" si="11"/>
        <v>0</v>
      </c>
      <c r="BB47" s="992">
        <f t="shared" si="11"/>
        <v>0</v>
      </c>
      <c r="BC47" s="992">
        <f t="shared" si="11"/>
        <v>0</v>
      </c>
      <c r="BD47" s="992">
        <f t="shared" si="11"/>
        <v>0</v>
      </c>
      <c r="BE47" s="992">
        <f t="shared" si="11"/>
        <v>0</v>
      </c>
      <c r="BF47" s="1165">
        <f t="shared" si="11"/>
        <v>0</v>
      </c>
      <c r="BG47" s="1130">
        <f t="shared" si="9"/>
        <v>1</v>
      </c>
      <c r="BH47" s="880"/>
      <c r="BI47" s="880"/>
    </row>
    <row r="48" spans="1:61" s="115" customFormat="1">
      <c r="A48" s="283" t="s">
        <v>614</v>
      </c>
      <c r="B48" s="1166"/>
      <c r="C48" s="1166"/>
      <c r="D48" s="1166"/>
      <c r="E48" s="1166"/>
      <c r="F48" s="1166"/>
      <c r="G48" s="1166"/>
      <c r="H48" s="1166"/>
      <c r="I48" s="1167"/>
      <c r="J48" s="1167"/>
      <c r="K48" s="1166"/>
      <c r="L48" s="1168">
        <f>SUM(L12:L47)</f>
        <v>0</v>
      </c>
      <c r="M48" s="1167"/>
      <c r="N48" s="1166"/>
      <c r="O48" s="1166"/>
      <c r="P48" s="1166"/>
      <c r="Q48" s="1166"/>
      <c r="R48" s="1166"/>
      <c r="S48" s="850"/>
      <c r="T48" s="1169"/>
      <c r="U48" s="1170"/>
      <c r="V48" s="1171">
        <f>SUM(V12:V47)</f>
        <v>0</v>
      </c>
      <c r="W48" s="1172"/>
      <c r="X48" s="1171">
        <f>SUM(X12:X47)</f>
        <v>0</v>
      </c>
      <c r="Y48" s="1173">
        <f>SUM(Y12:Y47)</f>
        <v>0</v>
      </c>
      <c r="Z48" s="1173">
        <f t="shared" ref="Z48:AI48" si="13">SUM(Z12:Z47)</f>
        <v>0</v>
      </c>
      <c r="AA48" s="1173">
        <f t="shared" si="13"/>
        <v>0</v>
      </c>
      <c r="AB48" s="1173">
        <f t="shared" si="13"/>
        <v>0</v>
      </c>
      <c r="AC48" s="1174">
        <f t="shared" si="13"/>
        <v>0</v>
      </c>
      <c r="AD48" s="1175"/>
      <c r="AE48" s="1176">
        <f t="shared" si="13"/>
        <v>0</v>
      </c>
      <c r="AF48" s="1176">
        <f t="shared" si="13"/>
        <v>0</v>
      </c>
      <c r="AG48" s="1176">
        <f t="shared" si="13"/>
        <v>0</v>
      </c>
      <c r="AH48" s="1177">
        <f t="shared" si="13"/>
        <v>0</v>
      </c>
      <c r="AI48" s="1178">
        <f t="shared" si="13"/>
        <v>0</v>
      </c>
      <c r="AJ48" s="1179"/>
      <c r="AK48" s="1180"/>
      <c r="AL48" s="1180"/>
      <c r="AM48" s="1180"/>
      <c r="AN48" s="1180"/>
      <c r="AO48" s="1180"/>
      <c r="AP48" s="1180"/>
      <c r="AQ48" s="1180"/>
      <c r="AR48" s="1180"/>
      <c r="AS48" s="1180"/>
      <c r="AT48" s="1181"/>
      <c r="AU48" s="1114"/>
      <c r="AV48" s="1182">
        <f>SUM(AV12:AV47)</f>
        <v>0</v>
      </c>
      <c r="AW48" s="1176">
        <f>SUM(AW12:AW47)</f>
        <v>0</v>
      </c>
      <c r="AX48" s="1176">
        <f t="shared" ref="AX48:BE48" si="14">SUM(AX12:AX47)</f>
        <v>0</v>
      </c>
      <c r="AY48" s="1176">
        <f t="shared" si="14"/>
        <v>0</v>
      </c>
      <c r="AZ48" s="1176">
        <f t="shared" si="14"/>
        <v>0</v>
      </c>
      <c r="BA48" s="1176">
        <f t="shared" si="14"/>
        <v>0</v>
      </c>
      <c r="BB48" s="1176">
        <f t="shared" si="14"/>
        <v>0</v>
      </c>
      <c r="BC48" s="1176">
        <f t="shared" si="14"/>
        <v>0</v>
      </c>
      <c r="BD48" s="1176">
        <f t="shared" si="14"/>
        <v>0</v>
      </c>
      <c r="BE48" s="1176">
        <f t="shared" si="14"/>
        <v>0</v>
      </c>
      <c r="BF48" s="1183"/>
      <c r="BG48" s="1184"/>
      <c r="BH48" s="880"/>
      <c r="BI48" s="880"/>
    </row>
    <row r="49" spans="1:61" s="115" customFormat="1">
      <c r="A49" s="278" t="s">
        <v>615</v>
      </c>
      <c r="B49" s="1107"/>
      <c r="C49" s="1107"/>
      <c r="D49" s="1107"/>
      <c r="E49" s="1107"/>
      <c r="F49" s="1107"/>
      <c r="G49" s="1107"/>
      <c r="H49" s="1107"/>
      <c r="I49" s="1185"/>
      <c r="J49" s="1185"/>
      <c r="K49" s="1107"/>
      <c r="L49" s="284"/>
      <c r="M49" s="1185"/>
      <c r="N49" s="1107"/>
      <c r="O49" s="1107"/>
      <c r="P49" s="1107"/>
      <c r="Q49" s="1107"/>
      <c r="R49" s="1107"/>
      <c r="S49" s="851"/>
      <c r="T49" s="1186"/>
      <c r="U49" s="1187"/>
      <c r="V49" s="1188"/>
      <c r="W49" s="1188"/>
      <c r="X49" s="1188"/>
      <c r="Y49" s="1189"/>
      <c r="Z49" s="1189"/>
      <c r="AA49" s="860"/>
      <c r="AB49" s="1189"/>
      <c r="AC49" s="1190"/>
      <c r="AD49" s="1190"/>
      <c r="AE49" s="1191"/>
      <c r="AF49" s="1191"/>
      <c r="AG49" s="1191"/>
      <c r="AH49" s="1191"/>
      <c r="AI49" s="1191"/>
      <c r="AJ49" s="1192"/>
      <c r="AK49" s="1193"/>
      <c r="AL49" s="1193"/>
      <c r="AM49" s="1193"/>
      <c r="AN49" s="1193"/>
      <c r="AO49" s="1193"/>
      <c r="AP49" s="1193"/>
      <c r="AQ49" s="1193"/>
      <c r="AR49" s="1193"/>
      <c r="AS49" s="1193"/>
      <c r="AT49" s="1194"/>
      <c r="AU49" s="1114"/>
      <c r="AV49" s="1195"/>
      <c r="AW49" s="1191"/>
      <c r="AX49" s="1191"/>
      <c r="AY49" s="1191"/>
      <c r="AZ49" s="1191"/>
      <c r="BA49" s="1191"/>
      <c r="BB49" s="1191"/>
      <c r="BC49" s="1191"/>
      <c r="BD49" s="1191"/>
      <c r="BE49" s="1191"/>
      <c r="BF49" s="1196"/>
      <c r="BG49" s="1098"/>
      <c r="BH49" s="880"/>
      <c r="BI49" s="880"/>
    </row>
    <row r="50" spans="1:61" s="115" customFormat="1">
      <c r="A50" s="1115"/>
      <c r="B50" s="845"/>
      <c r="C50" s="845"/>
      <c r="D50" s="845"/>
      <c r="E50" s="845"/>
      <c r="F50" s="845"/>
      <c r="G50" s="1068" t="str">
        <f>IF(E50="","",IF(F50&lt;1,E50+1,E50))</f>
        <v/>
      </c>
      <c r="H50" s="1068" t="str">
        <f>D50&amp;G50</f>
        <v/>
      </c>
      <c r="I50" s="416">
        <f t="shared" ref="I50:I58" si="15">IF(H50&lt;&gt;"",VLOOKUP(H50,GRID,2,FALSE),0)</f>
        <v>0</v>
      </c>
      <c r="J50" s="1197">
        <f>IF(I50="","",L50+(I50-L50)*F50)</f>
        <v>0</v>
      </c>
      <c r="K50" s="1068" t="str">
        <f>D50&amp;E50</f>
        <v/>
      </c>
      <c r="L50" s="416">
        <f t="shared" ref="L50:L60" si="16">IF(K50&lt;&gt;"",VLOOKUP(K50,GRID,2,FALSE),0)</f>
        <v>0</v>
      </c>
      <c r="M50" s="1198"/>
      <c r="N50" s="845"/>
      <c r="O50" s="845"/>
      <c r="P50" s="845"/>
      <c r="Q50" s="845"/>
      <c r="R50" s="845"/>
      <c r="S50" s="849"/>
      <c r="T50" s="1118"/>
      <c r="U50" s="1119"/>
      <c r="V50" s="422"/>
      <c r="W50" s="1120"/>
      <c r="X50" s="1120"/>
      <c r="Y50" s="856">
        <f>IF((L50+M50)&gt;1000,IF(M50=0,L50,M50)*V50*W50*$W$8+X50,IF(M50=0,L50*N50*O50*T50*W$8,M50*N50*O50*T50*W$8))</f>
        <v>0</v>
      </c>
      <c r="Z50" s="857">
        <f>IF(((Y50-'DATA INPUT'!$B$47)*'DATA INPUT'!$B$43)&lt;0,0,IF(((Y50-'DATA INPUT'!$B$47)*'DATA INPUT'!$B$43)&lt;'DATA INPUT'!$B$45,(Y50-'DATA INPUT'!$B$47)*'DATA INPUT'!$B$43,'DATA INPUT'!$B$45))</f>
        <v>0</v>
      </c>
      <c r="AA50" s="858">
        <f>IF((Y50*'DATA INPUT'!$B$44)&lt;'DATA INPUT'!$B$46,(Y50*'DATA INPUT'!$B$44*'DATA INPUT'!$B$48),('DATA INPUT'!$B$46*'DATA INPUT'!$B$48))</f>
        <v>0</v>
      </c>
      <c r="AB50" s="859" t="e">
        <f>(AC50*'DATA INPUT'!$B$54*12+AE50*'DATA INPUT'!$B$53*12)*'SALARY CALC.'!V50+'SALARY CALC.'!AF50+'SALARY CALC.'!AH50</f>
        <v>#VALUE!</v>
      </c>
      <c r="AC50" s="865" t="s">
        <v>17</v>
      </c>
      <c r="AD50" s="865"/>
      <c r="AE50" s="988">
        <f>IF(AD50="",0,IF(AD50=1,'DATA INPUT'!$B$50,IF(AD50=2,'DATA INPUT'!$B$51,IF(AD50&gt;=3,'DATA INPUT'!$B$52))))</f>
        <v>0</v>
      </c>
      <c r="AF50" s="988">
        <f>IF(Y50&lt;'DATA INPUT'!$B$38,0,IF(V50&lt;'DATA INPUT'!$B$39,0,Y50*'DATA INPUT'!$B$37))</f>
        <v>0</v>
      </c>
      <c r="AG50" s="988">
        <f>Y50*'DATA INPUT'!$B$49</f>
        <v>0</v>
      </c>
      <c r="AH50" s="918"/>
      <c r="AI50" s="1199" t="e">
        <f>Y50+Z50+AA50+AB50+AG50</f>
        <v>#VALUE!</v>
      </c>
      <c r="AJ50" s="1124"/>
      <c r="AK50" s="1125"/>
      <c r="AL50" s="1125"/>
      <c r="AM50" s="1125"/>
      <c r="AN50" s="1125"/>
      <c r="AO50" s="1125"/>
      <c r="AP50" s="1125"/>
      <c r="AQ50" s="1125"/>
      <c r="AR50" s="1125"/>
      <c r="AS50" s="1125"/>
      <c r="AT50" s="1126"/>
      <c r="AU50" s="1127">
        <f t="shared" ref="AU50:AU60" si="17">100%-SUM(AJ50:AT50)</f>
        <v>1</v>
      </c>
      <c r="AV50" s="1200" t="e">
        <f t="shared" ref="AV50:BF60" si="18">$AI50*AJ50</f>
        <v>#VALUE!</v>
      </c>
      <c r="AW50" s="988" t="e">
        <f t="shared" si="18"/>
        <v>#VALUE!</v>
      </c>
      <c r="AX50" s="988" t="e">
        <f t="shared" si="18"/>
        <v>#VALUE!</v>
      </c>
      <c r="AY50" s="988" t="e">
        <f t="shared" si="18"/>
        <v>#VALUE!</v>
      </c>
      <c r="AZ50" s="988" t="e">
        <f t="shared" si="18"/>
        <v>#VALUE!</v>
      </c>
      <c r="BA50" s="988" t="e">
        <f t="shared" si="18"/>
        <v>#VALUE!</v>
      </c>
      <c r="BB50" s="988" t="e">
        <f t="shared" si="18"/>
        <v>#VALUE!</v>
      </c>
      <c r="BC50" s="988" t="e">
        <f t="shared" si="18"/>
        <v>#VALUE!</v>
      </c>
      <c r="BD50" s="988" t="e">
        <f t="shared" si="18"/>
        <v>#VALUE!</v>
      </c>
      <c r="BE50" s="988" t="e">
        <f t="shared" si="18"/>
        <v>#VALUE!</v>
      </c>
      <c r="BF50" s="1201" t="e">
        <f t="shared" si="18"/>
        <v>#VALUE!</v>
      </c>
      <c r="BG50" s="1130" t="e">
        <f t="shared" si="9"/>
        <v>#VALUE!</v>
      </c>
      <c r="BH50" s="880"/>
      <c r="BI50" s="880"/>
    </row>
    <row r="51" spans="1:61" s="115" customFormat="1">
      <c r="A51" s="1131"/>
      <c r="B51" s="846"/>
      <c r="C51" s="846"/>
      <c r="D51" s="846"/>
      <c r="E51" s="846"/>
      <c r="F51" s="846"/>
      <c r="G51" s="1072" t="str">
        <f>IF(E51="","",IF(F51&lt;1,E51+1,E51))</f>
        <v/>
      </c>
      <c r="H51" s="1072" t="str">
        <f>D51&amp;G51</f>
        <v/>
      </c>
      <c r="I51" s="412">
        <f t="shared" si="15"/>
        <v>0</v>
      </c>
      <c r="J51" s="1132">
        <f>IF(I51="","",L51+(I51-L51)*F51)</f>
        <v>0</v>
      </c>
      <c r="K51" s="1072" t="str">
        <f>D51&amp;E51</f>
        <v/>
      </c>
      <c r="L51" s="412">
        <f t="shared" si="16"/>
        <v>0</v>
      </c>
      <c r="M51" s="1133"/>
      <c r="N51" s="846"/>
      <c r="O51" s="846"/>
      <c r="P51" s="846"/>
      <c r="Q51" s="846"/>
      <c r="R51" s="846"/>
      <c r="S51" s="848"/>
      <c r="T51" s="1134"/>
      <c r="U51" s="999"/>
      <c r="V51" s="423"/>
      <c r="W51" s="1135"/>
      <c r="X51" s="1135"/>
      <c r="Y51" s="856">
        <f t="shared" ref="Y51:Y60" si="19">IF((L51+M51)&gt;1000,IF(M51=0,L51,M51)*V51*W51*$W$8+X51,IF(M51=0,L51*N51*O51*T51*W$8,M51*N51*O51*T51*W$8))</f>
        <v>0</v>
      </c>
      <c r="Z51" s="857">
        <f>IF(((Y51-'DATA INPUT'!$B$47)*'DATA INPUT'!$B$43)&lt;0,0,IF(((Y51-'DATA INPUT'!$B$47)*'DATA INPUT'!$B$43)&lt;'DATA INPUT'!$B$45,(Y51-'DATA INPUT'!$B$47)*'DATA INPUT'!$B$43,'DATA INPUT'!$B$45))</f>
        <v>0</v>
      </c>
      <c r="AA51" s="858">
        <f>IF((Y51*'DATA INPUT'!$B$44)&lt;'DATA INPUT'!$B$46,(Y51*'DATA INPUT'!$B$44*'DATA INPUT'!$B$48),('DATA INPUT'!$B$46*'DATA INPUT'!$B$48))</f>
        <v>0</v>
      </c>
      <c r="AB51" s="859">
        <f>(AC51*'DATA INPUT'!$B$54*12+AE51*'DATA INPUT'!$B$53*12)*'SALARY CALC.'!V51+'SALARY CALC.'!AF51+'SALARY CALC.'!AH51</f>
        <v>0</v>
      </c>
      <c r="AC51" s="1136"/>
      <c r="AD51" s="1136"/>
      <c r="AE51" s="990">
        <f>IF(AD51="",0,IF(AD51=1,'DATA INPUT'!$B$50,IF(AD51=2,'DATA INPUT'!$B$51,IF(AD51&gt;=3,'DATA INPUT'!$B$52))))</f>
        <v>0</v>
      </c>
      <c r="AF51" s="990">
        <f>IF(Y51&lt;'DATA INPUT'!$B$38,0,IF(V51&lt;'DATA INPUT'!$B$39,0,Y51*'DATA INPUT'!$B$37))</f>
        <v>0</v>
      </c>
      <c r="AG51" s="990">
        <f>Y51*'DATA INPUT'!$B$49</f>
        <v>0</v>
      </c>
      <c r="AH51" s="1062"/>
      <c r="AI51" s="1137">
        <f>Y51+Z51+AA51+AB51+AG51</f>
        <v>0</v>
      </c>
      <c r="AJ51" s="1139"/>
      <c r="AK51" s="1140"/>
      <c r="AL51" s="1140"/>
      <c r="AM51" s="1140"/>
      <c r="AN51" s="1140"/>
      <c r="AO51" s="1140"/>
      <c r="AP51" s="1140"/>
      <c r="AQ51" s="1140"/>
      <c r="AR51" s="1140"/>
      <c r="AS51" s="1140"/>
      <c r="AT51" s="1141"/>
      <c r="AU51" s="1127">
        <f t="shared" si="17"/>
        <v>1</v>
      </c>
      <c r="AV51" s="1142">
        <f t="shared" ref="AV51:BF51" si="20">$AI51*AJ51</f>
        <v>0</v>
      </c>
      <c r="AW51" s="990">
        <f t="shared" si="20"/>
        <v>0</v>
      </c>
      <c r="AX51" s="990">
        <f t="shared" si="20"/>
        <v>0</v>
      </c>
      <c r="AY51" s="990">
        <f t="shared" si="20"/>
        <v>0</v>
      </c>
      <c r="AZ51" s="990">
        <f t="shared" si="20"/>
        <v>0</v>
      </c>
      <c r="BA51" s="990">
        <f t="shared" si="20"/>
        <v>0</v>
      </c>
      <c r="BB51" s="990">
        <f t="shared" si="20"/>
        <v>0</v>
      </c>
      <c r="BC51" s="990">
        <f t="shared" si="20"/>
        <v>0</v>
      </c>
      <c r="BD51" s="990">
        <f t="shared" si="20"/>
        <v>0</v>
      </c>
      <c r="BE51" s="990">
        <f t="shared" si="20"/>
        <v>0</v>
      </c>
      <c r="BF51" s="1143">
        <f t="shared" si="20"/>
        <v>0</v>
      </c>
      <c r="BG51" s="1130">
        <f>SUM(AU51:BF51)-AI51</f>
        <v>1</v>
      </c>
      <c r="BH51" s="880"/>
      <c r="BI51" s="880"/>
    </row>
    <row r="52" spans="1:61" s="115" customFormat="1">
      <c r="A52" s="1131"/>
      <c r="B52" s="846"/>
      <c r="C52" s="846"/>
      <c r="D52" s="846"/>
      <c r="E52" s="846"/>
      <c r="F52" s="846"/>
      <c r="G52" s="1072" t="str">
        <f>IF(E52="","",IF(F52&lt;1,E52+1,E52))</f>
        <v/>
      </c>
      <c r="H52" s="1072" t="str">
        <f t="shared" ref="H52:H58" si="21">D52&amp;G52</f>
        <v/>
      </c>
      <c r="I52" s="412">
        <f t="shared" si="15"/>
        <v>0</v>
      </c>
      <c r="J52" s="1132">
        <f t="shared" ref="J52:J58" si="22">IF(I52="","",L52+(I52-L52)*F52)</f>
        <v>0</v>
      </c>
      <c r="K52" s="1072" t="str">
        <f t="shared" ref="K52:K58" si="23">D52&amp;E52</f>
        <v/>
      </c>
      <c r="L52" s="412">
        <f t="shared" si="16"/>
        <v>0</v>
      </c>
      <c r="M52" s="1133"/>
      <c r="N52" s="846"/>
      <c r="O52" s="846"/>
      <c r="P52" s="846"/>
      <c r="Q52" s="846"/>
      <c r="R52" s="846"/>
      <c r="S52" s="848"/>
      <c r="T52" s="1134"/>
      <c r="U52" s="999"/>
      <c r="V52" s="423"/>
      <c r="W52" s="1135"/>
      <c r="X52" s="1135"/>
      <c r="Y52" s="856">
        <f t="shared" si="19"/>
        <v>0</v>
      </c>
      <c r="Z52" s="857">
        <f>IF(((Y52-'DATA INPUT'!$B$47)*'DATA INPUT'!$B$43)&lt;0,0,IF(((Y52-'DATA INPUT'!$B$47)*'DATA INPUT'!$B$43)&lt;'DATA INPUT'!$B$45,(Y52-'DATA INPUT'!$B$47)*'DATA INPUT'!$B$43,'DATA INPUT'!$B$45))</f>
        <v>0</v>
      </c>
      <c r="AA52" s="858">
        <f>IF((Y52*'DATA INPUT'!$B$44)&lt;'DATA INPUT'!$B$46,(Y52*'DATA INPUT'!$B$44*'DATA INPUT'!$B$48),('DATA INPUT'!$B$46*'DATA INPUT'!$B$48))</f>
        <v>0</v>
      </c>
      <c r="AB52" s="859">
        <f>(AC52*'DATA INPUT'!$B$54*12+AE52*'DATA INPUT'!$B$53*12)*'SALARY CALC.'!V52+'SALARY CALC.'!AF52+'SALARY CALC.'!AH52</f>
        <v>0</v>
      </c>
      <c r="AC52" s="1136"/>
      <c r="AD52" s="1136"/>
      <c r="AE52" s="990">
        <f>IF(AD52="",0,IF(AD52=1,'DATA INPUT'!$B$50,IF(AD52=2,'DATA INPUT'!$B$51,IF(AD52&gt;=3,'DATA INPUT'!$B$52))))</f>
        <v>0</v>
      </c>
      <c r="AF52" s="990">
        <f>IF(Y52&lt;'DATA INPUT'!$B$38,0,IF(V52&lt;'DATA INPUT'!$B$39,0,Y52*'DATA INPUT'!$B$37))</f>
        <v>0</v>
      </c>
      <c r="AG52" s="990">
        <f>Y52*'DATA INPUT'!$B$49</f>
        <v>0</v>
      </c>
      <c r="AH52" s="1062"/>
      <c r="AI52" s="1137">
        <f t="shared" ref="AI52:AI57" si="24">Y52+Z52+AA52+AB52+AG52</f>
        <v>0</v>
      </c>
      <c r="AJ52" s="1139"/>
      <c r="AK52" s="1140"/>
      <c r="AL52" s="1140"/>
      <c r="AM52" s="1140"/>
      <c r="AN52" s="1140"/>
      <c r="AO52" s="1140"/>
      <c r="AP52" s="1140"/>
      <c r="AQ52" s="1140"/>
      <c r="AR52" s="1140"/>
      <c r="AS52" s="1140"/>
      <c r="AT52" s="1141"/>
      <c r="AU52" s="1127">
        <f t="shared" si="17"/>
        <v>1</v>
      </c>
      <c r="AV52" s="1142">
        <f t="shared" si="18"/>
        <v>0</v>
      </c>
      <c r="AW52" s="990">
        <f t="shared" si="18"/>
        <v>0</v>
      </c>
      <c r="AX52" s="990">
        <f t="shared" si="18"/>
        <v>0</v>
      </c>
      <c r="AY52" s="990">
        <f t="shared" si="18"/>
        <v>0</v>
      </c>
      <c r="AZ52" s="990">
        <f t="shared" si="18"/>
        <v>0</v>
      </c>
      <c r="BA52" s="990">
        <f t="shared" si="18"/>
        <v>0</v>
      </c>
      <c r="BB52" s="990">
        <f t="shared" si="18"/>
        <v>0</v>
      </c>
      <c r="BC52" s="990">
        <f t="shared" si="18"/>
        <v>0</v>
      </c>
      <c r="BD52" s="990">
        <f t="shared" si="18"/>
        <v>0</v>
      </c>
      <c r="BE52" s="990">
        <f t="shared" si="18"/>
        <v>0</v>
      </c>
      <c r="BF52" s="1143">
        <f t="shared" si="18"/>
        <v>0</v>
      </c>
      <c r="BG52" s="1130">
        <f t="shared" si="9"/>
        <v>1</v>
      </c>
      <c r="BH52" s="880"/>
      <c r="BI52" s="880"/>
    </row>
    <row r="53" spans="1:61" s="115" customFormat="1">
      <c r="A53" s="1131"/>
      <c r="B53" s="846"/>
      <c r="C53" s="846"/>
      <c r="D53" s="846"/>
      <c r="E53" s="846"/>
      <c r="F53" s="846"/>
      <c r="G53" s="1072" t="str">
        <f t="shared" ref="G53:G58" si="25">IF(E53="","",IF(F53&lt;1,E53+1,E53))</f>
        <v/>
      </c>
      <c r="H53" s="1072" t="str">
        <f t="shared" si="21"/>
        <v/>
      </c>
      <c r="I53" s="412">
        <f t="shared" si="15"/>
        <v>0</v>
      </c>
      <c r="J53" s="1132">
        <f t="shared" si="22"/>
        <v>0</v>
      </c>
      <c r="K53" s="1072" t="str">
        <f t="shared" si="23"/>
        <v/>
      </c>
      <c r="L53" s="412">
        <f t="shared" si="16"/>
        <v>0</v>
      </c>
      <c r="M53" s="1133"/>
      <c r="N53" s="846"/>
      <c r="O53" s="846"/>
      <c r="P53" s="846"/>
      <c r="Q53" s="846"/>
      <c r="R53" s="846"/>
      <c r="S53" s="848"/>
      <c r="T53" s="1134"/>
      <c r="U53" s="999"/>
      <c r="V53" s="423"/>
      <c r="W53" s="1135"/>
      <c r="X53" s="1135"/>
      <c r="Y53" s="856">
        <f t="shared" si="19"/>
        <v>0</v>
      </c>
      <c r="Z53" s="857">
        <f>IF(((Y53-'DATA INPUT'!$B$47)*'DATA INPUT'!$B$43)&lt;0,0,IF(((Y53-'DATA INPUT'!$B$47)*'DATA INPUT'!$B$43)&lt;'DATA INPUT'!$B$45,(Y53-'DATA INPUT'!$B$47)*'DATA INPUT'!$B$43,'DATA INPUT'!$B$45))</f>
        <v>0</v>
      </c>
      <c r="AA53" s="858">
        <f>IF((Y53*'DATA INPUT'!$B$44)&lt;'DATA INPUT'!$B$46,(Y53*'DATA INPUT'!$B$44*'DATA INPUT'!$B$48),('DATA INPUT'!$B$46*'DATA INPUT'!$B$48))</f>
        <v>0</v>
      </c>
      <c r="AB53" s="859">
        <f>(AC53*'DATA INPUT'!$B$54*12+AE53*'DATA INPUT'!$B$53*12)*'SALARY CALC.'!V53+'SALARY CALC.'!AF53+'SALARY CALC.'!AH53</f>
        <v>0</v>
      </c>
      <c r="AC53" s="1136"/>
      <c r="AD53" s="1136"/>
      <c r="AE53" s="990">
        <f>IF(AD53="",0,IF(AD53=1,'DATA INPUT'!$B$50,IF(AD53=2,'DATA INPUT'!$B$51,IF(AD53&gt;=3,'DATA INPUT'!$B$52))))</f>
        <v>0</v>
      </c>
      <c r="AF53" s="990">
        <f>IF(Y53&lt;'DATA INPUT'!$B$38,0,IF(V53&lt;'DATA INPUT'!$B$39,0,Y53*'DATA INPUT'!$B$37))</f>
        <v>0</v>
      </c>
      <c r="AG53" s="990">
        <f>Y53*'DATA INPUT'!$B$49</f>
        <v>0</v>
      </c>
      <c r="AH53" s="1062"/>
      <c r="AI53" s="1137">
        <f t="shared" si="24"/>
        <v>0</v>
      </c>
      <c r="AJ53" s="1139"/>
      <c r="AK53" s="1140"/>
      <c r="AL53" s="1140"/>
      <c r="AM53" s="1140"/>
      <c r="AN53" s="1140"/>
      <c r="AO53" s="1140"/>
      <c r="AP53" s="1140"/>
      <c r="AQ53" s="1140"/>
      <c r="AR53" s="1140"/>
      <c r="AS53" s="1140"/>
      <c r="AT53" s="1141"/>
      <c r="AU53" s="1127">
        <f t="shared" si="17"/>
        <v>1</v>
      </c>
      <c r="AV53" s="1142">
        <f t="shared" si="18"/>
        <v>0</v>
      </c>
      <c r="AW53" s="990">
        <f t="shared" si="18"/>
        <v>0</v>
      </c>
      <c r="AX53" s="990">
        <f t="shared" si="18"/>
        <v>0</v>
      </c>
      <c r="AY53" s="990">
        <f t="shared" si="18"/>
        <v>0</v>
      </c>
      <c r="AZ53" s="990">
        <f t="shared" si="18"/>
        <v>0</v>
      </c>
      <c r="BA53" s="990">
        <f t="shared" si="18"/>
        <v>0</v>
      </c>
      <c r="BB53" s="990">
        <f t="shared" si="18"/>
        <v>0</v>
      </c>
      <c r="BC53" s="990">
        <f t="shared" si="18"/>
        <v>0</v>
      </c>
      <c r="BD53" s="990">
        <f t="shared" si="18"/>
        <v>0</v>
      </c>
      <c r="BE53" s="990">
        <f t="shared" si="18"/>
        <v>0</v>
      </c>
      <c r="BF53" s="1143">
        <f t="shared" si="18"/>
        <v>0</v>
      </c>
      <c r="BG53" s="1130">
        <f t="shared" si="9"/>
        <v>1</v>
      </c>
      <c r="BH53" s="880"/>
      <c r="BI53" s="880"/>
    </row>
    <row r="54" spans="1:61" s="115" customFormat="1">
      <c r="A54" s="1202" t="s">
        <v>612</v>
      </c>
      <c r="B54" s="1146"/>
      <c r="C54" s="1146"/>
      <c r="D54" s="846"/>
      <c r="E54" s="846"/>
      <c r="F54" s="846"/>
      <c r="G54" s="1072" t="str">
        <f t="shared" si="25"/>
        <v/>
      </c>
      <c r="H54" s="1072" t="str">
        <f t="shared" si="21"/>
        <v/>
      </c>
      <c r="I54" s="868">
        <f t="shared" si="15"/>
        <v>0</v>
      </c>
      <c r="J54" s="1147">
        <f t="shared" si="22"/>
        <v>0</v>
      </c>
      <c r="K54" s="1072" t="str">
        <f t="shared" si="23"/>
        <v/>
      </c>
      <c r="L54" s="412">
        <f t="shared" si="16"/>
        <v>0</v>
      </c>
      <c r="M54" s="1148"/>
      <c r="N54" s="846"/>
      <c r="O54" s="846"/>
      <c r="P54" s="846"/>
      <c r="Q54" s="846"/>
      <c r="R54" s="846"/>
      <c r="S54" s="413">
        <f>IF(L54&gt;1000,0,IF(M54=0,R54*Q54*L54*W$6,R54*Q54*M54))</f>
        <v>0</v>
      </c>
      <c r="T54" s="1149"/>
      <c r="U54" s="999"/>
      <c r="V54" s="423"/>
      <c r="W54" s="1135"/>
      <c r="X54" s="1135"/>
      <c r="Y54" s="856">
        <f t="shared" si="19"/>
        <v>0</v>
      </c>
      <c r="Z54" s="857">
        <f>IF(((Y54-'DATA INPUT'!$B$47)*'DATA INPUT'!$B$43)&lt;0,0,IF(((Y54-'DATA INPUT'!$B$47)*'DATA INPUT'!$B$43)&lt;'DATA INPUT'!$B$45,(Y54-'DATA INPUT'!$B$47)*'DATA INPUT'!$B$43,'DATA INPUT'!$B$45))</f>
        <v>0</v>
      </c>
      <c r="AA54" s="858">
        <f>IF((Y54*'DATA INPUT'!$B$44)&lt;'DATA INPUT'!$B$46,(Y54*'DATA INPUT'!$B$44*'DATA INPUT'!$B$48),('DATA INPUT'!$B$46*'DATA INPUT'!$B$48))</f>
        <v>0</v>
      </c>
      <c r="AB54" s="859">
        <f>(AC54*'DATA INPUT'!$B$54*12+AE54*'DATA INPUT'!$B$53*12)*'SALARY CALC.'!V54+'SALARY CALC.'!AF54+'SALARY CALC.'!AH54</f>
        <v>0</v>
      </c>
      <c r="AC54" s="1136"/>
      <c r="AD54" s="1136"/>
      <c r="AE54" s="990">
        <f>IF(AD54="",0,IF(AD54=1,'DATA INPUT'!$B$50,IF(AD54=2,'DATA INPUT'!$B$51,IF(AD54&gt;=3,'DATA INPUT'!$B$52))))</f>
        <v>0</v>
      </c>
      <c r="AF54" s="990">
        <f>IF(Y54&lt;'DATA INPUT'!$B$38,0,IF(V54&lt;'DATA INPUT'!$B$39,0,Y54*'DATA INPUT'!$B$37))</f>
        <v>0</v>
      </c>
      <c r="AG54" s="990">
        <f>Y54*'DATA INPUT'!$B$49</f>
        <v>0</v>
      </c>
      <c r="AH54" s="1062"/>
      <c r="AI54" s="1137">
        <f t="shared" si="24"/>
        <v>0</v>
      </c>
      <c r="AJ54" s="425"/>
      <c r="AK54" s="1140"/>
      <c r="AL54" s="1140"/>
      <c r="AM54" s="1140"/>
      <c r="AN54" s="1140"/>
      <c r="AO54" s="1140"/>
      <c r="AP54" s="1140"/>
      <c r="AQ54" s="1140"/>
      <c r="AR54" s="1140"/>
      <c r="AS54" s="1140"/>
      <c r="AT54" s="1141"/>
      <c r="AU54" s="1127">
        <f t="shared" si="17"/>
        <v>1</v>
      </c>
      <c r="AV54" s="1142">
        <f t="shared" si="18"/>
        <v>0</v>
      </c>
      <c r="AW54" s="990">
        <f t="shared" si="18"/>
        <v>0</v>
      </c>
      <c r="AX54" s="990">
        <f t="shared" si="18"/>
        <v>0</v>
      </c>
      <c r="AY54" s="990">
        <f t="shared" si="18"/>
        <v>0</v>
      </c>
      <c r="AZ54" s="990">
        <f t="shared" si="18"/>
        <v>0</v>
      </c>
      <c r="BA54" s="990">
        <f t="shared" si="18"/>
        <v>0</v>
      </c>
      <c r="BB54" s="990">
        <f t="shared" si="18"/>
        <v>0</v>
      </c>
      <c r="BC54" s="990">
        <f t="shared" si="18"/>
        <v>0</v>
      </c>
      <c r="BD54" s="990">
        <f t="shared" si="18"/>
        <v>0</v>
      </c>
      <c r="BE54" s="990">
        <f t="shared" si="18"/>
        <v>0</v>
      </c>
      <c r="BF54" s="1143">
        <f t="shared" si="18"/>
        <v>0</v>
      </c>
      <c r="BG54" s="1130">
        <f t="shared" si="9"/>
        <v>1</v>
      </c>
      <c r="BH54" s="880"/>
      <c r="BI54" s="880"/>
    </row>
    <row r="55" spans="1:61" s="115" customFormat="1">
      <c r="A55" s="1202" t="s">
        <v>612</v>
      </c>
      <c r="B55" s="1146"/>
      <c r="C55" s="1146"/>
      <c r="D55" s="846"/>
      <c r="E55" s="846"/>
      <c r="F55" s="846"/>
      <c r="G55" s="1072" t="str">
        <f t="shared" si="25"/>
        <v/>
      </c>
      <c r="H55" s="1072" t="str">
        <f t="shared" si="21"/>
        <v/>
      </c>
      <c r="I55" s="868">
        <f t="shared" si="15"/>
        <v>0</v>
      </c>
      <c r="J55" s="1147">
        <f t="shared" si="22"/>
        <v>0</v>
      </c>
      <c r="K55" s="1072" t="str">
        <f t="shared" si="23"/>
        <v/>
      </c>
      <c r="L55" s="412">
        <f t="shared" si="16"/>
        <v>0</v>
      </c>
      <c r="M55" s="1148"/>
      <c r="N55" s="846"/>
      <c r="O55" s="846"/>
      <c r="P55" s="846"/>
      <c r="Q55" s="846"/>
      <c r="R55" s="846"/>
      <c r="S55" s="413">
        <f>IF(L55&gt;1000,0,IF(M55=0,R55*Q55*L55*W$6,R55*Q55*M55))</f>
        <v>0</v>
      </c>
      <c r="T55" s="1149"/>
      <c r="U55" s="999"/>
      <c r="V55" s="423"/>
      <c r="W55" s="1135"/>
      <c r="X55" s="1135"/>
      <c r="Y55" s="856">
        <f t="shared" si="19"/>
        <v>0</v>
      </c>
      <c r="Z55" s="857">
        <f>IF(((Y55-'DATA INPUT'!$B$47)*'DATA INPUT'!$B$43)&lt;0,0,IF(((Y55-'DATA INPUT'!$B$47)*'DATA INPUT'!$B$43)&lt;'DATA INPUT'!$B$45,(Y55-'DATA INPUT'!$B$47)*'DATA INPUT'!$B$43,'DATA INPUT'!$B$45))</f>
        <v>0</v>
      </c>
      <c r="AA55" s="858">
        <f>IF((Y55*'DATA INPUT'!$B$44)&lt;'DATA INPUT'!$B$46,(Y55*'DATA INPUT'!$B$44*'DATA INPUT'!$B$48),('DATA INPUT'!$B$46*'DATA INPUT'!$B$48))</f>
        <v>0</v>
      </c>
      <c r="AB55" s="859">
        <f>(AC55*'DATA INPUT'!$B$54*12+AE55*'DATA INPUT'!$B$53*12)*'SALARY CALC.'!V55+'SALARY CALC.'!AF55+'SALARY CALC.'!AH55</f>
        <v>0</v>
      </c>
      <c r="AC55" s="1136"/>
      <c r="AD55" s="1136"/>
      <c r="AE55" s="990">
        <f>IF(AD55="",0,IF(AD55=1,'DATA INPUT'!$B$50,IF(AD55=2,'DATA INPUT'!$B$51,IF(AD55&gt;=3,'DATA INPUT'!$B$52))))</f>
        <v>0</v>
      </c>
      <c r="AF55" s="990">
        <f>IF(Y55&lt;'DATA INPUT'!$B$38,0,IF(V55&lt;'DATA INPUT'!$B$39,0,Y55*'DATA INPUT'!$B$37))</f>
        <v>0</v>
      </c>
      <c r="AG55" s="990">
        <f>Y55*'DATA INPUT'!$B$49</f>
        <v>0</v>
      </c>
      <c r="AH55" s="1062"/>
      <c r="AI55" s="1137">
        <f t="shared" si="24"/>
        <v>0</v>
      </c>
      <c r="AJ55" s="425"/>
      <c r="AK55" s="1140"/>
      <c r="AL55" s="1140"/>
      <c r="AM55" s="1140"/>
      <c r="AN55" s="1140"/>
      <c r="AO55" s="1140"/>
      <c r="AP55" s="1140"/>
      <c r="AQ55" s="1140"/>
      <c r="AR55" s="1140"/>
      <c r="AS55" s="1140"/>
      <c r="AT55" s="1141"/>
      <c r="AU55" s="1127">
        <f t="shared" si="17"/>
        <v>1</v>
      </c>
      <c r="AV55" s="1142">
        <f t="shared" si="18"/>
        <v>0</v>
      </c>
      <c r="AW55" s="990">
        <f t="shared" si="18"/>
        <v>0</v>
      </c>
      <c r="AX55" s="990">
        <f t="shared" si="18"/>
        <v>0</v>
      </c>
      <c r="AY55" s="990">
        <f t="shared" si="18"/>
        <v>0</v>
      </c>
      <c r="AZ55" s="990">
        <f t="shared" si="18"/>
        <v>0</v>
      </c>
      <c r="BA55" s="990">
        <f t="shared" si="18"/>
        <v>0</v>
      </c>
      <c r="BB55" s="990">
        <f t="shared" si="18"/>
        <v>0</v>
      </c>
      <c r="BC55" s="990">
        <f t="shared" si="18"/>
        <v>0</v>
      </c>
      <c r="BD55" s="990">
        <f t="shared" si="18"/>
        <v>0</v>
      </c>
      <c r="BE55" s="990">
        <f t="shared" si="18"/>
        <v>0</v>
      </c>
      <c r="BF55" s="1143">
        <f t="shared" si="18"/>
        <v>0</v>
      </c>
      <c r="BG55" s="1130">
        <f t="shared" si="9"/>
        <v>1</v>
      </c>
      <c r="BH55" s="880"/>
      <c r="BI55" s="880"/>
    </row>
    <row r="56" spans="1:61" s="115" customFormat="1">
      <c r="A56" s="1202" t="s">
        <v>612</v>
      </c>
      <c r="B56" s="1146"/>
      <c r="C56" s="1146"/>
      <c r="D56" s="846"/>
      <c r="E56" s="846"/>
      <c r="F56" s="846"/>
      <c r="G56" s="1072" t="str">
        <f t="shared" si="25"/>
        <v/>
      </c>
      <c r="H56" s="1072" t="str">
        <f t="shared" si="21"/>
        <v/>
      </c>
      <c r="I56" s="868">
        <f t="shared" si="15"/>
        <v>0</v>
      </c>
      <c r="J56" s="1147">
        <f t="shared" si="22"/>
        <v>0</v>
      </c>
      <c r="K56" s="1072" t="str">
        <f t="shared" si="23"/>
        <v/>
      </c>
      <c r="L56" s="412">
        <f t="shared" si="16"/>
        <v>0</v>
      </c>
      <c r="M56" s="1148"/>
      <c r="N56" s="846"/>
      <c r="O56" s="846"/>
      <c r="P56" s="846"/>
      <c r="Q56" s="846"/>
      <c r="R56" s="846"/>
      <c r="S56" s="413">
        <f>IF(L56&gt;1000,0,IF(M56=0,R56*Q56*L56*W$6,R56*Q56*M56))</f>
        <v>0</v>
      </c>
      <c r="T56" s="1149"/>
      <c r="U56" s="999"/>
      <c r="V56" s="423"/>
      <c r="W56" s="1135"/>
      <c r="X56" s="1135"/>
      <c r="Y56" s="856">
        <f t="shared" si="19"/>
        <v>0</v>
      </c>
      <c r="Z56" s="857">
        <f>IF(((Y56-'DATA INPUT'!$B$47)*'DATA INPUT'!$B$43)&lt;0,0,IF(((Y56-'DATA INPUT'!$B$47)*'DATA INPUT'!$B$43)&lt;'DATA INPUT'!$B$45,(Y56-'DATA INPUT'!$B$47)*'DATA INPUT'!$B$43,'DATA INPUT'!$B$45))</f>
        <v>0</v>
      </c>
      <c r="AA56" s="858">
        <f>IF((Y56*'DATA INPUT'!$B$44)&lt;'DATA INPUT'!$B$46,(Y56*'DATA INPUT'!$B$44*'DATA INPUT'!$B$48),('DATA INPUT'!$B$46*'DATA INPUT'!$B$48))</f>
        <v>0</v>
      </c>
      <c r="AB56" s="859">
        <f>(AC56*'DATA INPUT'!$B$54*12+AE56*'DATA INPUT'!$B$53*12)*'SALARY CALC.'!V56+'SALARY CALC.'!AF56+'SALARY CALC.'!AH56</f>
        <v>0</v>
      </c>
      <c r="AC56" s="1136"/>
      <c r="AD56" s="1136"/>
      <c r="AE56" s="990">
        <f>IF(AD56="",0,IF(AD56=1,'DATA INPUT'!$B$50,IF(AD56=2,'DATA INPUT'!$B$51,IF(AD56&gt;=3,'DATA INPUT'!$B$52))))</f>
        <v>0</v>
      </c>
      <c r="AF56" s="990">
        <f>IF(Y56&lt;'DATA INPUT'!$B$38,0,IF(V56&lt;'DATA INPUT'!$B$39,0,Y56*'DATA INPUT'!$B$37))</f>
        <v>0</v>
      </c>
      <c r="AG56" s="990">
        <f>Y56*'DATA INPUT'!$B$49</f>
        <v>0</v>
      </c>
      <c r="AH56" s="1062"/>
      <c r="AI56" s="1137">
        <f t="shared" si="24"/>
        <v>0</v>
      </c>
      <c r="AJ56" s="425"/>
      <c r="AK56" s="1140"/>
      <c r="AL56" s="1140"/>
      <c r="AM56" s="1140"/>
      <c r="AN56" s="1140"/>
      <c r="AO56" s="1140"/>
      <c r="AP56" s="1140"/>
      <c r="AQ56" s="1140"/>
      <c r="AR56" s="1140"/>
      <c r="AS56" s="1140"/>
      <c r="AT56" s="1141"/>
      <c r="AU56" s="1127">
        <f t="shared" si="17"/>
        <v>1</v>
      </c>
      <c r="AV56" s="1142">
        <f t="shared" si="18"/>
        <v>0</v>
      </c>
      <c r="AW56" s="990">
        <f t="shared" si="18"/>
        <v>0</v>
      </c>
      <c r="AX56" s="990">
        <f t="shared" si="18"/>
        <v>0</v>
      </c>
      <c r="AY56" s="990">
        <f t="shared" si="18"/>
        <v>0</v>
      </c>
      <c r="AZ56" s="990">
        <f t="shared" si="18"/>
        <v>0</v>
      </c>
      <c r="BA56" s="990">
        <f t="shared" si="18"/>
        <v>0</v>
      </c>
      <c r="BB56" s="990">
        <f t="shared" si="18"/>
        <v>0</v>
      </c>
      <c r="BC56" s="990">
        <f t="shared" si="18"/>
        <v>0</v>
      </c>
      <c r="BD56" s="990">
        <f t="shared" si="18"/>
        <v>0</v>
      </c>
      <c r="BE56" s="990">
        <f t="shared" si="18"/>
        <v>0</v>
      </c>
      <c r="BF56" s="1143">
        <f t="shared" si="18"/>
        <v>0</v>
      </c>
      <c r="BG56" s="1130">
        <f t="shared" si="9"/>
        <v>1</v>
      </c>
      <c r="BH56" s="880"/>
      <c r="BI56" s="880"/>
    </row>
    <row r="57" spans="1:61" s="115" customFormat="1">
      <c r="A57" s="1202" t="s">
        <v>612</v>
      </c>
      <c r="B57" s="1146"/>
      <c r="C57" s="1146"/>
      <c r="D57" s="846"/>
      <c r="E57" s="846"/>
      <c r="F57" s="846"/>
      <c r="G57" s="1072" t="str">
        <f t="shared" si="25"/>
        <v/>
      </c>
      <c r="H57" s="1072" t="str">
        <f t="shared" si="21"/>
        <v/>
      </c>
      <c r="I57" s="868">
        <f t="shared" si="15"/>
        <v>0</v>
      </c>
      <c r="J57" s="1147">
        <f t="shared" si="22"/>
        <v>0</v>
      </c>
      <c r="K57" s="1072" t="str">
        <f t="shared" si="23"/>
        <v/>
      </c>
      <c r="L57" s="412">
        <f t="shared" si="16"/>
        <v>0</v>
      </c>
      <c r="M57" s="1148"/>
      <c r="N57" s="846"/>
      <c r="O57" s="846"/>
      <c r="P57" s="846"/>
      <c r="Q57" s="846"/>
      <c r="R57" s="846"/>
      <c r="S57" s="413">
        <f>IF(L57&gt;1000,0,IF(M57=0,R57*Q57*L57*W$6,R57*Q57*M57))</f>
        <v>0</v>
      </c>
      <c r="T57" s="1149"/>
      <c r="U57" s="999"/>
      <c r="V57" s="423"/>
      <c r="W57" s="1135"/>
      <c r="X57" s="1135"/>
      <c r="Y57" s="856">
        <f t="shared" si="19"/>
        <v>0</v>
      </c>
      <c r="Z57" s="857">
        <f>IF(((Y57-'DATA INPUT'!$B$47)*'DATA INPUT'!$B$43)&lt;0,0,IF(((Y57-'DATA INPUT'!$B$47)*'DATA INPUT'!$B$43)&lt;'DATA INPUT'!$B$45,(Y57-'DATA INPUT'!$B$47)*'DATA INPUT'!$B$43,'DATA INPUT'!$B$45))</f>
        <v>0</v>
      </c>
      <c r="AA57" s="858">
        <f>IF((Y57*'DATA INPUT'!$B$44)&lt;'DATA INPUT'!$B$46,(Y57*'DATA INPUT'!$B$44*'DATA INPUT'!$B$48),('DATA INPUT'!$B$46*'DATA INPUT'!$B$48))</f>
        <v>0</v>
      </c>
      <c r="AB57" s="859">
        <f>(AC57*'DATA INPUT'!$B$54*12+AE57*'DATA INPUT'!$B$53*12)*'SALARY CALC.'!V57+'SALARY CALC.'!AF57+'SALARY CALC.'!AH57</f>
        <v>0</v>
      </c>
      <c r="AC57" s="1136"/>
      <c r="AD57" s="1136"/>
      <c r="AE57" s="990">
        <f>IF(AD57="",0,IF(AD57=1,'DATA INPUT'!$B$50,IF(AD57=2,'DATA INPUT'!$B$51,IF(AD57&gt;=3,'DATA INPUT'!$B$52))))</f>
        <v>0</v>
      </c>
      <c r="AF57" s="990">
        <f>IF(Y57&lt;'DATA INPUT'!$B$38,0,IF(V57&lt;'DATA INPUT'!$B$39,0,Y57*'DATA INPUT'!$B$37))</f>
        <v>0</v>
      </c>
      <c r="AG57" s="990">
        <f>Y57*'DATA INPUT'!$B$49</f>
        <v>0</v>
      </c>
      <c r="AH57" s="1062"/>
      <c r="AI57" s="1137">
        <f t="shared" si="24"/>
        <v>0</v>
      </c>
      <c r="AJ57" s="425"/>
      <c r="AK57" s="1140"/>
      <c r="AL57" s="1140"/>
      <c r="AM57" s="1140"/>
      <c r="AN57" s="1140"/>
      <c r="AO57" s="1140"/>
      <c r="AP57" s="1140"/>
      <c r="AQ57" s="1140"/>
      <c r="AR57" s="1140"/>
      <c r="AS57" s="1140"/>
      <c r="AT57" s="1141"/>
      <c r="AU57" s="1127">
        <f t="shared" si="17"/>
        <v>1</v>
      </c>
      <c r="AV57" s="1142">
        <f t="shared" si="18"/>
        <v>0</v>
      </c>
      <c r="AW57" s="990">
        <f t="shared" si="18"/>
        <v>0</v>
      </c>
      <c r="AX57" s="990">
        <f t="shared" si="18"/>
        <v>0</v>
      </c>
      <c r="AY57" s="990">
        <f t="shared" si="18"/>
        <v>0</v>
      </c>
      <c r="AZ57" s="990">
        <f t="shared" si="18"/>
        <v>0</v>
      </c>
      <c r="BA57" s="990">
        <f t="shared" si="18"/>
        <v>0</v>
      </c>
      <c r="BB57" s="990">
        <f t="shared" si="18"/>
        <v>0</v>
      </c>
      <c r="BC57" s="990">
        <f t="shared" si="18"/>
        <v>0</v>
      </c>
      <c r="BD57" s="990">
        <f t="shared" si="18"/>
        <v>0</v>
      </c>
      <c r="BE57" s="990">
        <f t="shared" si="18"/>
        <v>0</v>
      </c>
      <c r="BF57" s="1143">
        <f t="shared" si="18"/>
        <v>0</v>
      </c>
      <c r="BG57" s="1130">
        <f t="shared" si="9"/>
        <v>1</v>
      </c>
      <c r="BH57" s="880"/>
      <c r="BI57" s="880"/>
    </row>
    <row r="58" spans="1:61" s="115" customFormat="1">
      <c r="A58" s="1202" t="s">
        <v>612</v>
      </c>
      <c r="B58" s="1146"/>
      <c r="C58" s="1146"/>
      <c r="D58" s="846"/>
      <c r="E58" s="846"/>
      <c r="F58" s="846"/>
      <c r="G58" s="1072" t="str">
        <f t="shared" si="25"/>
        <v/>
      </c>
      <c r="H58" s="1072" t="str">
        <f t="shared" si="21"/>
        <v/>
      </c>
      <c r="I58" s="868">
        <f t="shared" si="15"/>
        <v>0</v>
      </c>
      <c r="J58" s="1147">
        <f t="shared" si="22"/>
        <v>0</v>
      </c>
      <c r="K58" s="1072" t="str">
        <f t="shared" si="23"/>
        <v/>
      </c>
      <c r="L58" s="412">
        <f t="shared" si="16"/>
        <v>0</v>
      </c>
      <c r="M58" s="1148"/>
      <c r="N58" s="846"/>
      <c r="O58" s="846"/>
      <c r="P58" s="846"/>
      <c r="Q58" s="846"/>
      <c r="R58" s="846"/>
      <c r="S58" s="413">
        <f>IF(L58&gt;1000,0,IF(M58=0,R58*Q58*L58*W$6,R58*Q58*M58))</f>
        <v>0</v>
      </c>
      <c r="T58" s="1149"/>
      <c r="U58" s="999"/>
      <c r="V58" s="423"/>
      <c r="W58" s="1135"/>
      <c r="X58" s="1135"/>
      <c r="Y58" s="856">
        <f t="shared" si="19"/>
        <v>0</v>
      </c>
      <c r="Z58" s="857">
        <f>IF(((Y58-'DATA INPUT'!$B$47)*'DATA INPUT'!$B$43)&lt;0,0,IF(((Y58-'DATA INPUT'!$B$47)*'DATA INPUT'!$B$43)&lt;'DATA INPUT'!$B$45,(Y58-'DATA INPUT'!$B$47)*'DATA INPUT'!$B$43,'DATA INPUT'!$B$45))</f>
        <v>0</v>
      </c>
      <c r="AA58" s="858">
        <f>IF((Y58*'DATA INPUT'!$B$44)&lt;'DATA INPUT'!$B$46,(Y58*'DATA INPUT'!$B$44*'DATA INPUT'!$B$48),('DATA INPUT'!$B$46*'DATA INPUT'!$B$48))</f>
        <v>0</v>
      </c>
      <c r="AB58" s="859">
        <f>(AC58*'DATA INPUT'!$B$54*12+AE58*'DATA INPUT'!$B$53*12)*'SALARY CALC.'!V58+'SALARY CALC.'!AF58+'SALARY CALC.'!AH58</f>
        <v>0</v>
      </c>
      <c r="AC58" s="1136"/>
      <c r="AD58" s="1136"/>
      <c r="AE58" s="990">
        <f>IF(AD58="",0,IF(AD58=1,'DATA INPUT'!$B$50,IF(AD58=2,'DATA INPUT'!$B$51,IF(AD58&gt;=3,'DATA INPUT'!$B$52))))</f>
        <v>0</v>
      </c>
      <c r="AF58" s="990">
        <f>IF(Y58&lt;'DATA INPUT'!$B$38,0,IF(V58&lt;'DATA INPUT'!$B$39,0,Y58*'DATA INPUT'!$B$37))</f>
        <v>0</v>
      </c>
      <c r="AG58" s="990">
        <f>Y58*'DATA INPUT'!$B$49</f>
        <v>0</v>
      </c>
      <c r="AH58" s="1062"/>
      <c r="AI58" s="1137">
        <f>Y58+Z58+AA58+AB58+AG58</f>
        <v>0</v>
      </c>
      <c r="AJ58" s="425"/>
      <c r="AK58" s="1140"/>
      <c r="AL58" s="1140"/>
      <c r="AM58" s="1140"/>
      <c r="AN58" s="1140"/>
      <c r="AO58" s="1140"/>
      <c r="AP58" s="1140"/>
      <c r="AQ58" s="1140"/>
      <c r="AR58" s="1140"/>
      <c r="AS58" s="1140"/>
      <c r="AT58" s="1141"/>
      <c r="AU58" s="1127">
        <f t="shared" si="17"/>
        <v>1</v>
      </c>
      <c r="AV58" s="1142">
        <f t="shared" si="18"/>
        <v>0</v>
      </c>
      <c r="AW58" s="990">
        <f t="shared" si="18"/>
        <v>0</v>
      </c>
      <c r="AX58" s="990">
        <f t="shared" si="18"/>
        <v>0</v>
      </c>
      <c r="AY58" s="990">
        <f t="shared" si="18"/>
        <v>0</v>
      </c>
      <c r="AZ58" s="990">
        <f t="shared" si="18"/>
        <v>0</v>
      </c>
      <c r="BA58" s="990">
        <f t="shared" si="18"/>
        <v>0</v>
      </c>
      <c r="BB58" s="990">
        <f t="shared" si="18"/>
        <v>0</v>
      </c>
      <c r="BC58" s="990">
        <f t="shared" si="18"/>
        <v>0</v>
      </c>
      <c r="BD58" s="990">
        <f t="shared" si="18"/>
        <v>0</v>
      </c>
      <c r="BE58" s="990">
        <f t="shared" si="18"/>
        <v>0</v>
      </c>
      <c r="BF58" s="1143">
        <f t="shared" si="18"/>
        <v>0</v>
      </c>
      <c r="BG58" s="1130">
        <f t="shared" si="9"/>
        <v>1</v>
      </c>
      <c r="BH58" s="880"/>
      <c r="BI58" s="880"/>
    </row>
    <row r="59" spans="1:61" s="115" customFormat="1">
      <c r="A59" s="1150" t="s">
        <v>613</v>
      </c>
      <c r="B59" s="1146"/>
      <c r="C59" s="1146"/>
      <c r="D59" s="846"/>
      <c r="E59" s="846"/>
      <c r="F59" s="846"/>
      <c r="G59" s="1072"/>
      <c r="H59" s="1072"/>
      <c r="I59" s="868"/>
      <c r="J59" s="1147"/>
      <c r="K59" s="1072"/>
      <c r="L59" s="412">
        <f t="shared" si="16"/>
        <v>0</v>
      </c>
      <c r="M59" s="1148"/>
      <c r="N59" s="846"/>
      <c r="O59" s="846"/>
      <c r="P59" s="846"/>
      <c r="Q59" s="846"/>
      <c r="R59" s="846"/>
      <c r="S59" s="413"/>
      <c r="T59" s="1149"/>
      <c r="U59" s="999"/>
      <c r="V59" s="423"/>
      <c r="W59" s="1135"/>
      <c r="X59" s="1135"/>
      <c r="Y59" s="856">
        <f t="shared" si="19"/>
        <v>0</v>
      </c>
      <c r="Z59" s="857">
        <f>IF(((Y59-'DATA INPUT'!$B$47)*'DATA INPUT'!$B$43)&lt;0,0,IF(((Y59-'DATA INPUT'!$B$47)*'DATA INPUT'!$B$43)&lt;'DATA INPUT'!$B$45,(Y59-'DATA INPUT'!$B$47)*'DATA INPUT'!$B$43,'DATA INPUT'!$B$45))</f>
        <v>0</v>
      </c>
      <c r="AA59" s="858">
        <f>IF((Y59*'DATA INPUT'!$B$44)&lt;'DATA INPUT'!$B$46,(Y59*'DATA INPUT'!$B$44*'DATA INPUT'!$B$48),('DATA INPUT'!$B$46*'DATA INPUT'!$B$48))</f>
        <v>0</v>
      </c>
      <c r="AB59" s="859">
        <f>(AC59*'DATA INPUT'!$B$54*12+AE59*'DATA INPUT'!$B$53*12)*'SALARY CALC.'!V59+'SALARY CALC.'!AF59+'SALARY CALC.'!AH59</f>
        <v>0</v>
      </c>
      <c r="AC59" s="1136"/>
      <c r="AD59" s="1136"/>
      <c r="AE59" s="990"/>
      <c r="AF59" s="990"/>
      <c r="AG59" s="990"/>
      <c r="AH59" s="1062"/>
      <c r="AI59" s="1137">
        <f>Y59+Z59+AA59+AB59+AG59</f>
        <v>0</v>
      </c>
      <c r="AJ59" s="425"/>
      <c r="AK59" s="1140"/>
      <c r="AL59" s="1140"/>
      <c r="AM59" s="1140"/>
      <c r="AN59" s="1140"/>
      <c r="AO59" s="1140"/>
      <c r="AP59" s="1140"/>
      <c r="AQ59" s="1140"/>
      <c r="AR59" s="1140"/>
      <c r="AS59" s="1140"/>
      <c r="AT59" s="1141"/>
      <c r="AU59" s="1127">
        <f t="shared" si="17"/>
        <v>1</v>
      </c>
      <c r="AV59" s="1142">
        <f t="shared" si="18"/>
        <v>0</v>
      </c>
      <c r="AW59" s="990">
        <f t="shared" si="18"/>
        <v>0</v>
      </c>
      <c r="AX59" s="990">
        <f t="shared" si="18"/>
        <v>0</v>
      </c>
      <c r="AY59" s="990">
        <f t="shared" si="18"/>
        <v>0</v>
      </c>
      <c r="AZ59" s="990">
        <f t="shared" si="18"/>
        <v>0</v>
      </c>
      <c r="BA59" s="990">
        <f t="shared" si="18"/>
        <v>0</v>
      </c>
      <c r="BB59" s="990">
        <f t="shared" si="18"/>
        <v>0</v>
      </c>
      <c r="BC59" s="990">
        <f t="shared" si="18"/>
        <v>0</v>
      </c>
      <c r="BD59" s="990">
        <f t="shared" si="18"/>
        <v>0</v>
      </c>
      <c r="BE59" s="990">
        <f t="shared" si="18"/>
        <v>0</v>
      </c>
      <c r="BF59" s="1143">
        <f t="shared" si="18"/>
        <v>0</v>
      </c>
      <c r="BG59" s="1130">
        <f t="shared" si="9"/>
        <v>1</v>
      </c>
      <c r="BH59" s="880"/>
      <c r="BI59" s="880"/>
    </row>
    <row r="60" spans="1:61" s="115" customFormat="1">
      <c r="A60" s="1151" t="s">
        <v>613</v>
      </c>
      <c r="B60" s="1152"/>
      <c r="C60" s="1152"/>
      <c r="D60" s="1077"/>
      <c r="E60" s="1077"/>
      <c r="F60" s="1077"/>
      <c r="G60" s="1079"/>
      <c r="H60" s="1079"/>
      <c r="I60" s="869"/>
      <c r="J60" s="1153"/>
      <c r="K60" s="1079"/>
      <c r="L60" s="414">
        <f t="shared" si="16"/>
        <v>0</v>
      </c>
      <c r="M60" s="1154"/>
      <c r="N60" s="1077"/>
      <c r="O60" s="1077"/>
      <c r="P60" s="1077"/>
      <c r="Q60" s="1077"/>
      <c r="R60" s="1077"/>
      <c r="S60" s="415"/>
      <c r="T60" s="1155"/>
      <c r="U60" s="1156"/>
      <c r="V60" s="424"/>
      <c r="W60" s="1157"/>
      <c r="X60" s="1157"/>
      <c r="Y60" s="856">
        <f t="shared" si="19"/>
        <v>0</v>
      </c>
      <c r="Z60" s="857">
        <f>IF(((Y60-'DATA INPUT'!$B$47)*'DATA INPUT'!$B$43)&lt;0,0,IF(((Y60-'DATA INPUT'!$B$47)*'DATA INPUT'!$B$43)&lt;'DATA INPUT'!$B$45,(Y60-'DATA INPUT'!$B$47)*'DATA INPUT'!$B$43,'DATA INPUT'!$B$45))</f>
        <v>0</v>
      </c>
      <c r="AA60" s="858">
        <f>IF((Y60*'DATA INPUT'!$B$44)&lt;'DATA INPUT'!$B$46,(Y60*'DATA INPUT'!$B$44*'DATA INPUT'!$B$48),('DATA INPUT'!$B$46*'DATA INPUT'!$B$48))</f>
        <v>0</v>
      </c>
      <c r="AB60" s="859">
        <f>(AC60*'DATA INPUT'!$B$54*12+AE60*'DATA INPUT'!$B$53*12)*'SALARY CALC.'!V60+'SALARY CALC.'!AF60+'SALARY CALC.'!AH60</f>
        <v>0</v>
      </c>
      <c r="AC60" s="1159"/>
      <c r="AD60" s="1159"/>
      <c r="AE60" s="992"/>
      <c r="AF60" s="992"/>
      <c r="AG60" s="990"/>
      <c r="AH60" s="1160"/>
      <c r="AI60" s="1161">
        <f>Y60+Z60+AA60+AB60+AG60</f>
        <v>0</v>
      </c>
      <c r="AJ60" s="426"/>
      <c r="AK60" s="1162"/>
      <c r="AL60" s="1162"/>
      <c r="AM60" s="1162"/>
      <c r="AN60" s="1162"/>
      <c r="AO60" s="1162"/>
      <c r="AP60" s="1162"/>
      <c r="AQ60" s="1162"/>
      <c r="AR60" s="1162"/>
      <c r="AS60" s="1162"/>
      <c r="AT60" s="1163"/>
      <c r="AU60" s="1127">
        <f t="shared" si="17"/>
        <v>1</v>
      </c>
      <c r="AV60" s="1164">
        <f t="shared" si="18"/>
        <v>0</v>
      </c>
      <c r="AW60" s="992">
        <f t="shared" si="18"/>
        <v>0</v>
      </c>
      <c r="AX60" s="992">
        <f t="shared" si="18"/>
        <v>0</v>
      </c>
      <c r="AY60" s="992">
        <f t="shared" si="18"/>
        <v>0</v>
      </c>
      <c r="AZ60" s="992">
        <f t="shared" si="18"/>
        <v>0</v>
      </c>
      <c r="BA60" s="992">
        <f t="shared" si="18"/>
        <v>0</v>
      </c>
      <c r="BB60" s="992">
        <f t="shared" si="18"/>
        <v>0</v>
      </c>
      <c r="BC60" s="992">
        <f t="shared" si="18"/>
        <v>0</v>
      </c>
      <c r="BD60" s="992">
        <f t="shared" si="18"/>
        <v>0</v>
      </c>
      <c r="BE60" s="992">
        <f t="shared" si="18"/>
        <v>0</v>
      </c>
      <c r="BF60" s="1165">
        <f t="shared" si="18"/>
        <v>0</v>
      </c>
      <c r="BG60" s="1130">
        <f t="shared" si="9"/>
        <v>1</v>
      </c>
      <c r="BH60" s="880"/>
      <c r="BI60" s="880"/>
    </row>
    <row r="61" spans="1:61" s="115" customFormat="1">
      <c r="A61" s="283" t="s">
        <v>616</v>
      </c>
      <c r="B61" s="1166"/>
      <c r="C61" s="1166"/>
      <c r="D61" s="1166"/>
      <c r="E61" s="1166"/>
      <c r="F61" s="1166"/>
      <c r="G61" s="1166"/>
      <c r="H61" s="1166"/>
      <c r="I61" s="1167"/>
      <c r="J61" s="1167"/>
      <c r="K61" s="1166"/>
      <c r="L61" s="1168">
        <f>SUM(L50:L60)</f>
        <v>0</v>
      </c>
      <c r="M61" s="1167"/>
      <c r="N61" s="1166"/>
      <c r="O61" s="1166"/>
      <c r="P61" s="1166"/>
      <c r="Q61" s="1166"/>
      <c r="R61" s="1166"/>
      <c r="S61" s="850"/>
      <c r="T61" s="1169"/>
      <c r="U61" s="1170"/>
      <c r="V61" s="1203">
        <f t="shared" ref="V61:AH61" si="26">SUM(V50:V60)</f>
        <v>0</v>
      </c>
      <c r="W61" s="1204"/>
      <c r="X61" s="1203">
        <f t="shared" si="26"/>
        <v>0</v>
      </c>
      <c r="Y61" s="1176">
        <f t="shared" si="26"/>
        <v>0</v>
      </c>
      <c r="Z61" s="1176">
        <f t="shared" si="26"/>
        <v>0</v>
      </c>
      <c r="AA61" s="1176">
        <f t="shared" si="26"/>
        <v>0</v>
      </c>
      <c r="AB61" s="1176" t="e">
        <f t="shared" si="26"/>
        <v>#VALUE!</v>
      </c>
      <c r="AC61" s="1174">
        <f t="shared" si="26"/>
        <v>0</v>
      </c>
      <c r="AD61" s="1174"/>
      <c r="AE61" s="1176">
        <f t="shared" si="26"/>
        <v>0</v>
      </c>
      <c r="AF61" s="1176">
        <f t="shared" si="26"/>
        <v>0</v>
      </c>
      <c r="AG61" s="1176">
        <f t="shared" si="26"/>
        <v>0</v>
      </c>
      <c r="AH61" s="1176">
        <f t="shared" si="26"/>
        <v>0</v>
      </c>
      <c r="AI61" s="1178" t="e">
        <f>SUM(AI50:AI60)</f>
        <v>#VALUE!</v>
      </c>
      <c r="AJ61" s="1179"/>
      <c r="AK61" s="1180"/>
      <c r="AL61" s="1180"/>
      <c r="AM61" s="1180"/>
      <c r="AN61" s="1180"/>
      <c r="AO61" s="1180"/>
      <c r="AP61" s="1180"/>
      <c r="AQ61" s="1180"/>
      <c r="AR61" s="1180"/>
      <c r="AS61" s="1180"/>
      <c r="AT61" s="1181"/>
      <c r="AU61" s="1114"/>
      <c r="AV61" s="1205" t="e">
        <f>SUM(AV50:AV60)</f>
        <v>#VALUE!</v>
      </c>
      <c r="AW61" s="1176" t="e">
        <f>SUM(AW50:AW60)</f>
        <v>#VALUE!</v>
      </c>
      <c r="AX61" s="1176" t="e">
        <f t="shared" ref="AX61:BD61" si="27">SUM(AX50:AX60)</f>
        <v>#VALUE!</v>
      </c>
      <c r="AY61" s="1176" t="e">
        <f t="shared" si="27"/>
        <v>#VALUE!</v>
      </c>
      <c r="AZ61" s="1176" t="e">
        <f t="shared" si="27"/>
        <v>#VALUE!</v>
      </c>
      <c r="BA61" s="1176" t="e">
        <f t="shared" si="27"/>
        <v>#VALUE!</v>
      </c>
      <c r="BB61" s="1176" t="e">
        <f t="shared" si="27"/>
        <v>#VALUE!</v>
      </c>
      <c r="BC61" s="1176" t="e">
        <f t="shared" si="27"/>
        <v>#VALUE!</v>
      </c>
      <c r="BD61" s="1176" t="e">
        <f t="shared" si="27"/>
        <v>#VALUE!</v>
      </c>
      <c r="BE61" s="1176" t="e">
        <f>SUM(BE50:BE60)</f>
        <v>#VALUE!</v>
      </c>
      <c r="BF61" s="1183"/>
      <c r="BG61" s="1184"/>
      <c r="BH61" s="880"/>
      <c r="BI61" s="880"/>
    </row>
    <row r="62" spans="1:61" s="115" customFormat="1">
      <c r="A62" s="278" t="s">
        <v>617</v>
      </c>
      <c r="B62" s="1107"/>
      <c r="C62" s="1107"/>
      <c r="D62" s="1107"/>
      <c r="E62" s="1107"/>
      <c r="F62" s="1107"/>
      <c r="G62" s="1107"/>
      <c r="H62" s="1107"/>
      <c r="I62" s="1185"/>
      <c r="J62" s="1185"/>
      <c r="K62" s="1107"/>
      <c r="L62" s="284"/>
      <c r="M62" s="1185"/>
      <c r="N62" s="1107"/>
      <c r="O62" s="1107"/>
      <c r="P62" s="1107"/>
      <c r="Q62" s="1107"/>
      <c r="R62" s="1107"/>
      <c r="S62" s="851"/>
      <c r="T62" s="1186"/>
      <c r="U62" s="1187"/>
      <c r="V62" s="1188"/>
      <c r="W62" s="1188"/>
      <c r="X62" s="1188"/>
      <c r="Y62" s="1206"/>
      <c r="Z62" s="1189"/>
      <c r="AA62" s="860"/>
      <c r="AB62" s="1189"/>
      <c r="AC62" s="1190"/>
      <c r="AD62" s="1190"/>
      <c r="AE62" s="1191"/>
      <c r="AF62" s="1191"/>
      <c r="AG62" s="1191"/>
      <c r="AH62" s="1191"/>
      <c r="AI62" s="1191"/>
      <c r="AJ62" s="1207"/>
      <c r="AK62" s="1193"/>
      <c r="AL62" s="1193"/>
      <c r="AM62" s="1193"/>
      <c r="AN62" s="1193"/>
      <c r="AO62" s="1193"/>
      <c r="AP62" s="1193"/>
      <c r="AQ62" s="1193"/>
      <c r="AR62" s="1193"/>
      <c r="AS62" s="1193"/>
      <c r="AT62" s="1194"/>
      <c r="AU62" s="1114"/>
      <c r="AV62" s="1208"/>
      <c r="AW62" s="1191"/>
      <c r="AX62" s="1191"/>
      <c r="AY62" s="1191"/>
      <c r="AZ62" s="1191"/>
      <c r="BA62" s="1191"/>
      <c r="BB62" s="1191"/>
      <c r="BC62" s="1191"/>
      <c r="BD62" s="1191"/>
      <c r="BE62" s="1191"/>
      <c r="BF62" s="1196"/>
      <c r="BG62" s="1098"/>
      <c r="BH62" s="880"/>
      <c r="BI62" s="880"/>
    </row>
    <row r="63" spans="1:61" s="115" customFormat="1">
      <c r="A63" s="1115"/>
      <c r="B63" s="845"/>
      <c r="C63" s="845"/>
      <c r="D63" s="845"/>
      <c r="E63" s="845"/>
      <c r="F63" s="845"/>
      <c r="G63" s="1068" t="str">
        <f t="shared" ref="G63:G68" si="28">IF(E63="","",IF(F63&lt;1,E63+1,E63))</f>
        <v/>
      </c>
      <c r="H63" s="1068" t="str">
        <f>D63&amp;G63</f>
        <v/>
      </c>
      <c r="I63" s="416">
        <f>IF(H63&lt;&gt;"",VLOOKUP(H63,GRID,2,FALSE),0)</f>
        <v>0</v>
      </c>
      <c r="J63" s="1197">
        <f>IF(I63="","",L63+(I63-L63)*F63)</f>
        <v>0</v>
      </c>
      <c r="K63" s="1068" t="str">
        <f>D63&amp;E63</f>
        <v/>
      </c>
      <c r="L63" s="416">
        <f t="shared" ref="L63:L68" si="29">IF(K63&lt;&gt;"",VLOOKUP(K63,GRID,2,FALSE),0)</f>
        <v>0</v>
      </c>
      <c r="M63" s="1198"/>
      <c r="N63" s="845"/>
      <c r="O63" s="845"/>
      <c r="P63" s="845"/>
      <c r="Q63" s="845"/>
      <c r="R63" s="845"/>
      <c r="S63" s="849"/>
      <c r="T63" s="1118"/>
      <c r="U63" s="1119"/>
      <c r="V63" s="422"/>
      <c r="W63" s="1120"/>
      <c r="X63" s="1120"/>
      <c r="Y63" s="856">
        <f t="shared" ref="Y63:Y68" si="30">IF((L63+M63)&gt;1000,IF(M63=0,L63,M63)*V63*W63*$W$6+X63,IF(M63=0,L63*N63*O63*T63*W$6,M63*N63*O63*T63*W$6))</f>
        <v>0</v>
      </c>
      <c r="Z63" s="857">
        <f>IF(((Y63-'DATA INPUT'!$B$47)*'DATA INPUT'!$B$43)&lt;0,0,IF(((Y63-'DATA INPUT'!$B$47)*'DATA INPUT'!$B$43)&lt;'DATA INPUT'!$B$45,(Y63-'DATA INPUT'!$B$47)*'DATA INPUT'!$B$43,'DATA INPUT'!$B$45))</f>
        <v>0</v>
      </c>
      <c r="AA63" s="858">
        <f>IF((Y63*'DATA INPUT'!$B$44)&lt;'DATA INPUT'!$B$46,(Y63*'DATA INPUT'!$B$44*'DATA INPUT'!$B$48),('DATA INPUT'!$B$46*'DATA INPUT'!$B$48))</f>
        <v>0</v>
      </c>
      <c r="AB63" s="859">
        <f>(AC63*'DATA INPUT'!$B$54*12+AE63*'DATA INPUT'!$B$53*12)*'SALARY CALC.'!V63+'SALARY CALC.'!AF63+'SALARY CALC.'!AH63</f>
        <v>0</v>
      </c>
      <c r="AC63" s="865"/>
      <c r="AD63" s="865"/>
      <c r="AE63" s="988">
        <f>IF(AD63="",0,IF(AD63=1,'DATA INPUT'!$B$50,IF(AD63=2,'DATA INPUT'!$B$51,IF(AD63&gt;=3,'DATA INPUT'!$B$52))))</f>
        <v>0</v>
      </c>
      <c r="AF63" s="988">
        <f>IF(Y63&lt;'DATA INPUT'!$B$38,0,IF(V63&lt;'DATA INPUT'!$B$39,0,Y63*'DATA INPUT'!$B$37))</f>
        <v>0</v>
      </c>
      <c r="AG63" s="988">
        <f>Y63*'DATA INPUT'!$B$49</f>
        <v>0</v>
      </c>
      <c r="AH63" s="918"/>
      <c r="AI63" s="1199">
        <f t="shared" ref="AI63:AI68" si="31">Y63+Z63+AA63+AB63+AG63</f>
        <v>0</v>
      </c>
      <c r="AJ63" s="1124"/>
      <c r="AK63" s="1125"/>
      <c r="AL63" s="1125"/>
      <c r="AM63" s="1125"/>
      <c r="AN63" s="1125"/>
      <c r="AO63" s="1125"/>
      <c r="AP63" s="1125"/>
      <c r="AQ63" s="1125"/>
      <c r="AR63" s="1125"/>
      <c r="AS63" s="1125"/>
      <c r="AT63" s="1126"/>
      <c r="AU63" s="1127">
        <f t="shared" ref="AU63:AU68" si="32">100%-SUM(AJ63:AT63)</f>
        <v>1</v>
      </c>
      <c r="AV63" s="1200">
        <f t="shared" ref="AV63:BF68" si="33">$AI63*AJ63</f>
        <v>0</v>
      </c>
      <c r="AW63" s="988">
        <f t="shared" si="33"/>
        <v>0</v>
      </c>
      <c r="AX63" s="988">
        <f t="shared" si="33"/>
        <v>0</v>
      </c>
      <c r="AY63" s="988">
        <f t="shared" si="33"/>
        <v>0</v>
      </c>
      <c r="AZ63" s="988">
        <f t="shared" si="33"/>
        <v>0</v>
      </c>
      <c r="BA63" s="988">
        <f t="shared" si="33"/>
        <v>0</v>
      </c>
      <c r="BB63" s="988">
        <f t="shared" si="33"/>
        <v>0</v>
      </c>
      <c r="BC63" s="988">
        <f t="shared" si="33"/>
        <v>0</v>
      </c>
      <c r="BD63" s="988">
        <f t="shared" si="33"/>
        <v>0</v>
      </c>
      <c r="BE63" s="988">
        <f t="shared" si="33"/>
        <v>0</v>
      </c>
      <c r="BF63" s="1201">
        <f t="shared" si="33"/>
        <v>0</v>
      </c>
      <c r="BG63" s="1130">
        <f t="shared" si="9"/>
        <v>1</v>
      </c>
      <c r="BH63" s="880"/>
      <c r="BI63" s="880"/>
    </row>
    <row r="64" spans="1:61" s="115" customFormat="1">
      <c r="A64" s="1131"/>
      <c r="B64" s="846"/>
      <c r="C64" s="846"/>
      <c r="D64" s="846"/>
      <c r="E64" s="846"/>
      <c r="F64" s="846"/>
      <c r="G64" s="1072" t="str">
        <f t="shared" si="28"/>
        <v/>
      </c>
      <c r="H64" s="1072" t="str">
        <f>D64&amp;G64</f>
        <v/>
      </c>
      <c r="I64" s="412">
        <f>IF(H64&lt;&gt;"",VLOOKUP(H64,GRID,2,FALSE),0)</f>
        <v>0</v>
      </c>
      <c r="J64" s="1132">
        <f>IF(I64="","",L64+(I64-L64)*F64)</f>
        <v>0</v>
      </c>
      <c r="K64" s="1072" t="str">
        <f>D64&amp;E64</f>
        <v/>
      </c>
      <c r="L64" s="412">
        <f t="shared" si="29"/>
        <v>0</v>
      </c>
      <c r="M64" s="1133"/>
      <c r="N64" s="846"/>
      <c r="O64" s="846"/>
      <c r="P64" s="846"/>
      <c r="Q64" s="846"/>
      <c r="R64" s="846"/>
      <c r="S64" s="848"/>
      <c r="T64" s="1134"/>
      <c r="U64" s="999"/>
      <c r="V64" s="423"/>
      <c r="W64" s="1135"/>
      <c r="X64" s="1135"/>
      <c r="Y64" s="856">
        <f t="shared" si="30"/>
        <v>0</v>
      </c>
      <c r="Z64" s="857">
        <f>IF(((Y64-'DATA INPUT'!$B$47)*'DATA INPUT'!$B$43)&lt;0,0,IF(((Y64-'DATA INPUT'!$B$47)*'DATA INPUT'!$B$43)&lt;'DATA INPUT'!$B$45,(Y64-'DATA INPUT'!$B$47)*'DATA INPUT'!$B$43,'DATA INPUT'!$B$45))</f>
        <v>0</v>
      </c>
      <c r="AA64" s="858">
        <f>IF((Y64*'DATA INPUT'!$B$44)&lt;'DATA INPUT'!$B$46,(Y64*'DATA INPUT'!$B$44*'DATA INPUT'!$B$48),('DATA INPUT'!$B$46*'DATA INPUT'!$B$48))</f>
        <v>0</v>
      </c>
      <c r="AB64" s="859">
        <f>(AC64*'DATA INPUT'!$B$54*12+AE64*'DATA INPUT'!$B$53*12)*'SALARY CALC.'!V64+'SALARY CALC.'!AF64+'SALARY CALC.'!AH64</f>
        <v>0</v>
      </c>
      <c r="AC64" s="1136"/>
      <c r="AD64" s="1136"/>
      <c r="AE64" s="990">
        <f>IF(AD64="",0,IF(AD64=1,'DATA INPUT'!$B$50,IF(AD64=2,'DATA INPUT'!$B$51,IF(AD64&gt;=3,'DATA INPUT'!$B$52))))</f>
        <v>0</v>
      </c>
      <c r="AF64" s="990">
        <f>IF(Y64&lt;'DATA INPUT'!$B$38,0,IF(V64&lt;'DATA INPUT'!$B$39,0,Y64*'DATA INPUT'!$B$37))</f>
        <v>0</v>
      </c>
      <c r="AG64" s="990">
        <f>Y64*'DATA INPUT'!$B$49</f>
        <v>0</v>
      </c>
      <c r="AH64" s="1062"/>
      <c r="AI64" s="1137">
        <f t="shared" si="31"/>
        <v>0</v>
      </c>
      <c r="AJ64" s="1139"/>
      <c r="AK64" s="1140"/>
      <c r="AL64" s="1140"/>
      <c r="AM64" s="1140"/>
      <c r="AN64" s="1140"/>
      <c r="AO64" s="1140"/>
      <c r="AP64" s="1140"/>
      <c r="AQ64" s="1140"/>
      <c r="AR64" s="1140"/>
      <c r="AS64" s="1140"/>
      <c r="AT64" s="1141"/>
      <c r="AU64" s="1127">
        <f t="shared" si="32"/>
        <v>1</v>
      </c>
      <c r="AV64" s="1142">
        <f t="shared" si="33"/>
        <v>0</v>
      </c>
      <c r="AW64" s="990">
        <f t="shared" si="33"/>
        <v>0</v>
      </c>
      <c r="AX64" s="990">
        <f t="shared" si="33"/>
        <v>0</v>
      </c>
      <c r="AY64" s="990">
        <f t="shared" si="33"/>
        <v>0</v>
      </c>
      <c r="AZ64" s="990">
        <f t="shared" si="33"/>
        <v>0</v>
      </c>
      <c r="BA64" s="990">
        <f t="shared" si="33"/>
        <v>0</v>
      </c>
      <c r="BB64" s="990">
        <f t="shared" si="33"/>
        <v>0</v>
      </c>
      <c r="BC64" s="990">
        <f t="shared" si="33"/>
        <v>0</v>
      </c>
      <c r="BD64" s="990">
        <f t="shared" si="33"/>
        <v>0</v>
      </c>
      <c r="BE64" s="990">
        <f t="shared" si="33"/>
        <v>0</v>
      </c>
      <c r="BF64" s="1143">
        <f>$AI64*AT64</f>
        <v>0</v>
      </c>
      <c r="BG64" s="1130">
        <f t="shared" si="9"/>
        <v>1</v>
      </c>
      <c r="BH64" s="880"/>
      <c r="BI64" s="880"/>
    </row>
    <row r="65" spans="1:61" s="115" customFormat="1">
      <c r="A65" s="1145" t="s">
        <v>612</v>
      </c>
      <c r="B65" s="1146"/>
      <c r="C65" s="1146"/>
      <c r="D65" s="846"/>
      <c r="E65" s="846"/>
      <c r="F65" s="846"/>
      <c r="G65" s="1072" t="str">
        <f t="shared" si="28"/>
        <v/>
      </c>
      <c r="H65" s="1072" t="str">
        <f>D65&amp;G65</f>
        <v/>
      </c>
      <c r="I65" s="868">
        <f>IF(H65&lt;&gt;"",VLOOKUP(H65,GRID,2,FALSE),0)</f>
        <v>0</v>
      </c>
      <c r="J65" s="1147">
        <f>IF(I65="","",L65+(I65-L65)*F65)</f>
        <v>0</v>
      </c>
      <c r="K65" s="1072" t="str">
        <f>D65&amp;E65</f>
        <v/>
      </c>
      <c r="L65" s="868">
        <f t="shared" si="29"/>
        <v>0</v>
      </c>
      <c r="M65" s="1148"/>
      <c r="N65" s="846"/>
      <c r="O65" s="846"/>
      <c r="P65" s="846"/>
      <c r="Q65" s="846"/>
      <c r="R65" s="846"/>
      <c r="S65" s="413">
        <f>IF(L65&gt;1000,0,IF(M65=0,R65*Q65*L65*W$6,R65*Q65*M65))</f>
        <v>0</v>
      </c>
      <c r="T65" s="1149"/>
      <c r="U65" s="999"/>
      <c r="V65" s="423"/>
      <c r="W65" s="1135"/>
      <c r="X65" s="1135"/>
      <c r="Y65" s="856">
        <f t="shared" si="30"/>
        <v>0</v>
      </c>
      <c r="Z65" s="857">
        <f>IF(((Y65-'DATA INPUT'!$B$47)*'DATA INPUT'!$B$43)&lt;0,0,IF(((Y65-'DATA INPUT'!$B$47)*'DATA INPUT'!$B$43)&lt;'DATA INPUT'!$B$45,(Y65-'DATA INPUT'!$B$47)*'DATA INPUT'!$B$43,'DATA INPUT'!$B$45))</f>
        <v>0</v>
      </c>
      <c r="AA65" s="858">
        <f>IF((Y65*'DATA INPUT'!$B$44)&lt;'DATA INPUT'!$B$46,(Y65*'DATA INPUT'!$B$44*'DATA INPUT'!$B$48),('DATA INPUT'!$B$46*'DATA INPUT'!$B$48))</f>
        <v>0</v>
      </c>
      <c r="AB65" s="859">
        <f>(AC65*'DATA INPUT'!$B$54*12+AE65*'DATA INPUT'!$B$53*12)*'SALARY CALC.'!V65+'SALARY CALC.'!AF65+'SALARY CALC.'!AH65</f>
        <v>0</v>
      </c>
      <c r="AC65" s="1136"/>
      <c r="AD65" s="1136"/>
      <c r="AE65" s="990">
        <f>IF(AD65="",0,IF(AD65=1,'DATA INPUT'!$B$50,IF(AD65=2,'DATA INPUT'!$B$51,IF(AD65&gt;=3,'DATA INPUT'!$B$52))))</f>
        <v>0</v>
      </c>
      <c r="AF65" s="990">
        <f>IF(Y65&lt;'DATA INPUT'!$B$38,0,IF(V65&lt;'DATA INPUT'!$B$39,0,Y65*'DATA INPUT'!$B$37))</f>
        <v>0</v>
      </c>
      <c r="AG65" s="990">
        <f>Y65*'DATA INPUT'!$B$49</f>
        <v>0</v>
      </c>
      <c r="AH65" s="1062"/>
      <c r="AI65" s="1137">
        <f t="shared" si="31"/>
        <v>0</v>
      </c>
      <c r="AJ65" s="425"/>
      <c r="AK65" s="1140"/>
      <c r="AL65" s="1140"/>
      <c r="AM65" s="1140"/>
      <c r="AN65" s="1140"/>
      <c r="AO65" s="1140"/>
      <c r="AP65" s="1140"/>
      <c r="AQ65" s="1140"/>
      <c r="AR65" s="1140"/>
      <c r="AS65" s="1140"/>
      <c r="AT65" s="1141"/>
      <c r="AU65" s="1127">
        <f t="shared" si="32"/>
        <v>1</v>
      </c>
      <c r="AV65" s="1142">
        <f t="shared" si="33"/>
        <v>0</v>
      </c>
      <c r="AW65" s="990">
        <f t="shared" si="33"/>
        <v>0</v>
      </c>
      <c r="AX65" s="990">
        <f t="shared" si="33"/>
        <v>0</v>
      </c>
      <c r="AY65" s="990">
        <f t="shared" si="33"/>
        <v>0</v>
      </c>
      <c r="AZ65" s="990">
        <f t="shared" si="33"/>
        <v>0</v>
      </c>
      <c r="BA65" s="990">
        <f t="shared" si="33"/>
        <v>0</v>
      </c>
      <c r="BB65" s="990">
        <f t="shared" si="33"/>
        <v>0</v>
      </c>
      <c r="BC65" s="990">
        <f t="shared" si="33"/>
        <v>0</v>
      </c>
      <c r="BD65" s="990">
        <f t="shared" si="33"/>
        <v>0</v>
      </c>
      <c r="BE65" s="990">
        <f t="shared" si="33"/>
        <v>0</v>
      </c>
      <c r="BF65" s="1143">
        <f>$AI65*AT65</f>
        <v>0</v>
      </c>
      <c r="BG65" s="1130">
        <f t="shared" si="9"/>
        <v>1</v>
      </c>
      <c r="BH65" s="880"/>
      <c r="BI65" s="880"/>
    </row>
    <row r="66" spans="1:61" s="115" customFormat="1">
      <c r="A66" s="1145" t="s">
        <v>612</v>
      </c>
      <c r="B66" s="1146"/>
      <c r="C66" s="1146"/>
      <c r="D66" s="846"/>
      <c r="E66" s="846"/>
      <c r="F66" s="846"/>
      <c r="G66" s="1072" t="str">
        <f t="shared" si="28"/>
        <v/>
      </c>
      <c r="H66" s="1072" t="str">
        <f>D66&amp;G66</f>
        <v/>
      </c>
      <c r="I66" s="868">
        <f>IF(H66&lt;&gt;"",VLOOKUP(H66,GRID,2,FALSE),0)</f>
        <v>0</v>
      </c>
      <c r="J66" s="1147">
        <f>IF(I66="","",L66+(I66-L66)*F66)</f>
        <v>0</v>
      </c>
      <c r="K66" s="1072" t="str">
        <f>D66&amp;E66</f>
        <v/>
      </c>
      <c r="L66" s="868">
        <f t="shared" si="29"/>
        <v>0</v>
      </c>
      <c r="M66" s="1148"/>
      <c r="N66" s="846"/>
      <c r="O66" s="846"/>
      <c r="P66" s="846"/>
      <c r="Q66" s="846"/>
      <c r="R66" s="846"/>
      <c r="S66" s="413">
        <f>IF(L66&gt;1000,0,IF(M66=0,R66*Q66*L66*W$6,R66*Q66*M66))</f>
        <v>0</v>
      </c>
      <c r="T66" s="1149"/>
      <c r="U66" s="999"/>
      <c r="V66" s="423"/>
      <c r="W66" s="1135"/>
      <c r="X66" s="1135"/>
      <c r="Y66" s="856">
        <f t="shared" si="30"/>
        <v>0</v>
      </c>
      <c r="Z66" s="857">
        <f>IF(((Y66-'DATA INPUT'!$B$47)*'DATA INPUT'!$B$43)&lt;0,0,IF(((Y66-'DATA INPUT'!$B$47)*'DATA INPUT'!$B$43)&lt;'DATA INPUT'!$B$45,(Y66-'DATA INPUT'!$B$47)*'DATA INPUT'!$B$43,'DATA INPUT'!$B$45))</f>
        <v>0</v>
      </c>
      <c r="AA66" s="858">
        <f>IF((Y66*'DATA INPUT'!$B$44)&lt;'DATA INPUT'!$B$46,(Y66*'DATA INPUT'!$B$44*'DATA INPUT'!$B$48),('DATA INPUT'!$B$46*'DATA INPUT'!$B$48))</f>
        <v>0</v>
      </c>
      <c r="AB66" s="859">
        <f>(AC66*'DATA INPUT'!$B$54*12+AE66*'DATA INPUT'!$B$53*12)*'SALARY CALC.'!V66+'SALARY CALC.'!AF66+'SALARY CALC.'!AH66</f>
        <v>0</v>
      </c>
      <c r="AC66" s="1136"/>
      <c r="AD66" s="1136"/>
      <c r="AE66" s="990">
        <f>IF(AD66="",0,IF(AD66=1,'DATA INPUT'!$B$50,IF(AD66=2,'DATA INPUT'!$B$51,IF(AD66&gt;=3,'DATA INPUT'!$B$52))))</f>
        <v>0</v>
      </c>
      <c r="AF66" s="990">
        <f>IF(Y66&lt;'DATA INPUT'!$B$38,0,IF(V66&lt;'DATA INPUT'!$B$39,0,Y66*'DATA INPUT'!$B$37))</f>
        <v>0</v>
      </c>
      <c r="AG66" s="990">
        <f>Y66*'DATA INPUT'!$B$49</f>
        <v>0</v>
      </c>
      <c r="AH66" s="1062"/>
      <c r="AI66" s="1137">
        <f t="shared" si="31"/>
        <v>0</v>
      </c>
      <c r="AJ66" s="425"/>
      <c r="AK66" s="1140"/>
      <c r="AL66" s="1140"/>
      <c r="AM66" s="1140"/>
      <c r="AN66" s="1140"/>
      <c r="AO66" s="1140"/>
      <c r="AP66" s="1140"/>
      <c r="AQ66" s="1140"/>
      <c r="AR66" s="1140"/>
      <c r="AS66" s="1140"/>
      <c r="AT66" s="1141"/>
      <c r="AU66" s="1127">
        <f t="shared" si="32"/>
        <v>1</v>
      </c>
      <c r="AV66" s="1142">
        <f t="shared" si="33"/>
        <v>0</v>
      </c>
      <c r="AW66" s="990">
        <f t="shared" si="33"/>
        <v>0</v>
      </c>
      <c r="AX66" s="990">
        <f t="shared" si="33"/>
        <v>0</v>
      </c>
      <c r="AY66" s="990">
        <f t="shared" si="33"/>
        <v>0</v>
      </c>
      <c r="AZ66" s="990">
        <f t="shared" si="33"/>
        <v>0</v>
      </c>
      <c r="BA66" s="990">
        <f t="shared" si="33"/>
        <v>0</v>
      </c>
      <c r="BB66" s="990">
        <f t="shared" si="33"/>
        <v>0</v>
      </c>
      <c r="BC66" s="990">
        <f t="shared" si="33"/>
        <v>0</v>
      </c>
      <c r="BD66" s="990">
        <f t="shared" si="33"/>
        <v>0</v>
      </c>
      <c r="BE66" s="990">
        <f t="shared" si="33"/>
        <v>0</v>
      </c>
      <c r="BF66" s="1143">
        <f>$AI66*AT66</f>
        <v>0</v>
      </c>
      <c r="BG66" s="1130">
        <f t="shared" si="9"/>
        <v>1</v>
      </c>
      <c r="BH66" s="880"/>
      <c r="BI66" s="880"/>
    </row>
    <row r="67" spans="1:61" s="115" customFormat="1">
      <c r="A67" s="1150" t="s">
        <v>613</v>
      </c>
      <c r="B67" s="1146"/>
      <c r="C67" s="1146"/>
      <c r="D67" s="846"/>
      <c r="E67" s="846"/>
      <c r="F67" s="846"/>
      <c r="G67" s="1072" t="str">
        <f t="shared" si="28"/>
        <v/>
      </c>
      <c r="H67" s="1072"/>
      <c r="I67" s="868"/>
      <c r="J67" s="1147"/>
      <c r="K67" s="1072"/>
      <c r="L67" s="868">
        <f t="shared" si="29"/>
        <v>0</v>
      </c>
      <c r="M67" s="1148"/>
      <c r="N67" s="846"/>
      <c r="O67" s="846"/>
      <c r="P67" s="846"/>
      <c r="Q67" s="846"/>
      <c r="R67" s="846"/>
      <c r="S67" s="413"/>
      <c r="T67" s="1149"/>
      <c r="U67" s="999"/>
      <c r="V67" s="423"/>
      <c r="W67" s="1135"/>
      <c r="X67" s="1135"/>
      <c r="Y67" s="856">
        <f t="shared" si="30"/>
        <v>0</v>
      </c>
      <c r="Z67" s="857">
        <f>IF(((Y67-'DATA INPUT'!$B$47)*'DATA INPUT'!$B$43)&lt;0,0,IF(((Y67-'DATA INPUT'!$B$47)*'DATA INPUT'!$B$43)&lt;'DATA INPUT'!$B$45,(Y67-'DATA INPUT'!$B$47)*'DATA INPUT'!$B$43,'DATA INPUT'!$B$45))</f>
        <v>0</v>
      </c>
      <c r="AA67" s="858">
        <f>IF((Y67*'DATA INPUT'!$B$44)&lt;'DATA INPUT'!$B$46,(Y67*'DATA INPUT'!$B$44*'DATA INPUT'!$B$48),('DATA INPUT'!$B$46*'DATA INPUT'!$B$48))</f>
        <v>0</v>
      </c>
      <c r="AB67" s="859">
        <f>(AC67*'DATA INPUT'!$B$54*12+AE67*'DATA INPUT'!$B$53*12)*'SALARY CALC.'!V67+'SALARY CALC.'!AF67+'SALARY CALC.'!AH67</f>
        <v>0</v>
      </c>
      <c r="AC67" s="1136"/>
      <c r="AD67" s="1136"/>
      <c r="AE67" s="990"/>
      <c r="AF67" s="990"/>
      <c r="AG67" s="990"/>
      <c r="AH67" s="1062"/>
      <c r="AI67" s="1137">
        <f t="shared" si="31"/>
        <v>0</v>
      </c>
      <c r="AJ67" s="425"/>
      <c r="AK67" s="1140"/>
      <c r="AL67" s="1140"/>
      <c r="AM67" s="1140"/>
      <c r="AN67" s="1140"/>
      <c r="AO67" s="1140"/>
      <c r="AP67" s="1140"/>
      <c r="AQ67" s="1140"/>
      <c r="AR67" s="1140"/>
      <c r="AS67" s="1140"/>
      <c r="AT67" s="1141"/>
      <c r="AU67" s="1127">
        <f t="shared" si="32"/>
        <v>1</v>
      </c>
      <c r="AV67" s="1142">
        <f t="shared" si="33"/>
        <v>0</v>
      </c>
      <c r="AW67" s="990">
        <f t="shared" si="33"/>
        <v>0</v>
      </c>
      <c r="AX67" s="990">
        <f t="shared" si="33"/>
        <v>0</v>
      </c>
      <c r="AY67" s="990">
        <f t="shared" si="33"/>
        <v>0</v>
      </c>
      <c r="AZ67" s="990">
        <f t="shared" si="33"/>
        <v>0</v>
      </c>
      <c r="BA67" s="990">
        <f t="shared" si="33"/>
        <v>0</v>
      </c>
      <c r="BB67" s="990">
        <f t="shared" si="33"/>
        <v>0</v>
      </c>
      <c r="BC67" s="990">
        <f t="shared" si="33"/>
        <v>0</v>
      </c>
      <c r="BD67" s="990">
        <f t="shared" si="33"/>
        <v>0</v>
      </c>
      <c r="BE67" s="990">
        <f t="shared" si="33"/>
        <v>0</v>
      </c>
      <c r="BF67" s="1143">
        <f>$AI67*AT67</f>
        <v>0</v>
      </c>
      <c r="BG67" s="1130">
        <f t="shared" si="9"/>
        <v>1</v>
      </c>
      <c r="BH67" s="880"/>
      <c r="BI67" s="880"/>
    </row>
    <row r="68" spans="1:61" s="115" customFormat="1">
      <c r="A68" s="1151" t="s">
        <v>613</v>
      </c>
      <c r="B68" s="1152"/>
      <c r="C68" s="1152"/>
      <c r="D68" s="1077"/>
      <c r="E68" s="1077"/>
      <c r="F68" s="1077"/>
      <c r="G68" s="1079" t="str">
        <f t="shared" si="28"/>
        <v/>
      </c>
      <c r="H68" s="1079"/>
      <c r="I68" s="869"/>
      <c r="J68" s="1153"/>
      <c r="K68" s="1079"/>
      <c r="L68" s="869">
        <f t="shared" si="29"/>
        <v>0</v>
      </c>
      <c r="M68" s="1154"/>
      <c r="N68" s="1077"/>
      <c r="O68" s="1077"/>
      <c r="P68" s="1077"/>
      <c r="Q68" s="1077"/>
      <c r="R68" s="1077"/>
      <c r="S68" s="415"/>
      <c r="T68" s="1155"/>
      <c r="U68" s="1156"/>
      <c r="V68" s="424"/>
      <c r="W68" s="1157"/>
      <c r="X68" s="1157"/>
      <c r="Y68" s="856">
        <f t="shared" si="30"/>
        <v>0</v>
      </c>
      <c r="Z68" s="857">
        <f>IF(((Y68-'DATA INPUT'!$B$47)*'DATA INPUT'!$B$43)&lt;0,0,IF(((Y68-'DATA INPUT'!$B$47)*'DATA INPUT'!$B$43)&lt;'DATA INPUT'!$B$45,(Y68-'DATA INPUT'!$B$47)*'DATA INPUT'!$B$43,'DATA INPUT'!$B$45))</f>
        <v>0</v>
      </c>
      <c r="AA68" s="858">
        <f>IF((Y68*'DATA INPUT'!$B$44)&lt;'DATA INPUT'!$B$46,(Y68*'DATA INPUT'!$B$44*'DATA INPUT'!$B$48),('DATA INPUT'!$B$46*'DATA INPUT'!$B$48))</f>
        <v>0</v>
      </c>
      <c r="AB68" s="859">
        <f>(AC68*'DATA INPUT'!$B$54*12+AE68*'DATA INPUT'!$B$53*12)*'SALARY CALC.'!V68+'SALARY CALC.'!AF68+'SALARY CALC.'!AH68</f>
        <v>0</v>
      </c>
      <c r="AC68" s="1159"/>
      <c r="AD68" s="1159"/>
      <c r="AE68" s="992"/>
      <c r="AF68" s="992"/>
      <c r="AG68" s="990"/>
      <c r="AH68" s="1160"/>
      <c r="AI68" s="1161">
        <f t="shared" si="31"/>
        <v>0</v>
      </c>
      <c r="AJ68" s="426"/>
      <c r="AK68" s="1162"/>
      <c r="AL68" s="1162"/>
      <c r="AM68" s="1162"/>
      <c r="AN68" s="1162"/>
      <c r="AO68" s="1162"/>
      <c r="AP68" s="1162"/>
      <c r="AQ68" s="1162"/>
      <c r="AR68" s="1162"/>
      <c r="AS68" s="1162"/>
      <c r="AT68" s="1163"/>
      <c r="AU68" s="1127">
        <f t="shared" si="32"/>
        <v>1</v>
      </c>
      <c r="AV68" s="1164">
        <f t="shared" si="33"/>
        <v>0</v>
      </c>
      <c r="AW68" s="992">
        <f t="shared" si="33"/>
        <v>0</v>
      </c>
      <c r="AX68" s="992">
        <f t="shared" si="33"/>
        <v>0</v>
      </c>
      <c r="AY68" s="992">
        <f t="shared" si="33"/>
        <v>0</v>
      </c>
      <c r="AZ68" s="992">
        <f t="shared" si="33"/>
        <v>0</v>
      </c>
      <c r="BA68" s="992">
        <f t="shared" si="33"/>
        <v>0</v>
      </c>
      <c r="BB68" s="992">
        <f t="shared" si="33"/>
        <v>0</v>
      </c>
      <c r="BC68" s="992">
        <f t="shared" si="33"/>
        <v>0</v>
      </c>
      <c r="BD68" s="992">
        <f t="shared" si="33"/>
        <v>0</v>
      </c>
      <c r="BE68" s="992">
        <f t="shared" si="33"/>
        <v>0</v>
      </c>
      <c r="BF68" s="1165">
        <f t="shared" si="33"/>
        <v>0</v>
      </c>
      <c r="BG68" s="1130">
        <f t="shared" si="9"/>
        <v>1</v>
      </c>
      <c r="BH68" s="880"/>
      <c r="BI68" s="880"/>
    </row>
    <row r="69" spans="1:61" s="115" customFormat="1">
      <c r="A69" s="283" t="s">
        <v>618</v>
      </c>
      <c r="B69" s="1166"/>
      <c r="C69" s="1166"/>
      <c r="D69" s="1166"/>
      <c r="E69" s="1166"/>
      <c r="F69" s="1166"/>
      <c r="G69" s="1166"/>
      <c r="H69" s="1166"/>
      <c r="I69" s="1167"/>
      <c r="J69" s="1167"/>
      <c r="K69" s="1166"/>
      <c r="L69" s="1168">
        <f>SUM(L63:L68)</f>
        <v>0</v>
      </c>
      <c r="M69" s="1167"/>
      <c r="N69" s="1166"/>
      <c r="O69" s="1166"/>
      <c r="P69" s="1166"/>
      <c r="Q69" s="1166"/>
      <c r="R69" s="1166"/>
      <c r="S69" s="850"/>
      <c r="T69" s="1169"/>
      <c r="U69" s="1170"/>
      <c r="V69" s="1171">
        <f>SUM(V63:V68)</f>
        <v>0</v>
      </c>
      <c r="W69" s="1172"/>
      <c r="X69" s="1171">
        <f>SUM(X63:X68)</f>
        <v>0</v>
      </c>
      <c r="Y69" s="1176">
        <f>SUM(Y63:Y68)</f>
        <v>0</v>
      </c>
      <c r="Z69" s="1176">
        <f t="shared" ref="Z69:AH69" si="34">SUM(Z63:Z68)</f>
        <v>0</v>
      </c>
      <c r="AA69" s="1176">
        <f t="shared" si="34"/>
        <v>0</v>
      </c>
      <c r="AB69" s="1176">
        <f t="shared" si="34"/>
        <v>0</v>
      </c>
      <c r="AC69" s="1174">
        <f t="shared" si="34"/>
        <v>0</v>
      </c>
      <c r="AD69" s="1174"/>
      <c r="AE69" s="1176">
        <f t="shared" si="34"/>
        <v>0</v>
      </c>
      <c r="AF69" s="1176">
        <f t="shared" si="34"/>
        <v>0</v>
      </c>
      <c r="AG69" s="1176">
        <f t="shared" si="34"/>
        <v>0</v>
      </c>
      <c r="AH69" s="1176">
        <f t="shared" si="34"/>
        <v>0</v>
      </c>
      <c r="AI69" s="1178">
        <f>SUM(AI63:AI68)</f>
        <v>0</v>
      </c>
      <c r="AJ69" s="1179"/>
      <c r="AK69" s="1180"/>
      <c r="AL69" s="1180"/>
      <c r="AM69" s="1180"/>
      <c r="AN69" s="1180"/>
      <c r="AO69" s="1180"/>
      <c r="AP69" s="1180"/>
      <c r="AQ69" s="1180"/>
      <c r="AR69" s="1180"/>
      <c r="AS69" s="1180"/>
      <c r="AT69" s="1181"/>
      <c r="AU69" s="1114"/>
      <c r="AV69" s="1205">
        <f t="shared" ref="AV69:BD69" si="35">SUM(AV63:AV68)</f>
        <v>0</v>
      </c>
      <c r="AW69" s="1176">
        <f t="shared" si="35"/>
        <v>0</v>
      </c>
      <c r="AX69" s="1176">
        <f t="shared" si="35"/>
        <v>0</v>
      </c>
      <c r="AY69" s="1177">
        <f t="shared" si="35"/>
        <v>0</v>
      </c>
      <c r="AZ69" s="1176">
        <f t="shared" si="35"/>
        <v>0</v>
      </c>
      <c r="BA69" s="1177">
        <f t="shared" si="35"/>
        <v>0</v>
      </c>
      <c r="BB69" s="1176">
        <f t="shared" si="35"/>
        <v>0</v>
      </c>
      <c r="BC69" s="1177">
        <f t="shared" si="35"/>
        <v>0</v>
      </c>
      <c r="BD69" s="1176">
        <f t="shared" si="35"/>
        <v>0</v>
      </c>
      <c r="BE69" s="1176">
        <f>SUM(BE63:BE68)</f>
        <v>0</v>
      </c>
      <c r="BF69" s="1183"/>
      <c r="BG69" s="1184"/>
      <c r="BH69" s="880"/>
      <c r="BI69" s="880"/>
    </row>
    <row r="70" spans="1:61" s="115" customFormat="1">
      <c r="A70" s="278" t="s">
        <v>619</v>
      </c>
      <c r="B70" s="1107"/>
      <c r="C70" s="1107"/>
      <c r="D70" s="1107"/>
      <c r="E70" s="1107"/>
      <c r="F70" s="1107"/>
      <c r="G70" s="1107"/>
      <c r="H70" s="1107"/>
      <c r="I70" s="1185"/>
      <c r="J70" s="1185"/>
      <c r="K70" s="1107"/>
      <c r="L70" s="284"/>
      <c r="M70" s="1185"/>
      <c r="N70" s="1107"/>
      <c r="O70" s="1107"/>
      <c r="P70" s="1107"/>
      <c r="Q70" s="1107"/>
      <c r="R70" s="1107"/>
      <c r="S70" s="851"/>
      <c r="T70" s="1186"/>
      <c r="U70" s="1187"/>
      <c r="V70" s="1188"/>
      <c r="W70" s="1188"/>
      <c r="X70" s="1188"/>
      <c r="Y70" s="1206"/>
      <c r="Z70" s="1189"/>
      <c r="AA70" s="860"/>
      <c r="AB70" s="1189"/>
      <c r="AC70" s="1190"/>
      <c r="AD70" s="1190"/>
      <c r="AE70" s="1191"/>
      <c r="AF70" s="1191"/>
      <c r="AG70" s="1191"/>
      <c r="AH70" s="1191"/>
      <c r="AI70" s="1191"/>
      <c r="AJ70" s="1207"/>
      <c r="AK70" s="1193"/>
      <c r="AL70" s="1193"/>
      <c r="AM70" s="1193"/>
      <c r="AN70" s="1193"/>
      <c r="AO70" s="1193"/>
      <c r="AP70" s="1193"/>
      <c r="AQ70" s="1193"/>
      <c r="AR70" s="1193"/>
      <c r="AS70" s="1193"/>
      <c r="AT70" s="1194"/>
      <c r="AU70" s="1114"/>
      <c r="AV70" s="1208"/>
      <c r="AW70" s="1191"/>
      <c r="AX70" s="1191"/>
      <c r="AY70" s="1191"/>
      <c r="AZ70" s="1191"/>
      <c r="BA70" s="1191"/>
      <c r="BB70" s="1191"/>
      <c r="BC70" s="1191"/>
      <c r="BD70" s="1191"/>
      <c r="BE70" s="1191"/>
      <c r="BF70" s="1196"/>
      <c r="BG70" s="1114"/>
      <c r="BH70" s="880"/>
      <c r="BI70" s="880"/>
    </row>
    <row r="71" spans="1:61" s="115" customFormat="1">
      <c r="A71" s="1115"/>
      <c r="B71" s="845"/>
      <c r="C71" s="845"/>
      <c r="D71" s="845"/>
      <c r="E71" s="845"/>
      <c r="F71" s="845"/>
      <c r="G71" s="1068" t="str">
        <f t="shared" ref="G71:G76" si="36">IF(E71="","",IF(F71&lt;1,E71+1,E71))</f>
        <v/>
      </c>
      <c r="H71" s="1068" t="str">
        <f>D71&amp;G71</f>
        <v/>
      </c>
      <c r="I71" s="416">
        <f>IF(H71&lt;&gt;"",VLOOKUP(H71,GRID,2,FALSE),0)</f>
        <v>0</v>
      </c>
      <c r="J71" s="1197">
        <f>IF(I71="","",L71+(I71-L71)*F71)</f>
        <v>0</v>
      </c>
      <c r="K71" s="1068" t="str">
        <f>D71&amp;E71</f>
        <v/>
      </c>
      <c r="L71" s="416">
        <f t="shared" ref="L71:L76" si="37">IF(K71&lt;&gt;"",VLOOKUP(K71,GRID,2,FALSE),0)</f>
        <v>0</v>
      </c>
      <c r="M71" s="1198"/>
      <c r="N71" s="845"/>
      <c r="O71" s="845"/>
      <c r="P71" s="845"/>
      <c r="Q71" s="845"/>
      <c r="R71" s="845"/>
      <c r="S71" s="849"/>
      <c r="T71" s="1118"/>
      <c r="U71" s="1119"/>
      <c r="V71" s="422"/>
      <c r="W71" s="1120"/>
      <c r="X71" s="1120"/>
      <c r="Y71" s="856">
        <f t="shared" ref="Y71:Y76" si="38">IF((L71+M71)&gt;1000,IF(M71=0,L71,M71)*V71*W71*$W$6+X71,IF(M71=0,L71*N71*O71*T71*W$6,M71*N71*O71*T71*W$6))</f>
        <v>0</v>
      </c>
      <c r="Z71" s="857">
        <f>IF(((Y71-'DATA INPUT'!$B$47)*'DATA INPUT'!$B$43)&lt;0,0,IF(((Y71-'DATA INPUT'!$B$47)*'DATA INPUT'!$B$43)&lt;'DATA INPUT'!$B$45,(Y71-'DATA INPUT'!$B$47)*'DATA INPUT'!$B$43,'DATA INPUT'!$B$45))</f>
        <v>0</v>
      </c>
      <c r="AA71" s="858">
        <f>IF((Y71*'DATA INPUT'!$B$44)&lt;'DATA INPUT'!$B$46,(Y71*'DATA INPUT'!$B$44*'DATA INPUT'!$B$48),('DATA INPUT'!$B$46*'DATA INPUT'!$B$48))</f>
        <v>0</v>
      </c>
      <c r="AB71" s="859">
        <f>(AC71*'DATA INPUT'!$B$54*12+AE71*'DATA INPUT'!$B$53*12)*'SALARY CALC.'!V71+'SALARY CALC.'!AF71+'SALARY CALC.'!AH71</f>
        <v>0</v>
      </c>
      <c r="AC71" s="865"/>
      <c r="AD71" s="865"/>
      <c r="AE71" s="988">
        <f>IF(AD71="",0,IF(AD71=1,'DATA INPUT'!$B$50,IF(AD71=2,'DATA INPUT'!$B$51,IF(AD71&gt;=3,'DATA INPUT'!$B$52))))</f>
        <v>0</v>
      </c>
      <c r="AF71" s="988">
        <f>IF(Y71&lt;'DATA INPUT'!$B$38,0,IF(V71&lt;'DATA INPUT'!$B$39,0,Y71*'DATA INPUT'!$B$37))</f>
        <v>0</v>
      </c>
      <c r="AG71" s="988">
        <f>Y71*'DATA INPUT'!$B$49</f>
        <v>0</v>
      </c>
      <c r="AH71" s="918"/>
      <c r="AI71" s="1199">
        <f t="shared" ref="AI71:AI76" si="39">Y71+Z71+AA71+AB71+AG71</f>
        <v>0</v>
      </c>
      <c r="AJ71" s="1124"/>
      <c r="AK71" s="1125"/>
      <c r="AL71" s="1125"/>
      <c r="AM71" s="1125"/>
      <c r="AN71" s="1125"/>
      <c r="AO71" s="1125"/>
      <c r="AP71" s="1125"/>
      <c r="AQ71" s="1125"/>
      <c r="AR71" s="1125"/>
      <c r="AS71" s="1125"/>
      <c r="AT71" s="1126"/>
      <c r="AU71" s="1127">
        <f t="shared" ref="AU71:AU76" si="40">100%-SUM(AJ71:AT71)</f>
        <v>1</v>
      </c>
      <c r="AV71" s="1200">
        <f t="shared" ref="AV71:BF76" si="41">$AI71*AJ71</f>
        <v>0</v>
      </c>
      <c r="AW71" s="988">
        <f t="shared" si="41"/>
        <v>0</v>
      </c>
      <c r="AX71" s="988">
        <f t="shared" si="41"/>
        <v>0</v>
      </c>
      <c r="AY71" s="988">
        <f t="shared" si="41"/>
        <v>0</v>
      </c>
      <c r="AZ71" s="988">
        <f t="shared" si="41"/>
        <v>0</v>
      </c>
      <c r="BA71" s="988">
        <f t="shared" si="41"/>
        <v>0</v>
      </c>
      <c r="BB71" s="988">
        <f t="shared" si="41"/>
        <v>0</v>
      </c>
      <c r="BC71" s="988">
        <f t="shared" si="41"/>
        <v>0</v>
      </c>
      <c r="BD71" s="988">
        <f t="shared" si="41"/>
        <v>0</v>
      </c>
      <c r="BE71" s="988">
        <f t="shared" si="41"/>
        <v>0</v>
      </c>
      <c r="BF71" s="1201">
        <f t="shared" si="41"/>
        <v>0</v>
      </c>
      <c r="BG71" s="1127">
        <f t="shared" si="9"/>
        <v>1</v>
      </c>
      <c r="BH71" s="880"/>
      <c r="BI71" s="880"/>
    </row>
    <row r="72" spans="1:61" s="115" customFormat="1">
      <c r="A72" s="1131"/>
      <c r="B72" s="846"/>
      <c r="C72" s="846"/>
      <c r="D72" s="846"/>
      <c r="E72" s="846"/>
      <c r="F72" s="846"/>
      <c r="G72" s="1072" t="str">
        <f t="shared" si="36"/>
        <v/>
      </c>
      <c r="H72" s="1072" t="str">
        <f>D72&amp;G72</f>
        <v/>
      </c>
      <c r="I72" s="412">
        <f>IF(H72&lt;&gt;"",VLOOKUP(H72,GRID,2,FALSE),0)</f>
        <v>0</v>
      </c>
      <c r="J72" s="1132">
        <f>IF(I72="","",L72+(I72-L72)*F72)</f>
        <v>0</v>
      </c>
      <c r="K72" s="1072" t="str">
        <f>D72&amp;E72</f>
        <v/>
      </c>
      <c r="L72" s="412">
        <f t="shared" si="37"/>
        <v>0</v>
      </c>
      <c r="M72" s="1133"/>
      <c r="N72" s="846"/>
      <c r="O72" s="846"/>
      <c r="P72" s="846"/>
      <c r="Q72" s="846"/>
      <c r="R72" s="846"/>
      <c r="S72" s="848"/>
      <c r="T72" s="1134"/>
      <c r="U72" s="999"/>
      <c r="V72" s="423"/>
      <c r="W72" s="1135"/>
      <c r="X72" s="1135"/>
      <c r="Y72" s="856">
        <f t="shared" si="38"/>
        <v>0</v>
      </c>
      <c r="Z72" s="857">
        <f>IF(((Y72-'DATA INPUT'!$B$47)*'DATA INPUT'!$B$43)&lt;0,0,IF(((Y72-'DATA INPUT'!$B$47)*'DATA INPUT'!$B$43)&lt;'DATA INPUT'!$B$45,(Y72-'DATA INPUT'!$B$47)*'DATA INPUT'!$B$43,'DATA INPUT'!$B$45))</f>
        <v>0</v>
      </c>
      <c r="AA72" s="858">
        <f>IF((Y72*'DATA INPUT'!$B$44)&lt;'DATA INPUT'!$B$46,(Y72*'DATA INPUT'!$B$44*'DATA INPUT'!$B$48),('DATA INPUT'!$B$46*'DATA INPUT'!$B$48))</f>
        <v>0</v>
      </c>
      <c r="AB72" s="859">
        <f>(AC72*'DATA INPUT'!$B$54*12+AE72*'DATA INPUT'!$B$53*12)*'SALARY CALC.'!V72+'SALARY CALC.'!AF72+'SALARY CALC.'!AH72</f>
        <v>0</v>
      </c>
      <c r="AC72" s="1136"/>
      <c r="AD72" s="1136"/>
      <c r="AE72" s="990">
        <f>IF(AD72="",0,IF(AD72=1,'DATA INPUT'!$B$50,IF(AD72=2,'DATA INPUT'!$B$51,IF(AD72&gt;=3,'DATA INPUT'!$B$52))))</f>
        <v>0</v>
      </c>
      <c r="AF72" s="990">
        <f>IF(Y72&lt;'DATA INPUT'!$B$38,0,IF(V72&lt;'DATA INPUT'!$B$39,0,Y72*'DATA INPUT'!$B$37))</f>
        <v>0</v>
      </c>
      <c r="AG72" s="990">
        <f>Y72*'DATA INPUT'!$B$49</f>
        <v>0</v>
      </c>
      <c r="AH72" s="1062"/>
      <c r="AI72" s="1137">
        <f t="shared" si="39"/>
        <v>0</v>
      </c>
      <c r="AJ72" s="1139"/>
      <c r="AK72" s="1140"/>
      <c r="AL72" s="1140"/>
      <c r="AM72" s="1140"/>
      <c r="AN72" s="1140"/>
      <c r="AO72" s="1140"/>
      <c r="AP72" s="1140"/>
      <c r="AQ72" s="1140"/>
      <c r="AR72" s="1140"/>
      <c r="AS72" s="1140"/>
      <c r="AT72" s="1141"/>
      <c r="AU72" s="1127">
        <f t="shared" si="40"/>
        <v>1</v>
      </c>
      <c r="AV72" s="1209">
        <f t="shared" si="41"/>
        <v>0</v>
      </c>
      <c r="AW72" s="990">
        <f t="shared" si="41"/>
        <v>0</v>
      </c>
      <c r="AX72" s="990">
        <f t="shared" si="41"/>
        <v>0</v>
      </c>
      <c r="AY72" s="990">
        <f t="shared" si="41"/>
        <v>0</v>
      </c>
      <c r="AZ72" s="990">
        <f t="shared" si="41"/>
        <v>0</v>
      </c>
      <c r="BA72" s="990">
        <f t="shared" si="41"/>
        <v>0</v>
      </c>
      <c r="BB72" s="990">
        <f t="shared" si="41"/>
        <v>0</v>
      </c>
      <c r="BC72" s="990">
        <f t="shared" si="41"/>
        <v>0</v>
      </c>
      <c r="BD72" s="990">
        <f t="shared" si="41"/>
        <v>0</v>
      </c>
      <c r="BE72" s="990">
        <f t="shared" si="41"/>
        <v>0</v>
      </c>
      <c r="BF72" s="1210">
        <f>$AI72*AT72</f>
        <v>0</v>
      </c>
      <c r="BG72" s="1127">
        <f t="shared" si="9"/>
        <v>1</v>
      </c>
      <c r="BH72" s="880"/>
      <c r="BI72" s="880"/>
    </row>
    <row r="73" spans="1:61" s="115" customFormat="1">
      <c r="A73" s="1145"/>
      <c r="B73" s="1146"/>
      <c r="C73" s="1146"/>
      <c r="D73" s="846"/>
      <c r="E73" s="846"/>
      <c r="F73" s="846"/>
      <c r="G73" s="1072" t="str">
        <f t="shared" si="36"/>
        <v/>
      </c>
      <c r="H73" s="1072" t="str">
        <f>D73&amp;G73</f>
        <v/>
      </c>
      <c r="I73" s="868">
        <f>IF(H73&lt;&gt;"",VLOOKUP(H73,GRID,2,FALSE),0)</f>
        <v>0</v>
      </c>
      <c r="J73" s="1147">
        <f>IF(I73="","",L73+(I73-L73)*F73)</f>
        <v>0</v>
      </c>
      <c r="K73" s="1072" t="str">
        <f>D73&amp;E73</f>
        <v/>
      </c>
      <c r="L73" s="868">
        <f t="shared" si="37"/>
        <v>0</v>
      </c>
      <c r="M73" s="1148"/>
      <c r="N73" s="846"/>
      <c r="O73" s="846"/>
      <c r="P73" s="846"/>
      <c r="Q73" s="846"/>
      <c r="R73" s="846"/>
      <c r="S73" s="413">
        <f>IF(L73&gt;1000,0,IF(M73=0,R73*Q73*L73*W$6,R73*Q73*M73))</f>
        <v>0</v>
      </c>
      <c r="T73" s="1149"/>
      <c r="U73" s="999"/>
      <c r="V73" s="423"/>
      <c r="W73" s="1135"/>
      <c r="X73" s="1135"/>
      <c r="Y73" s="856">
        <f t="shared" si="38"/>
        <v>0</v>
      </c>
      <c r="Z73" s="857">
        <f>IF(((Y73-'DATA INPUT'!$B$47)*'DATA INPUT'!$B$43)&lt;0,0,IF(((Y73-'DATA INPUT'!$B$47)*'DATA INPUT'!$B$43)&lt;'DATA INPUT'!$B$45,(Y73-'DATA INPUT'!$B$47)*'DATA INPUT'!$B$43,'DATA INPUT'!$B$45))</f>
        <v>0</v>
      </c>
      <c r="AA73" s="858">
        <f>IF((Y73*'DATA INPUT'!$B$44)&lt;'DATA INPUT'!$B$46,(Y73*'DATA INPUT'!$B$44*'DATA INPUT'!$B$48),('DATA INPUT'!$B$46*'DATA INPUT'!$B$48))</f>
        <v>0</v>
      </c>
      <c r="AB73" s="859">
        <f>(AC73*'DATA INPUT'!$B$54*12+AE73*'DATA INPUT'!$B$53*12)*'SALARY CALC.'!V73+'SALARY CALC.'!AF73+'SALARY CALC.'!AH73</f>
        <v>0</v>
      </c>
      <c r="AC73" s="1136"/>
      <c r="AD73" s="1136"/>
      <c r="AE73" s="990">
        <f>IF(AD73="",0,IF(AD73=1,'DATA INPUT'!$B$50,IF(AD73=2,'DATA INPUT'!$B$51,IF(AD73&gt;=3,'DATA INPUT'!$B$52))))</f>
        <v>0</v>
      </c>
      <c r="AF73" s="990">
        <f>IF(Y73&lt;'DATA INPUT'!$B$38,0,IF(V73&lt;'DATA INPUT'!$B$39,0,Y73*'DATA INPUT'!$B$37))</f>
        <v>0</v>
      </c>
      <c r="AG73" s="990">
        <f>Y73*'DATA INPUT'!$B$49</f>
        <v>0</v>
      </c>
      <c r="AH73" s="1062"/>
      <c r="AI73" s="1137">
        <f t="shared" si="39"/>
        <v>0</v>
      </c>
      <c r="AJ73" s="425"/>
      <c r="AK73" s="1140"/>
      <c r="AL73" s="1140"/>
      <c r="AM73" s="1140"/>
      <c r="AN73" s="1140"/>
      <c r="AO73" s="1140"/>
      <c r="AP73" s="1140"/>
      <c r="AQ73" s="1140"/>
      <c r="AR73" s="1140"/>
      <c r="AS73" s="1140"/>
      <c r="AT73" s="1141"/>
      <c r="AU73" s="1127">
        <f t="shared" si="40"/>
        <v>1</v>
      </c>
      <c r="AV73" s="1209">
        <f t="shared" si="41"/>
        <v>0</v>
      </c>
      <c r="AW73" s="990">
        <f t="shared" si="41"/>
        <v>0</v>
      </c>
      <c r="AX73" s="990">
        <f t="shared" si="41"/>
        <v>0</v>
      </c>
      <c r="AY73" s="990">
        <f t="shared" si="41"/>
        <v>0</v>
      </c>
      <c r="AZ73" s="990">
        <f t="shared" si="41"/>
        <v>0</v>
      </c>
      <c r="BA73" s="990">
        <f t="shared" si="41"/>
        <v>0</v>
      </c>
      <c r="BB73" s="990">
        <f t="shared" si="41"/>
        <v>0</v>
      </c>
      <c r="BC73" s="990">
        <f t="shared" si="41"/>
        <v>0</v>
      </c>
      <c r="BD73" s="990">
        <f t="shared" si="41"/>
        <v>0</v>
      </c>
      <c r="BE73" s="990">
        <f t="shared" si="41"/>
        <v>0</v>
      </c>
      <c r="BF73" s="1210">
        <f>$AI73*AT73</f>
        <v>0</v>
      </c>
      <c r="BG73" s="1127">
        <f t="shared" si="9"/>
        <v>1</v>
      </c>
      <c r="BH73" s="880"/>
      <c r="BI73" s="880"/>
    </row>
    <row r="74" spans="1:61" s="115" customFormat="1">
      <c r="A74" s="1145" t="s">
        <v>612</v>
      </c>
      <c r="B74" s="1146"/>
      <c r="C74" s="1146"/>
      <c r="D74" s="846"/>
      <c r="E74" s="846"/>
      <c r="F74" s="846"/>
      <c r="G74" s="1072" t="str">
        <f t="shared" si="36"/>
        <v/>
      </c>
      <c r="H74" s="1072" t="str">
        <f>D74&amp;G74</f>
        <v/>
      </c>
      <c r="I74" s="868">
        <f>IF(H74&lt;&gt;"",VLOOKUP(H74,GRID,2,FALSE),0)</f>
        <v>0</v>
      </c>
      <c r="J74" s="1147">
        <f>IF(I74="","",L74+(I74-L74)*F74)</f>
        <v>0</v>
      </c>
      <c r="K74" s="1072" t="str">
        <f>D74&amp;E74</f>
        <v/>
      </c>
      <c r="L74" s="868">
        <f t="shared" si="37"/>
        <v>0</v>
      </c>
      <c r="M74" s="1148"/>
      <c r="N74" s="846"/>
      <c r="O74" s="846"/>
      <c r="P74" s="846"/>
      <c r="Q74" s="846"/>
      <c r="R74" s="846"/>
      <c r="S74" s="413">
        <f>IF(L74&gt;1000,0,IF(M74=0,R74*Q74*L74*W$6,R74*Q74*M74))</f>
        <v>0</v>
      </c>
      <c r="T74" s="1149"/>
      <c r="U74" s="999"/>
      <c r="V74" s="423"/>
      <c r="W74" s="1135"/>
      <c r="X74" s="1135"/>
      <c r="Y74" s="856">
        <f t="shared" si="38"/>
        <v>0</v>
      </c>
      <c r="Z74" s="857">
        <f>IF(((Y74-'DATA INPUT'!$B$47)*'DATA INPUT'!$B$43)&lt;0,0,IF(((Y74-'DATA INPUT'!$B$47)*'DATA INPUT'!$B$43)&lt;'DATA INPUT'!$B$45,(Y74-'DATA INPUT'!$B$47)*'DATA INPUT'!$B$43,'DATA INPUT'!$B$45))</f>
        <v>0</v>
      </c>
      <c r="AA74" s="858">
        <f>IF((Y74*'DATA INPUT'!$B$44)&lt;'DATA INPUT'!$B$46,(Y74*'DATA INPUT'!$B$44*'DATA INPUT'!$B$48),('DATA INPUT'!$B$46*'DATA INPUT'!$B$48))</f>
        <v>0</v>
      </c>
      <c r="AB74" s="859">
        <f>(AC74*'DATA INPUT'!$B$54*12+AE74*'DATA INPUT'!$B$53*12)*'SALARY CALC.'!V74+'SALARY CALC.'!AF74+'SALARY CALC.'!AH74</f>
        <v>0</v>
      </c>
      <c r="AC74" s="1136"/>
      <c r="AD74" s="1136"/>
      <c r="AE74" s="990">
        <f>IF(AD74="",0,IF(AD74=1,'DATA INPUT'!$B$50,IF(AD74=2,'DATA INPUT'!$B$51,IF(AD74&gt;=3,'DATA INPUT'!$B$52))))</f>
        <v>0</v>
      </c>
      <c r="AF74" s="990">
        <f>IF(Y74&lt;'DATA INPUT'!$B$38,0,IF(V74&lt;'DATA INPUT'!$B$39,0,Y74*'DATA INPUT'!$B$37))</f>
        <v>0</v>
      </c>
      <c r="AG74" s="990">
        <f>Y74*'DATA INPUT'!$B$49</f>
        <v>0</v>
      </c>
      <c r="AH74" s="1062"/>
      <c r="AI74" s="1137">
        <f t="shared" si="39"/>
        <v>0</v>
      </c>
      <c r="AJ74" s="425"/>
      <c r="AK74" s="1140"/>
      <c r="AL74" s="1140"/>
      <c r="AM74" s="1140"/>
      <c r="AN74" s="1140"/>
      <c r="AO74" s="1140"/>
      <c r="AP74" s="1140"/>
      <c r="AQ74" s="1140"/>
      <c r="AR74" s="1140"/>
      <c r="AS74" s="1140"/>
      <c r="AT74" s="1141"/>
      <c r="AU74" s="1127">
        <f t="shared" si="40"/>
        <v>1</v>
      </c>
      <c r="AV74" s="1209">
        <f t="shared" si="41"/>
        <v>0</v>
      </c>
      <c r="AW74" s="990">
        <f t="shared" si="41"/>
        <v>0</v>
      </c>
      <c r="AX74" s="990">
        <f t="shared" si="41"/>
        <v>0</v>
      </c>
      <c r="AY74" s="990">
        <f t="shared" si="41"/>
        <v>0</v>
      </c>
      <c r="AZ74" s="990">
        <f t="shared" si="41"/>
        <v>0</v>
      </c>
      <c r="BA74" s="990">
        <f t="shared" si="41"/>
        <v>0</v>
      </c>
      <c r="BB74" s="990">
        <f t="shared" si="41"/>
        <v>0</v>
      </c>
      <c r="BC74" s="990">
        <f t="shared" si="41"/>
        <v>0</v>
      </c>
      <c r="BD74" s="990">
        <f t="shared" si="41"/>
        <v>0</v>
      </c>
      <c r="BE74" s="990">
        <f t="shared" si="41"/>
        <v>0</v>
      </c>
      <c r="BF74" s="1210">
        <f>$AI74*AT74</f>
        <v>0</v>
      </c>
      <c r="BG74" s="1127">
        <f t="shared" si="9"/>
        <v>1</v>
      </c>
      <c r="BH74" s="880"/>
      <c r="BI74" s="880"/>
    </row>
    <row r="75" spans="1:61" s="115" customFormat="1">
      <c r="A75" s="1150" t="s">
        <v>613</v>
      </c>
      <c r="B75" s="1146"/>
      <c r="C75" s="1146"/>
      <c r="D75" s="846"/>
      <c r="E75" s="846"/>
      <c r="F75" s="846"/>
      <c r="G75" s="1072" t="str">
        <f>IF(E75="","",IF(F75&lt;1,E75+1,E75))</f>
        <v/>
      </c>
      <c r="H75" s="1072"/>
      <c r="I75" s="868"/>
      <c r="J75" s="1147"/>
      <c r="K75" s="1072"/>
      <c r="L75" s="868">
        <f>IF(K75&lt;&gt;"",VLOOKUP(K75,GRID,2,FALSE),0)</f>
        <v>0</v>
      </c>
      <c r="M75" s="1148"/>
      <c r="N75" s="846"/>
      <c r="O75" s="846"/>
      <c r="P75" s="846"/>
      <c r="Q75" s="846"/>
      <c r="R75" s="846"/>
      <c r="S75" s="413"/>
      <c r="T75" s="1149"/>
      <c r="U75" s="999"/>
      <c r="V75" s="423"/>
      <c r="W75" s="1135"/>
      <c r="X75" s="1135"/>
      <c r="Y75" s="856">
        <f t="shared" si="38"/>
        <v>0</v>
      </c>
      <c r="Z75" s="857">
        <f>IF(((Y75-'DATA INPUT'!$B$47)*'DATA INPUT'!$B$43)&lt;0,0,IF(((Y75-'DATA INPUT'!$B$47)*'DATA INPUT'!$B$43)&lt;'DATA INPUT'!$B$45,(Y75-'DATA INPUT'!$B$47)*'DATA INPUT'!$B$43,'DATA INPUT'!$B$45))</f>
        <v>0</v>
      </c>
      <c r="AA75" s="858">
        <f>IF((Y75*'DATA INPUT'!$B$44)&lt;'DATA INPUT'!$B$46,(Y75*'DATA INPUT'!$B$44*'DATA INPUT'!$B$48),('DATA INPUT'!$B$46*'DATA INPUT'!$B$48))</f>
        <v>0</v>
      </c>
      <c r="AB75" s="859">
        <f>(AC75*'DATA INPUT'!$B$54*12+AE75*'DATA INPUT'!$B$53*12)*'SALARY CALC.'!V75+'SALARY CALC.'!AF75+'SALARY CALC.'!AH75</f>
        <v>0</v>
      </c>
      <c r="AC75" s="1136"/>
      <c r="AD75" s="1136"/>
      <c r="AE75" s="990"/>
      <c r="AF75" s="990"/>
      <c r="AG75" s="990"/>
      <c r="AH75" s="1062"/>
      <c r="AI75" s="1137">
        <f t="shared" si="39"/>
        <v>0</v>
      </c>
      <c r="AJ75" s="425"/>
      <c r="AK75" s="1140"/>
      <c r="AL75" s="1140"/>
      <c r="AM75" s="1140"/>
      <c r="AN75" s="1140"/>
      <c r="AO75" s="1140"/>
      <c r="AP75" s="1140"/>
      <c r="AQ75" s="1140"/>
      <c r="AR75" s="1140"/>
      <c r="AS75" s="1140"/>
      <c r="AT75" s="1141"/>
      <c r="AU75" s="1127">
        <f t="shared" si="40"/>
        <v>1</v>
      </c>
      <c r="AV75" s="1209">
        <f t="shared" si="41"/>
        <v>0</v>
      </c>
      <c r="AW75" s="990">
        <f t="shared" si="41"/>
        <v>0</v>
      </c>
      <c r="AX75" s="990">
        <f t="shared" si="41"/>
        <v>0</v>
      </c>
      <c r="AY75" s="990">
        <f t="shared" si="41"/>
        <v>0</v>
      </c>
      <c r="AZ75" s="990">
        <f t="shared" si="41"/>
        <v>0</v>
      </c>
      <c r="BA75" s="990">
        <f t="shared" si="41"/>
        <v>0</v>
      </c>
      <c r="BB75" s="990">
        <f t="shared" si="41"/>
        <v>0</v>
      </c>
      <c r="BC75" s="990">
        <f t="shared" si="41"/>
        <v>0</v>
      </c>
      <c r="BD75" s="990">
        <f t="shared" si="41"/>
        <v>0</v>
      </c>
      <c r="BE75" s="990">
        <f t="shared" si="41"/>
        <v>0</v>
      </c>
      <c r="BF75" s="1210">
        <f>$AI75*AT75</f>
        <v>0</v>
      </c>
      <c r="BG75" s="1127">
        <f t="shared" si="9"/>
        <v>1</v>
      </c>
      <c r="BH75" s="880"/>
      <c r="BI75" s="880"/>
    </row>
    <row r="76" spans="1:61" s="115" customFormat="1">
      <c r="A76" s="1151" t="s">
        <v>613</v>
      </c>
      <c r="B76" s="1152"/>
      <c r="C76" s="1152"/>
      <c r="D76" s="1077"/>
      <c r="E76" s="1077"/>
      <c r="F76" s="1077"/>
      <c r="G76" s="1079" t="str">
        <f t="shared" si="36"/>
        <v/>
      </c>
      <c r="H76" s="1079"/>
      <c r="I76" s="869"/>
      <c r="J76" s="1153"/>
      <c r="K76" s="1079"/>
      <c r="L76" s="869">
        <f t="shared" si="37"/>
        <v>0</v>
      </c>
      <c r="M76" s="1154"/>
      <c r="N76" s="1077"/>
      <c r="O76" s="1077"/>
      <c r="P76" s="1077"/>
      <c r="Q76" s="1077"/>
      <c r="R76" s="1077"/>
      <c r="S76" s="415"/>
      <c r="T76" s="1155"/>
      <c r="U76" s="1156"/>
      <c r="V76" s="424"/>
      <c r="W76" s="1157"/>
      <c r="X76" s="1157"/>
      <c r="Y76" s="856">
        <f t="shared" si="38"/>
        <v>0</v>
      </c>
      <c r="Z76" s="857">
        <f>IF(((Y76-'DATA INPUT'!$B$47)*'DATA INPUT'!$B$43)&lt;0,0,IF(((Y76-'DATA INPUT'!$B$47)*'DATA INPUT'!$B$43)&lt;'DATA INPUT'!$B$45,(Y76-'DATA INPUT'!$B$47)*'DATA INPUT'!$B$43,'DATA INPUT'!$B$45))</f>
        <v>0</v>
      </c>
      <c r="AA76" s="858">
        <f>IF((Y76*'DATA INPUT'!$B$44)&lt;'DATA INPUT'!$B$46,(Y76*'DATA INPUT'!$B$44*'DATA INPUT'!$B$48),('DATA INPUT'!$B$46*'DATA INPUT'!$B$48))</f>
        <v>0</v>
      </c>
      <c r="AB76" s="859">
        <f>(AC76*'DATA INPUT'!$B$54*12+AE76*'DATA INPUT'!$B$53*12)*'SALARY CALC.'!V76+'SALARY CALC.'!AF76+'SALARY CALC.'!AH76</f>
        <v>0</v>
      </c>
      <c r="AC76" s="1159"/>
      <c r="AD76" s="1159"/>
      <c r="AE76" s="992"/>
      <c r="AF76" s="992"/>
      <c r="AG76" s="990"/>
      <c r="AH76" s="1160"/>
      <c r="AI76" s="1161">
        <f t="shared" si="39"/>
        <v>0</v>
      </c>
      <c r="AJ76" s="426"/>
      <c r="AK76" s="1162"/>
      <c r="AL76" s="1162"/>
      <c r="AM76" s="1162"/>
      <c r="AN76" s="1162"/>
      <c r="AO76" s="1162"/>
      <c r="AP76" s="1162"/>
      <c r="AQ76" s="1162"/>
      <c r="AR76" s="1162"/>
      <c r="AS76" s="1162"/>
      <c r="AT76" s="1163"/>
      <c r="AU76" s="1127">
        <f t="shared" si="40"/>
        <v>1</v>
      </c>
      <c r="AV76" s="1164">
        <f t="shared" si="41"/>
        <v>0</v>
      </c>
      <c r="AW76" s="992">
        <f t="shared" si="41"/>
        <v>0</v>
      </c>
      <c r="AX76" s="992">
        <f t="shared" si="41"/>
        <v>0</v>
      </c>
      <c r="AY76" s="992">
        <f t="shared" si="41"/>
        <v>0</v>
      </c>
      <c r="AZ76" s="992">
        <f t="shared" si="41"/>
        <v>0</v>
      </c>
      <c r="BA76" s="992">
        <f t="shared" si="41"/>
        <v>0</v>
      </c>
      <c r="BB76" s="992">
        <f t="shared" si="41"/>
        <v>0</v>
      </c>
      <c r="BC76" s="992">
        <f t="shared" si="41"/>
        <v>0</v>
      </c>
      <c r="BD76" s="992">
        <f t="shared" si="41"/>
        <v>0</v>
      </c>
      <c r="BE76" s="992">
        <f t="shared" si="41"/>
        <v>0</v>
      </c>
      <c r="BF76" s="1165">
        <f t="shared" si="41"/>
        <v>0</v>
      </c>
      <c r="BG76" s="1127">
        <f t="shared" si="9"/>
        <v>1</v>
      </c>
      <c r="BH76" s="880"/>
      <c r="BI76" s="880"/>
    </row>
    <row r="77" spans="1:61" s="115" customFormat="1">
      <c r="A77" s="283" t="s">
        <v>620</v>
      </c>
      <c r="B77" s="1166"/>
      <c r="C77" s="1166"/>
      <c r="D77" s="1166"/>
      <c r="E77" s="1166"/>
      <c r="F77" s="1166"/>
      <c r="G77" s="1166"/>
      <c r="H77" s="1166"/>
      <c r="I77" s="1167"/>
      <c r="J77" s="1167"/>
      <c r="K77" s="1166"/>
      <c r="L77" s="1168">
        <f>SUM(L71:L74)</f>
        <v>0</v>
      </c>
      <c r="M77" s="1167"/>
      <c r="N77" s="1166"/>
      <c r="O77" s="1166"/>
      <c r="P77" s="1166"/>
      <c r="Q77" s="1166"/>
      <c r="R77" s="1166"/>
      <c r="S77" s="850"/>
      <c r="T77" s="1169"/>
      <c r="U77" s="1170"/>
      <c r="V77" s="1211">
        <f>SUM(V71:V76)</f>
        <v>0</v>
      </c>
      <c r="W77" s="1212"/>
      <c r="X77" s="1211">
        <f t="shared" ref="X77:AH77" si="42">SUM(X71:X76)</f>
        <v>0</v>
      </c>
      <c r="Y77" s="1213">
        <f t="shared" si="42"/>
        <v>0</v>
      </c>
      <c r="Z77" s="1213">
        <f t="shared" si="42"/>
        <v>0</v>
      </c>
      <c r="AA77" s="1213">
        <f t="shared" si="42"/>
        <v>0</v>
      </c>
      <c r="AB77" s="1213">
        <f t="shared" si="42"/>
        <v>0</v>
      </c>
      <c r="AC77" s="1214">
        <f t="shared" si="42"/>
        <v>0</v>
      </c>
      <c r="AD77" s="1215"/>
      <c r="AE77" s="1213">
        <f t="shared" si="42"/>
        <v>0</v>
      </c>
      <c r="AF77" s="1213">
        <f t="shared" si="42"/>
        <v>0</v>
      </c>
      <c r="AG77" s="1213">
        <f t="shared" si="42"/>
        <v>0</v>
      </c>
      <c r="AH77" s="1213">
        <f t="shared" si="42"/>
        <v>0</v>
      </c>
      <c r="AI77" s="1216">
        <f>SUM(AI71:AI76)</f>
        <v>0</v>
      </c>
      <c r="AJ77" s="1179"/>
      <c r="AK77" s="1180"/>
      <c r="AL77" s="1180"/>
      <c r="AM77" s="1180"/>
      <c r="AN77" s="1180"/>
      <c r="AO77" s="1180"/>
      <c r="AP77" s="1180"/>
      <c r="AQ77" s="1180"/>
      <c r="AR77" s="1180"/>
      <c r="AS77" s="1180"/>
      <c r="AT77" s="1181"/>
      <c r="AU77" s="1114"/>
      <c r="AV77" s="1205">
        <f t="shared" ref="AV77:BD77" si="43">SUM(AV71:AV76)</f>
        <v>0</v>
      </c>
      <c r="AW77" s="1176">
        <f t="shared" si="43"/>
        <v>0</v>
      </c>
      <c r="AX77" s="1177">
        <f t="shared" si="43"/>
        <v>0</v>
      </c>
      <c r="AY77" s="1176">
        <f t="shared" si="43"/>
        <v>0</v>
      </c>
      <c r="AZ77" s="1177">
        <f t="shared" si="43"/>
        <v>0</v>
      </c>
      <c r="BA77" s="1176">
        <f t="shared" si="43"/>
        <v>0</v>
      </c>
      <c r="BB77" s="1177">
        <f t="shared" si="43"/>
        <v>0</v>
      </c>
      <c r="BC77" s="1176">
        <f t="shared" si="43"/>
        <v>0</v>
      </c>
      <c r="BD77" s="1177">
        <f t="shared" si="43"/>
        <v>0</v>
      </c>
      <c r="BE77" s="1176">
        <f>SUM(BE71:BE76)</f>
        <v>0</v>
      </c>
      <c r="BF77" s="1217"/>
      <c r="BG77" s="1218"/>
      <c r="BH77" s="880"/>
      <c r="BI77" s="880"/>
    </row>
    <row r="78" spans="1:61" s="115" customFormat="1">
      <c r="A78" s="278" t="s">
        <v>621</v>
      </c>
      <c r="B78" s="1107"/>
      <c r="C78" s="1107"/>
      <c r="D78" s="1107"/>
      <c r="E78" s="1107"/>
      <c r="F78" s="1107"/>
      <c r="G78" s="1107"/>
      <c r="H78" s="1107"/>
      <c r="I78" s="1185"/>
      <c r="J78" s="1185"/>
      <c r="K78" s="1107"/>
      <c r="L78" s="1185"/>
      <c r="M78" s="1185"/>
      <c r="N78" s="1107"/>
      <c r="O78" s="1107"/>
      <c r="P78" s="1107"/>
      <c r="Q78" s="1107"/>
      <c r="R78" s="1107"/>
      <c r="S78" s="851"/>
      <c r="T78" s="1186"/>
      <c r="U78" s="1187"/>
      <c r="V78" s="1188"/>
      <c r="W78" s="1188"/>
      <c r="X78" s="1188"/>
      <c r="Y78" s="1206"/>
      <c r="Z78" s="1189"/>
      <c r="AA78" s="860"/>
      <c r="AB78" s="1189"/>
      <c r="AC78" s="1190"/>
      <c r="AD78" s="1190"/>
      <c r="AE78" s="1191"/>
      <c r="AF78" s="1191"/>
      <c r="AG78" s="1191"/>
      <c r="AH78" s="1191"/>
      <c r="AI78" s="1191"/>
      <c r="AJ78" s="1207"/>
      <c r="AK78" s="1193"/>
      <c r="AL78" s="1193"/>
      <c r="AM78" s="1193"/>
      <c r="AN78" s="1193"/>
      <c r="AO78" s="1193"/>
      <c r="AP78" s="1193"/>
      <c r="AQ78" s="1193"/>
      <c r="AR78" s="1193"/>
      <c r="AS78" s="1193"/>
      <c r="AT78" s="1194"/>
      <c r="AU78" s="1114"/>
      <c r="AV78" s="1208"/>
      <c r="AW78" s="1191"/>
      <c r="AX78" s="1191"/>
      <c r="AY78" s="1191"/>
      <c r="AZ78" s="1191"/>
      <c r="BA78" s="1191"/>
      <c r="BB78" s="1191"/>
      <c r="BC78" s="1191"/>
      <c r="BD78" s="1191"/>
      <c r="BE78" s="1191"/>
      <c r="BF78" s="1196"/>
      <c r="BG78" s="1114"/>
      <c r="BH78" s="880"/>
      <c r="BI78" s="880"/>
    </row>
    <row r="79" spans="1:61" s="115" customFormat="1">
      <c r="A79" s="1115"/>
      <c r="B79" s="845"/>
      <c r="C79" s="845"/>
      <c r="D79" s="845"/>
      <c r="E79" s="845"/>
      <c r="F79" s="845"/>
      <c r="G79" s="1068" t="str">
        <f t="shared" ref="G79:G84" si="44">IF(E79="","",IF(F79&lt;1,E79+1,E79))</f>
        <v/>
      </c>
      <c r="H79" s="1068" t="str">
        <f>D79&amp;G79</f>
        <v/>
      </c>
      <c r="I79" s="416">
        <f>IF(H79&lt;&gt;"",VLOOKUP(H79,GRID,2,FALSE),0)</f>
        <v>0</v>
      </c>
      <c r="J79" s="1197">
        <f>IF(I79="","",L79+(I79-L79)*F79)</f>
        <v>0</v>
      </c>
      <c r="K79" s="1068" t="str">
        <f>D79&amp;E79</f>
        <v/>
      </c>
      <c r="L79" s="416">
        <f t="shared" ref="L79:L84" si="45">IF(K79&lt;&gt;"",VLOOKUP(K79,GRID,2,FALSE),0)</f>
        <v>0</v>
      </c>
      <c r="M79" s="1198"/>
      <c r="N79" s="845"/>
      <c r="O79" s="845"/>
      <c r="P79" s="845"/>
      <c r="Q79" s="845"/>
      <c r="R79" s="845"/>
      <c r="S79" s="849"/>
      <c r="T79" s="1118"/>
      <c r="U79" s="1119"/>
      <c r="V79" s="422"/>
      <c r="W79" s="1120"/>
      <c r="X79" s="1120"/>
      <c r="Y79" s="856">
        <f t="shared" ref="Y79:Y84" si="46">IF((L79+M79)&gt;1000,IF(M79=0,L79,M79)*V79*W79*$W$7+X79,IF(M79=0,L79*N79*O79*T79*W$7,M79*N79*O79*T79*W$7))</f>
        <v>0</v>
      </c>
      <c r="Z79" s="857">
        <f>IF(((Y79-'DATA INPUT'!$B$47)*'DATA INPUT'!$B$43)&lt;0,0,IF(((Y79-'DATA INPUT'!$B$47)*'DATA INPUT'!$B$43)&lt;'DATA INPUT'!$B$45,(Y79-'DATA INPUT'!$B$47)*'DATA INPUT'!$B$43,'DATA INPUT'!$B$45))</f>
        <v>0</v>
      </c>
      <c r="AA79" s="858">
        <f>IF((Y79*'DATA INPUT'!$B$44)&lt;'DATA INPUT'!$B$46,(Y79*'DATA INPUT'!$B$44*'DATA INPUT'!$B$48),('DATA INPUT'!$B$46*'DATA INPUT'!$B$48))</f>
        <v>0</v>
      </c>
      <c r="AB79" s="859">
        <f>(AC79*'DATA INPUT'!$B$54*12+AE79*'DATA INPUT'!$B$53*12)*'SALARY CALC.'!V79+'SALARY CALC.'!AF79+'SALARY CALC.'!AH79</f>
        <v>0</v>
      </c>
      <c r="AC79" s="865"/>
      <c r="AD79" s="865"/>
      <c r="AE79" s="988">
        <f>IF(AD79="",0,IF(AD79=1,'DATA INPUT'!$B$50,IF(AD79=2,'DATA INPUT'!$B$51,IF(AD79&gt;=3,'DATA INPUT'!$B$52))))</f>
        <v>0</v>
      </c>
      <c r="AF79" s="988">
        <f>IF(Y79&lt;'DATA INPUT'!$B$38,0,IF(V79&lt;'DATA INPUT'!$B$39,0,Y79*'DATA INPUT'!$B$37))</f>
        <v>0</v>
      </c>
      <c r="AG79" s="988">
        <f>Y79*'DATA INPUT'!$B$49</f>
        <v>0</v>
      </c>
      <c r="AH79" s="918"/>
      <c r="AI79" s="1199">
        <f t="shared" ref="AI79:AI84" si="47">Y79+Z79+AA79+AB79+AG79</f>
        <v>0</v>
      </c>
      <c r="AJ79" s="1124"/>
      <c r="AK79" s="1125"/>
      <c r="AL79" s="1125"/>
      <c r="AM79" s="1125"/>
      <c r="AN79" s="1125"/>
      <c r="AO79" s="1125"/>
      <c r="AP79" s="1125"/>
      <c r="AQ79" s="1125"/>
      <c r="AR79" s="1125"/>
      <c r="AS79" s="1125"/>
      <c r="AT79" s="1126"/>
      <c r="AU79" s="1127">
        <f t="shared" ref="AU79:AU84" si="48">100%-SUM(AJ79:AT79)</f>
        <v>1</v>
      </c>
      <c r="AV79" s="1200">
        <f t="shared" ref="AV79:BF84" si="49">$AI79*AJ79</f>
        <v>0</v>
      </c>
      <c r="AW79" s="988">
        <f t="shared" si="49"/>
        <v>0</v>
      </c>
      <c r="AX79" s="988">
        <f t="shared" si="49"/>
        <v>0</v>
      </c>
      <c r="AY79" s="988">
        <f t="shared" si="49"/>
        <v>0</v>
      </c>
      <c r="AZ79" s="988">
        <f t="shared" si="49"/>
        <v>0</v>
      </c>
      <c r="BA79" s="988">
        <f t="shared" si="49"/>
        <v>0</v>
      </c>
      <c r="BB79" s="988">
        <f t="shared" si="49"/>
        <v>0</v>
      </c>
      <c r="BC79" s="988">
        <f t="shared" si="49"/>
        <v>0</v>
      </c>
      <c r="BD79" s="988">
        <f t="shared" si="49"/>
        <v>0</v>
      </c>
      <c r="BE79" s="988">
        <f t="shared" si="49"/>
        <v>0</v>
      </c>
      <c r="BF79" s="1201">
        <f t="shared" si="49"/>
        <v>0</v>
      </c>
      <c r="BG79" s="1127">
        <f t="shared" si="9"/>
        <v>1</v>
      </c>
      <c r="BH79" s="880"/>
      <c r="BI79" s="880"/>
    </row>
    <row r="80" spans="1:61" s="115" customFormat="1">
      <c r="A80" s="1131"/>
      <c r="B80" s="846"/>
      <c r="C80" s="846"/>
      <c r="D80" s="846"/>
      <c r="E80" s="846"/>
      <c r="F80" s="846"/>
      <c r="G80" s="1072" t="str">
        <f t="shared" si="44"/>
        <v/>
      </c>
      <c r="H80" s="1072" t="str">
        <f>D80&amp;G80</f>
        <v/>
      </c>
      <c r="I80" s="412">
        <f>IF(H80&lt;&gt;"",VLOOKUP(H80,GRID,2,FALSE),0)</f>
        <v>0</v>
      </c>
      <c r="J80" s="1132">
        <f>IF(I80="","",L80+(I80-L80)*F80)</f>
        <v>0</v>
      </c>
      <c r="K80" s="1072" t="str">
        <f>D80&amp;E80</f>
        <v/>
      </c>
      <c r="L80" s="412">
        <f t="shared" si="45"/>
        <v>0</v>
      </c>
      <c r="M80" s="1133"/>
      <c r="N80" s="846"/>
      <c r="O80" s="846"/>
      <c r="P80" s="846"/>
      <c r="Q80" s="846"/>
      <c r="R80" s="846"/>
      <c r="S80" s="848"/>
      <c r="T80" s="1134"/>
      <c r="U80" s="999"/>
      <c r="V80" s="423"/>
      <c r="W80" s="1135"/>
      <c r="X80" s="1135"/>
      <c r="Y80" s="856">
        <f t="shared" si="46"/>
        <v>0</v>
      </c>
      <c r="Z80" s="857">
        <f>IF(((Y80-'DATA INPUT'!$B$47)*'DATA INPUT'!$B$43)&lt;0,0,IF(((Y80-'DATA INPUT'!$B$47)*'DATA INPUT'!$B$43)&lt;'DATA INPUT'!$B$45,(Y80-'DATA INPUT'!$B$47)*'DATA INPUT'!$B$43,'DATA INPUT'!$B$45))</f>
        <v>0</v>
      </c>
      <c r="AA80" s="858">
        <f>IF((Y80*'DATA INPUT'!$B$44)&lt;'DATA INPUT'!$B$46,(Y80*'DATA INPUT'!$B$44*'DATA INPUT'!$B$48),('DATA INPUT'!$B$46*'DATA INPUT'!$B$48))</f>
        <v>0</v>
      </c>
      <c r="AB80" s="859">
        <f>(AC80*'DATA INPUT'!$B$54*12+AE80*'DATA INPUT'!$B$53*12)*'SALARY CALC.'!V80+'SALARY CALC.'!AF80+'SALARY CALC.'!AH80</f>
        <v>0</v>
      </c>
      <c r="AC80" s="1136"/>
      <c r="AD80" s="1136"/>
      <c r="AE80" s="990">
        <f>IF(AD80="",0,IF(AD80=1,'DATA INPUT'!$B$50,IF(AD80=2,'DATA INPUT'!$B$51,IF(AD80&gt;=3,'DATA INPUT'!$B$52))))</f>
        <v>0</v>
      </c>
      <c r="AF80" s="990">
        <f>IF(Y80&lt;'DATA INPUT'!$B$38,0,IF(V80&lt;'DATA INPUT'!$B$39,0,Y80*'DATA INPUT'!$B$37))</f>
        <v>0</v>
      </c>
      <c r="AG80" s="990">
        <f>Y80*'DATA INPUT'!$B$49</f>
        <v>0</v>
      </c>
      <c r="AH80" s="1062"/>
      <c r="AI80" s="1137">
        <f t="shared" si="47"/>
        <v>0</v>
      </c>
      <c r="AJ80" s="1139"/>
      <c r="AK80" s="1140"/>
      <c r="AL80" s="1140"/>
      <c r="AM80" s="1140"/>
      <c r="AN80" s="1140"/>
      <c r="AO80" s="1140"/>
      <c r="AP80" s="1140"/>
      <c r="AQ80" s="1140"/>
      <c r="AR80" s="1140"/>
      <c r="AS80" s="1140"/>
      <c r="AT80" s="1141"/>
      <c r="AU80" s="1127">
        <f t="shared" si="48"/>
        <v>1</v>
      </c>
      <c r="AV80" s="1142">
        <f t="shared" si="49"/>
        <v>0</v>
      </c>
      <c r="AW80" s="990">
        <f t="shared" si="49"/>
        <v>0</v>
      </c>
      <c r="AX80" s="990">
        <f t="shared" si="49"/>
        <v>0</v>
      </c>
      <c r="AY80" s="990">
        <f t="shared" si="49"/>
        <v>0</v>
      </c>
      <c r="AZ80" s="990">
        <f t="shared" si="49"/>
        <v>0</v>
      </c>
      <c r="BA80" s="990">
        <f t="shared" si="49"/>
        <v>0</v>
      </c>
      <c r="BB80" s="990">
        <f t="shared" si="49"/>
        <v>0</v>
      </c>
      <c r="BC80" s="990">
        <f t="shared" si="49"/>
        <v>0</v>
      </c>
      <c r="BD80" s="990">
        <f t="shared" si="49"/>
        <v>0</v>
      </c>
      <c r="BE80" s="990">
        <f t="shared" si="49"/>
        <v>0</v>
      </c>
      <c r="BF80" s="1143">
        <f t="shared" si="49"/>
        <v>0</v>
      </c>
      <c r="BG80" s="1127">
        <f t="shared" si="9"/>
        <v>1</v>
      </c>
      <c r="BH80" s="880"/>
      <c r="BI80" s="880"/>
    </row>
    <row r="81" spans="1:61" s="115" customFormat="1">
      <c r="A81" s="1145" t="s">
        <v>612</v>
      </c>
      <c r="B81" s="1146"/>
      <c r="C81" s="1146"/>
      <c r="D81" s="846"/>
      <c r="E81" s="846"/>
      <c r="F81" s="846"/>
      <c r="G81" s="1072" t="str">
        <f t="shared" si="44"/>
        <v/>
      </c>
      <c r="H81" s="1072" t="str">
        <f>D81&amp;G81</f>
        <v/>
      </c>
      <c r="I81" s="868">
        <f>IF(H81&lt;&gt;"",VLOOKUP(H81,GRID,2,FALSE),0)</f>
        <v>0</v>
      </c>
      <c r="J81" s="1147">
        <f>IF(I81="","",L81+(I81-L81)*F81)</f>
        <v>0</v>
      </c>
      <c r="K81" s="1072" t="str">
        <f>D81&amp;E81</f>
        <v/>
      </c>
      <c r="L81" s="868">
        <f t="shared" si="45"/>
        <v>0</v>
      </c>
      <c r="M81" s="1148"/>
      <c r="N81" s="846"/>
      <c r="O81" s="846"/>
      <c r="P81" s="846"/>
      <c r="Q81" s="846"/>
      <c r="R81" s="846"/>
      <c r="S81" s="413">
        <f>IF(L81&gt;1000,0,IF(M81=0,R81*Q81*L81*W$6,R81*Q81*M81))</f>
        <v>0</v>
      </c>
      <c r="T81" s="1149"/>
      <c r="U81" s="999"/>
      <c r="V81" s="423"/>
      <c r="W81" s="1135"/>
      <c r="X81" s="1135"/>
      <c r="Y81" s="856">
        <f t="shared" si="46"/>
        <v>0</v>
      </c>
      <c r="Z81" s="857">
        <f>IF(((Y81-'DATA INPUT'!$B$47)*'DATA INPUT'!$B$43)&lt;0,0,IF(((Y81-'DATA INPUT'!$B$47)*'DATA INPUT'!$B$43)&lt;'DATA INPUT'!$B$45,(Y81-'DATA INPUT'!$B$47)*'DATA INPUT'!$B$43,'DATA INPUT'!$B$45))</f>
        <v>0</v>
      </c>
      <c r="AA81" s="858">
        <f>IF((Y81*'DATA INPUT'!$B$44)&lt;'DATA INPUT'!$B$46,(Y81*'DATA INPUT'!$B$44*'DATA INPUT'!$B$48),('DATA INPUT'!$B$46*'DATA INPUT'!$B$48))</f>
        <v>0</v>
      </c>
      <c r="AB81" s="859">
        <f>(AC81*'DATA INPUT'!$B$54*12+AE81*'DATA INPUT'!$B$53*12)*'SALARY CALC.'!V81+'SALARY CALC.'!AF81+'SALARY CALC.'!AH81</f>
        <v>0</v>
      </c>
      <c r="AC81" s="1136"/>
      <c r="AD81" s="1136"/>
      <c r="AE81" s="990">
        <f>IF(AD81="",0,IF(AD81=1,'DATA INPUT'!$B$50,IF(AD81=2,'DATA INPUT'!$B$51,IF(AD81&gt;=3,'DATA INPUT'!$B$52))))</f>
        <v>0</v>
      </c>
      <c r="AF81" s="990">
        <f>IF(Y81&lt;'DATA INPUT'!$B$38,0,IF(V81&lt;'DATA INPUT'!$B$39,0,Y81*'DATA INPUT'!$B$37))</f>
        <v>0</v>
      </c>
      <c r="AG81" s="990">
        <f>Y81*'DATA INPUT'!$B$49</f>
        <v>0</v>
      </c>
      <c r="AH81" s="1062"/>
      <c r="AI81" s="1137">
        <f t="shared" si="47"/>
        <v>0</v>
      </c>
      <c r="AJ81" s="425"/>
      <c r="AK81" s="1140"/>
      <c r="AL81" s="1140"/>
      <c r="AM81" s="1140"/>
      <c r="AN81" s="1140"/>
      <c r="AO81" s="1140"/>
      <c r="AP81" s="1140"/>
      <c r="AQ81" s="1140"/>
      <c r="AR81" s="1140"/>
      <c r="AS81" s="1140"/>
      <c r="AT81" s="1141"/>
      <c r="AU81" s="1127">
        <f t="shared" si="48"/>
        <v>1</v>
      </c>
      <c r="AV81" s="1142">
        <f t="shared" si="49"/>
        <v>0</v>
      </c>
      <c r="AW81" s="990">
        <f t="shared" si="49"/>
        <v>0</v>
      </c>
      <c r="AX81" s="990">
        <f t="shared" si="49"/>
        <v>0</v>
      </c>
      <c r="AY81" s="990">
        <f t="shared" si="49"/>
        <v>0</v>
      </c>
      <c r="AZ81" s="990">
        <f t="shared" si="49"/>
        <v>0</v>
      </c>
      <c r="BA81" s="990">
        <f t="shared" si="49"/>
        <v>0</v>
      </c>
      <c r="BB81" s="990">
        <f t="shared" si="49"/>
        <v>0</v>
      </c>
      <c r="BC81" s="990">
        <f t="shared" si="49"/>
        <v>0</v>
      </c>
      <c r="BD81" s="990">
        <f t="shared" si="49"/>
        <v>0</v>
      </c>
      <c r="BE81" s="990">
        <f t="shared" si="49"/>
        <v>0</v>
      </c>
      <c r="BF81" s="1143">
        <f t="shared" si="49"/>
        <v>0</v>
      </c>
      <c r="BG81" s="1127">
        <f t="shared" ref="BG81:BG107" si="50">SUM(AU81:BF81)-AI81</f>
        <v>1</v>
      </c>
      <c r="BH81" s="880"/>
      <c r="BI81" s="880"/>
    </row>
    <row r="82" spans="1:61" s="115" customFormat="1">
      <c r="A82" s="1145" t="s">
        <v>612</v>
      </c>
      <c r="B82" s="1146"/>
      <c r="C82" s="1146"/>
      <c r="D82" s="846"/>
      <c r="E82" s="846"/>
      <c r="F82" s="846"/>
      <c r="G82" s="1072" t="str">
        <f t="shared" si="44"/>
        <v/>
      </c>
      <c r="H82" s="1072" t="str">
        <f>D82&amp;G82</f>
        <v/>
      </c>
      <c r="I82" s="868">
        <f>IF(H82&lt;&gt;"",VLOOKUP(H82,GRID,2,FALSE),0)</f>
        <v>0</v>
      </c>
      <c r="J82" s="1147">
        <f>IF(I82="","",L82+(I82-L82)*F82)</f>
        <v>0</v>
      </c>
      <c r="K82" s="1072" t="str">
        <f>D82&amp;E82</f>
        <v/>
      </c>
      <c r="L82" s="868">
        <f t="shared" si="45"/>
        <v>0</v>
      </c>
      <c r="M82" s="1148"/>
      <c r="N82" s="846"/>
      <c r="O82" s="846"/>
      <c r="P82" s="846"/>
      <c r="Q82" s="846"/>
      <c r="R82" s="846"/>
      <c r="S82" s="413">
        <f>IF(L82&gt;1000,0,IF(M82=0,R82*Q82*L82*W$6,R82*Q82*M82))</f>
        <v>0</v>
      </c>
      <c r="T82" s="1149"/>
      <c r="U82" s="999"/>
      <c r="V82" s="423"/>
      <c r="W82" s="1135"/>
      <c r="X82" s="1135"/>
      <c r="Y82" s="856">
        <f t="shared" si="46"/>
        <v>0</v>
      </c>
      <c r="Z82" s="857">
        <f>IF(((Y82-'DATA INPUT'!$B$47)*'DATA INPUT'!$B$43)&lt;0,0,IF(((Y82-'DATA INPUT'!$B$47)*'DATA INPUT'!$B$43)&lt;'DATA INPUT'!$B$45,(Y82-'DATA INPUT'!$B$47)*'DATA INPUT'!$B$43,'DATA INPUT'!$B$45))</f>
        <v>0</v>
      </c>
      <c r="AA82" s="858">
        <f>IF((Y82*'DATA INPUT'!$B$44)&lt;'DATA INPUT'!$B$46,(Y82*'DATA INPUT'!$B$44*'DATA INPUT'!$B$48),('DATA INPUT'!$B$46*'DATA INPUT'!$B$48))</f>
        <v>0</v>
      </c>
      <c r="AB82" s="859">
        <f>(AC82*'DATA INPUT'!$B$54*12+AE82*'DATA INPUT'!$B$53*12)*'SALARY CALC.'!V82+'SALARY CALC.'!AF82+'SALARY CALC.'!AH82</f>
        <v>0</v>
      </c>
      <c r="AC82" s="1136"/>
      <c r="AD82" s="1136"/>
      <c r="AE82" s="990">
        <f>IF(AD82="",0,IF(AD82=1,'DATA INPUT'!$B$50,IF(AD82=2,'DATA INPUT'!$B$51,IF(AD82&gt;=3,'DATA INPUT'!$B$52))))</f>
        <v>0</v>
      </c>
      <c r="AF82" s="990">
        <f>IF(Y82&lt;'DATA INPUT'!$B$38,0,IF(V82&lt;'DATA INPUT'!$B$39,0,Y82*'DATA INPUT'!$B$37))</f>
        <v>0</v>
      </c>
      <c r="AG82" s="990">
        <f>Y82*'DATA INPUT'!$B$49</f>
        <v>0</v>
      </c>
      <c r="AH82" s="1062"/>
      <c r="AI82" s="1137">
        <f t="shared" si="47"/>
        <v>0</v>
      </c>
      <c r="AJ82" s="425"/>
      <c r="AK82" s="1140"/>
      <c r="AL82" s="1140"/>
      <c r="AM82" s="1140"/>
      <c r="AN82" s="1140"/>
      <c r="AO82" s="1140"/>
      <c r="AP82" s="1140"/>
      <c r="AQ82" s="1140"/>
      <c r="AR82" s="1140"/>
      <c r="AS82" s="1140"/>
      <c r="AT82" s="1141"/>
      <c r="AU82" s="1127">
        <f t="shared" si="48"/>
        <v>1</v>
      </c>
      <c r="AV82" s="1142">
        <f t="shared" si="49"/>
        <v>0</v>
      </c>
      <c r="AW82" s="990">
        <f t="shared" si="49"/>
        <v>0</v>
      </c>
      <c r="AX82" s="990">
        <f t="shared" si="49"/>
        <v>0</v>
      </c>
      <c r="AY82" s="990">
        <f t="shared" si="49"/>
        <v>0</v>
      </c>
      <c r="AZ82" s="990">
        <f t="shared" si="49"/>
        <v>0</v>
      </c>
      <c r="BA82" s="990">
        <f t="shared" si="49"/>
        <v>0</v>
      </c>
      <c r="BB82" s="990">
        <f t="shared" si="49"/>
        <v>0</v>
      </c>
      <c r="BC82" s="990">
        <f t="shared" si="49"/>
        <v>0</v>
      </c>
      <c r="BD82" s="990">
        <f t="shared" si="49"/>
        <v>0</v>
      </c>
      <c r="BE82" s="990">
        <f t="shared" si="49"/>
        <v>0</v>
      </c>
      <c r="BF82" s="1143">
        <f t="shared" si="49"/>
        <v>0</v>
      </c>
      <c r="BG82" s="1127">
        <f t="shared" si="50"/>
        <v>1</v>
      </c>
      <c r="BH82" s="880"/>
      <c r="BI82" s="880"/>
    </row>
    <row r="83" spans="1:61" s="115" customFormat="1">
      <c r="A83" s="1150" t="s">
        <v>613</v>
      </c>
      <c r="B83" s="1146"/>
      <c r="C83" s="1146"/>
      <c r="D83" s="846"/>
      <c r="E83" s="846"/>
      <c r="F83" s="846"/>
      <c r="G83" s="1072" t="str">
        <f t="shared" si="44"/>
        <v/>
      </c>
      <c r="H83" s="1072"/>
      <c r="I83" s="868"/>
      <c r="J83" s="1147"/>
      <c r="K83" s="1072"/>
      <c r="L83" s="868">
        <f t="shared" si="45"/>
        <v>0</v>
      </c>
      <c r="M83" s="1148"/>
      <c r="N83" s="846"/>
      <c r="O83" s="846"/>
      <c r="P83" s="846"/>
      <c r="Q83" s="846"/>
      <c r="R83" s="846"/>
      <c r="S83" s="413"/>
      <c r="T83" s="1149"/>
      <c r="U83" s="999"/>
      <c r="V83" s="423"/>
      <c r="W83" s="1135"/>
      <c r="X83" s="1135"/>
      <c r="Y83" s="856">
        <f t="shared" si="46"/>
        <v>0</v>
      </c>
      <c r="Z83" s="857">
        <f>IF(((Y83-'DATA INPUT'!$B$47)*'DATA INPUT'!$B$43)&lt;0,0,IF(((Y83-'DATA INPUT'!$B$47)*'DATA INPUT'!$B$43)&lt;'DATA INPUT'!$B$45,(Y83-'DATA INPUT'!$B$47)*'DATA INPUT'!$B$43,'DATA INPUT'!$B$45))</f>
        <v>0</v>
      </c>
      <c r="AA83" s="858">
        <f>IF((Y83*'DATA INPUT'!$B$44)&lt;'DATA INPUT'!$B$46,(Y83*'DATA INPUT'!$B$44*'DATA INPUT'!$B$48),('DATA INPUT'!$B$46*'DATA INPUT'!$B$48))</f>
        <v>0</v>
      </c>
      <c r="AB83" s="859">
        <f>(AC83*'DATA INPUT'!$B$54*12+AE83*'DATA INPUT'!$B$53*12)*'SALARY CALC.'!V83+'SALARY CALC.'!AF83+'SALARY CALC.'!AH83</f>
        <v>0</v>
      </c>
      <c r="AC83" s="1136"/>
      <c r="AD83" s="1136"/>
      <c r="AE83" s="990"/>
      <c r="AF83" s="990"/>
      <c r="AG83" s="990"/>
      <c r="AH83" s="1062"/>
      <c r="AI83" s="1137">
        <f t="shared" si="47"/>
        <v>0</v>
      </c>
      <c r="AJ83" s="425"/>
      <c r="AK83" s="1140"/>
      <c r="AL83" s="1140"/>
      <c r="AM83" s="1140"/>
      <c r="AN83" s="1140"/>
      <c r="AO83" s="1140"/>
      <c r="AP83" s="1140"/>
      <c r="AQ83" s="1140"/>
      <c r="AR83" s="1140"/>
      <c r="AS83" s="1140"/>
      <c r="AT83" s="1141"/>
      <c r="AU83" s="1127">
        <f t="shared" si="48"/>
        <v>1</v>
      </c>
      <c r="AV83" s="1142"/>
      <c r="AW83" s="990">
        <f t="shared" si="49"/>
        <v>0</v>
      </c>
      <c r="AX83" s="990">
        <f t="shared" si="49"/>
        <v>0</v>
      </c>
      <c r="AY83" s="990">
        <f t="shared" si="49"/>
        <v>0</v>
      </c>
      <c r="AZ83" s="990">
        <f t="shared" si="49"/>
        <v>0</v>
      </c>
      <c r="BA83" s="990">
        <f t="shared" si="49"/>
        <v>0</v>
      </c>
      <c r="BB83" s="990">
        <f t="shared" si="49"/>
        <v>0</v>
      </c>
      <c r="BC83" s="990">
        <f t="shared" si="49"/>
        <v>0</v>
      </c>
      <c r="BD83" s="990">
        <f t="shared" si="49"/>
        <v>0</v>
      </c>
      <c r="BE83" s="990">
        <f t="shared" si="49"/>
        <v>0</v>
      </c>
      <c r="BF83" s="1143">
        <f t="shared" si="49"/>
        <v>0</v>
      </c>
      <c r="BG83" s="1127">
        <f t="shared" si="50"/>
        <v>1</v>
      </c>
      <c r="BH83" s="880"/>
      <c r="BI83" s="880"/>
    </row>
    <row r="84" spans="1:61" s="115" customFormat="1">
      <c r="A84" s="1151" t="s">
        <v>613</v>
      </c>
      <c r="B84" s="1152"/>
      <c r="C84" s="1152"/>
      <c r="D84" s="1077"/>
      <c r="E84" s="1077"/>
      <c r="F84" s="1077"/>
      <c r="G84" s="1079" t="str">
        <f t="shared" si="44"/>
        <v/>
      </c>
      <c r="H84" s="1079"/>
      <c r="I84" s="869"/>
      <c r="J84" s="1153"/>
      <c r="K84" s="1079"/>
      <c r="L84" s="869">
        <f t="shared" si="45"/>
        <v>0</v>
      </c>
      <c r="M84" s="1154"/>
      <c r="N84" s="1077"/>
      <c r="O84" s="1077"/>
      <c r="P84" s="1077"/>
      <c r="Q84" s="1077"/>
      <c r="R84" s="1077"/>
      <c r="S84" s="415"/>
      <c r="T84" s="1155"/>
      <c r="U84" s="1156"/>
      <c r="V84" s="424"/>
      <c r="W84" s="1157"/>
      <c r="X84" s="1157"/>
      <c r="Y84" s="856">
        <f t="shared" si="46"/>
        <v>0</v>
      </c>
      <c r="Z84" s="857">
        <f>IF(((Y84-'DATA INPUT'!$B$47)*'DATA INPUT'!$B$43)&lt;0,0,IF(((Y84-'DATA INPUT'!$B$47)*'DATA INPUT'!$B$43)&lt;'DATA INPUT'!$B$45,(Y84-'DATA INPUT'!$B$47)*'DATA INPUT'!$B$43,'DATA INPUT'!$B$45))</f>
        <v>0</v>
      </c>
      <c r="AA84" s="858">
        <f>IF((Y84*'DATA INPUT'!$B$44)&lt;'DATA INPUT'!$B$46,(Y84*'DATA INPUT'!$B$44*'DATA INPUT'!$B$48),('DATA INPUT'!$B$46*'DATA INPUT'!$B$48))</f>
        <v>0</v>
      </c>
      <c r="AB84" s="859">
        <f>(AC84*'DATA INPUT'!$B$54*12+AE84*'DATA INPUT'!$B$53*12)*'SALARY CALC.'!V84+'SALARY CALC.'!AF84+'SALARY CALC.'!AH84</f>
        <v>0</v>
      </c>
      <c r="AC84" s="1159"/>
      <c r="AD84" s="1159"/>
      <c r="AE84" s="992"/>
      <c r="AF84" s="992"/>
      <c r="AG84" s="990"/>
      <c r="AH84" s="1160"/>
      <c r="AI84" s="1161">
        <f t="shared" si="47"/>
        <v>0</v>
      </c>
      <c r="AJ84" s="426"/>
      <c r="AK84" s="1162"/>
      <c r="AL84" s="1162"/>
      <c r="AM84" s="1162"/>
      <c r="AN84" s="1162"/>
      <c r="AO84" s="1162"/>
      <c r="AP84" s="1162"/>
      <c r="AQ84" s="1162"/>
      <c r="AR84" s="1162"/>
      <c r="AS84" s="1162"/>
      <c r="AT84" s="1163"/>
      <c r="AU84" s="1127">
        <f t="shared" si="48"/>
        <v>1</v>
      </c>
      <c r="AV84" s="1164"/>
      <c r="AW84" s="992">
        <f t="shared" si="49"/>
        <v>0</v>
      </c>
      <c r="AX84" s="992">
        <f t="shared" si="49"/>
        <v>0</v>
      </c>
      <c r="AY84" s="992">
        <f t="shared" si="49"/>
        <v>0</v>
      </c>
      <c r="AZ84" s="992">
        <f t="shared" si="49"/>
        <v>0</v>
      </c>
      <c r="BA84" s="992">
        <f t="shared" si="49"/>
        <v>0</v>
      </c>
      <c r="BB84" s="992">
        <f t="shared" si="49"/>
        <v>0</v>
      </c>
      <c r="BC84" s="992">
        <f t="shared" si="49"/>
        <v>0</v>
      </c>
      <c r="BD84" s="992">
        <f t="shared" si="49"/>
        <v>0</v>
      </c>
      <c r="BE84" s="992">
        <f t="shared" si="49"/>
        <v>0</v>
      </c>
      <c r="BF84" s="1165">
        <f t="shared" si="49"/>
        <v>0</v>
      </c>
      <c r="BG84" s="1127">
        <f t="shared" si="50"/>
        <v>1</v>
      </c>
      <c r="BH84" s="880"/>
      <c r="BI84" s="880"/>
    </row>
    <row r="85" spans="1:61" s="115" customFormat="1">
      <c r="A85" s="283" t="s">
        <v>622</v>
      </c>
      <c r="B85" s="1166"/>
      <c r="C85" s="1166"/>
      <c r="D85" s="1166"/>
      <c r="E85" s="1166"/>
      <c r="F85" s="1166"/>
      <c r="G85" s="1166"/>
      <c r="H85" s="1166"/>
      <c r="I85" s="1167"/>
      <c r="J85" s="1167"/>
      <c r="K85" s="1166"/>
      <c r="L85" s="1168">
        <f>SUM(L79:L82)</f>
        <v>0</v>
      </c>
      <c r="M85" s="1167"/>
      <c r="N85" s="1166"/>
      <c r="O85" s="1166"/>
      <c r="P85" s="1166"/>
      <c r="Q85" s="1166"/>
      <c r="R85" s="1166"/>
      <c r="S85" s="850"/>
      <c r="T85" s="1169"/>
      <c r="U85" s="1170"/>
      <c r="V85" s="1219">
        <f>SUM(V79:V84)</f>
        <v>0</v>
      </c>
      <c r="W85" s="1204"/>
      <c r="X85" s="1203">
        <f t="shared" ref="X85:AH85" si="51">SUM(X79:X84)</f>
        <v>0</v>
      </c>
      <c r="Y85" s="1176">
        <f>SUM(Y79:Y84)</f>
        <v>0</v>
      </c>
      <c r="Z85" s="1176">
        <f t="shared" si="51"/>
        <v>0</v>
      </c>
      <c r="AA85" s="1176">
        <f t="shared" si="51"/>
        <v>0</v>
      </c>
      <c r="AB85" s="1176">
        <f t="shared" si="51"/>
        <v>0</v>
      </c>
      <c r="AC85" s="1174">
        <f t="shared" si="51"/>
        <v>0</v>
      </c>
      <c r="AD85" s="1174"/>
      <c r="AE85" s="1176">
        <f t="shared" si="51"/>
        <v>0</v>
      </c>
      <c r="AF85" s="1176">
        <f t="shared" si="51"/>
        <v>0</v>
      </c>
      <c r="AG85" s="1176">
        <f t="shared" si="51"/>
        <v>0</v>
      </c>
      <c r="AH85" s="1176">
        <f t="shared" si="51"/>
        <v>0</v>
      </c>
      <c r="AI85" s="1178">
        <f>SUM(AI79:AI84)</f>
        <v>0</v>
      </c>
      <c r="AJ85" s="410"/>
      <c r="AK85" s="1180"/>
      <c r="AL85" s="1180"/>
      <c r="AM85" s="1180"/>
      <c r="AN85" s="1180"/>
      <c r="AO85" s="1180"/>
      <c r="AP85" s="1180"/>
      <c r="AQ85" s="1180"/>
      <c r="AR85" s="1180"/>
      <c r="AS85" s="1180"/>
      <c r="AT85" s="1181"/>
      <c r="AU85" s="1114"/>
      <c r="AV85" s="1182">
        <f t="shared" ref="AV85:BD85" si="52">SUM(AV78:AV84)</f>
        <v>0</v>
      </c>
      <c r="AW85" s="1176">
        <f t="shared" si="52"/>
        <v>0</v>
      </c>
      <c r="AX85" s="1176">
        <f t="shared" si="52"/>
        <v>0</v>
      </c>
      <c r="AY85" s="1176">
        <f t="shared" si="52"/>
        <v>0</v>
      </c>
      <c r="AZ85" s="1176">
        <f t="shared" si="52"/>
        <v>0</v>
      </c>
      <c r="BA85" s="1176">
        <f t="shared" si="52"/>
        <v>0</v>
      </c>
      <c r="BB85" s="1176">
        <f t="shared" si="52"/>
        <v>0</v>
      </c>
      <c r="BC85" s="1176">
        <f t="shared" si="52"/>
        <v>0</v>
      </c>
      <c r="BD85" s="1176">
        <f t="shared" si="52"/>
        <v>0</v>
      </c>
      <c r="BE85" s="1176">
        <f>SUM(BE78:BE84)</f>
        <v>0</v>
      </c>
      <c r="BF85" s="1183"/>
      <c r="BG85" s="1218"/>
      <c r="BH85" s="880"/>
      <c r="BI85" s="880"/>
    </row>
    <row r="86" spans="1:61" s="115" customFormat="1">
      <c r="A86" s="278" t="s">
        <v>623</v>
      </c>
      <c r="B86" s="1107"/>
      <c r="C86" s="1107"/>
      <c r="D86" s="1107"/>
      <c r="E86" s="1107"/>
      <c r="F86" s="1107"/>
      <c r="G86" s="1107"/>
      <c r="H86" s="1107"/>
      <c r="I86" s="1185"/>
      <c r="J86" s="1220"/>
      <c r="K86" s="1107"/>
      <c r="L86" s="1185"/>
      <c r="M86" s="1220"/>
      <c r="N86" s="1107"/>
      <c r="O86" s="1107"/>
      <c r="P86" s="1107"/>
      <c r="Q86" s="1107"/>
      <c r="R86" s="1107"/>
      <c r="S86" s="851"/>
      <c r="T86" s="1186"/>
      <c r="U86" s="1187"/>
      <c r="V86" s="1188"/>
      <c r="W86" s="1188"/>
      <c r="X86" s="1188"/>
      <c r="Y86" s="1206"/>
      <c r="Z86" s="1189"/>
      <c r="AA86" s="860"/>
      <c r="AB86" s="1189"/>
      <c r="AC86" s="1190"/>
      <c r="AD86" s="1190"/>
      <c r="AE86" s="1191"/>
      <c r="AF86" s="1191"/>
      <c r="AG86" s="1191"/>
      <c r="AH86" s="1191"/>
      <c r="AI86" s="1191"/>
      <c r="AJ86" s="409"/>
      <c r="AK86" s="1193"/>
      <c r="AL86" s="1193"/>
      <c r="AM86" s="1193"/>
      <c r="AN86" s="1193"/>
      <c r="AO86" s="1193"/>
      <c r="AP86" s="1193"/>
      <c r="AQ86" s="1193"/>
      <c r="AR86" s="1193"/>
      <c r="AS86" s="1193"/>
      <c r="AT86" s="1194"/>
      <c r="AU86" s="1114"/>
      <c r="AV86" s="1208"/>
      <c r="AW86" s="1191"/>
      <c r="AX86" s="1191"/>
      <c r="AY86" s="1191"/>
      <c r="AZ86" s="1191"/>
      <c r="BA86" s="1191"/>
      <c r="BB86" s="1191"/>
      <c r="BC86" s="1191"/>
      <c r="BD86" s="1191"/>
      <c r="BE86" s="1191"/>
      <c r="BF86" s="1196"/>
      <c r="BG86" s="1114"/>
      <c r="BH86" s="880"/>
      <c r="BI86" s="880"/>
    </row>
    <row r="87" spans="1:61" s="115" customFormat="1">
      <c r="A87" s="1115" t="s">
        <v>624</v>
      </c>
      <c r="B87" s="845"/>
      <c r="C87" s="845"/>
      <c r="D87" s="845"/>
      <c r="E87" s="845"/>
      <c r="F87" s="845"/>
      <c r="G87" s="1068" t="str">
        <f>IF(E87="","",IF(F87&lt;1,E87+1,E87))</f>
        <v/>
      </c>
      <c r="H87" s="1068" t="str">
        <f>D87&amp;G87</f>
        <v/>
      </c>
      <c r="I87" s="416">
        <f>IF(H87&lt;&gt;"",VLOOKUP(H87,GRID,2,FALSE),0)</f>
        <v>0</v>
      </c>
      <c r="J87" s="1197">
        <f>IF(I87="","",L87+(I87-L87)*F87)</f>
        <v>0</v>
      </c>
      <c r="K87" s="1068" t="str">
        <f>D87&amp;E87</f>
        <v/>
      </c>
      <c r="L87" s="416">
        <f>IF(K87&lt;&gt;"",VLOOKUP(K87,GRID,2,FALSE),0)</f>
        <v>0</v>
      </c>
      <c r="M87" s="1198"/>
      <c r="N87" s="845"/>
      <c r="O87" s="845"/>
      <c r="P87" s="845"/>
      <c r="Q87" s="845"/>
      <c r="R87" s="845"/>
      <c r="S87" s="849"/>
      <c r="T87" s="1118"/>
      <c r="U87" s="1119"/>
      <c r="V87" s="422"/>
      <c r="W87" s="1120"/>
      <c r="X87" s="1120"/>
      <c r="Y87" s="856">
        <f>IF((L87+M87)&gt;1000,IF(M87=0,L87,M87)*V87*W87*$W$7+X87,IF(M87=0,L87*N87*O87*T87*W$7,M87*N87*O87*T87*W$7))</f>
        <v>0</v>
      </c>
      <c r="Z87" s="857">
        <f>IF(((Y87-'DATA INPUT'!$B$47)*'DATA INPUT'!$B$43)&lt;0,0,IF(((Y87-'DATA INPUT'!$B$47)*'DATA INPUT'!$B$43)&lt;'DATA INPUT'!$B$45,(Y87-'DATA INPUT'!$B$47)*'DATA INPUT'!$B$43,'DATA INPUT'!$B$45))</f>
        <v>0</v>
      </c>
      <c r="AA87" s="858">
        <f>IF((Y87*'DATA INPUT'!$B$44)&lt;'DATA INPUT'!$B$46,(Y87*'DATA INPUT'!$B$44*'DATA INPUT'!$B$48),('DATA INPUT'!$B$46*'DATA INPUT'!$B$48))</f>
        <v>0</v>
      </c>
      <c r="AB87" s="859">
        <f>(AC87*'DATA INPUT'!$B$54*12+AE87*'DATA INPUT'!$B$53*12)*'SALARY CALC.'!V87+'SALARY CALC.'!AF87+'SALARY CALC.'!AH87</f>
        <v>0</v>
      </c>
      <c r="AC87" s="865"/>
      <c r="AD87" s="865"/>
      <c r="AE87" s="988">
        <f>IF(AD87="",0,IF(AD87=1,'DATA INPUT'!$B$50,IF(AD87=2,'DATA INPUT'!$B$51,IF(AD87&gt;=3,'DATA INPUT'!$B$52))))</f>
        <v>0</v>
      </c>
      <c r="AF87" s="988">
        <f>IF(Y87&lt;'DATA INPUT'!$B$38,0,IF(V87&lt;'DATA INPUT'!$B$39,0,Y87*'DATA INPUT'!$B$37))</f>
        <v>0</v>
      </c>
      <c r="AG87" s="988">
        <f>Y87*'DATA INPUT'!$B$49</f>
        <v>0</v>
      </c>
      <c r="AH87" s="918"/>
      <c r="AI87" s="1199">
        <f>Y87+Z87+AA87+AB87+AG87</f>
        <v>0</v>
      </c>
      <c r="AJ87" s="1124"/>
      <c r="AK87" s="1125"/>
      <c r="AL87" s="1125"/>
      <c r="AM87" s="1125"/>
      <c r="AN87" s="1125"/>
      <c r="AO87" s="1125"/>
      <c r="AP87" s="1125"/>
      <c r="AQ87" s="1125"/>
      <c r="AR87" s="1125"/>
      <c r="AS87" s="1125"/>
      <c r="AT87" s="1126"/>
      <c r="AU87" s="1127">
        <f>100%-SUM(AJ87:AT87)</f>
        <v>1</v>
      </c>
      <c r="AV87" s="1200">
        <f t="shared" ref="AV87:BF91" si="53">$AI87*AJ87</f>
        <v>0</v>
      </c>
      <c r="AW87" s="988">
        <f t="shared" si="53"/>
        <v>0</v>
      </c>
      <c r="AX87" s="988">
        <f t="shared" si="53"/>
        <v>0</v>
      </c>
      <c r="AY87" s="988">
        <f t="shared" si="53"/>
        <v>0</v>
      </c>
      <c r="AZ87" s="988">
        <f t="shared" si="53"/>
        <v>0</v>
      </c>
      <c r="BA87" s="988">
        <f t="shared" si="53"/>
        <v>0</v>
      </c>
      <c r="BB87" s="988">
        <f t="shared" si="53"/>
        <v>0</v>
      </c>
      <c r="BC87" s="988">
        <f t="shared" si="53"/>
        <v>0</v>
      </c>
      <c r="BD87" s="988">
        <f t="shared" si="53"/>
        <v>0</v>
      </c>
      <c r="BE87" s="988">
        <f t="shared" si="53"/>
        <v>0</v>
      </c>
      <c r="BF87" s="1201">
        <f t="shared" si="53"/>
        <v>0</v>
      </c>
      <c r="BG87" s="1127">
        <f t="shared" si="50"/>
        <v>1</v>
      </c>
      <c r="BH87" s="880"/>
      <c r="BI87" s="880"/>
    </row>
    <row r="88" spans="1:61" s="115" customFormat="1">
      <c r="A88" s="1131" t="s">
        <v>624</v>
      </c>
      <c r="B88" s="846"/>
      <c r="C88" s="846"/>
      <c r="D88" s="846"/>
      <c r="E88" s="846"/>
      <c r="F88" s="846"/>
      <c r="G88" s="1072" t="str">
        <f>IF(E88="","",IF(F88&lt;1,E88+1,E88))</f>
        <v/>
      </c>
      <c r="H88" s="1072" t="str">
        <f>D88&amp;G88</f>
        <v/>
      </c>
      <c r="I88" s="412">
        <f>IF(H88&lt;&gt;"",VLOOKUP(H88,GRID,2,FALSE),0)</f>
        <v>0</v>
      </c>
      <c r="J88" s="1132">
        <f>IF(I88="","",L88+(I88-L88)*F88)</f>
        <v>0</v>
      </c>
      <c r="K88" s="1072" t="str">
        <f>D88&amp;E88</f>
        <v/>
      </c>
      <c r="L88" s="412">
        <f>IF(K88&lt;&gt;"",VLOOKUP(K88,GRID,2,FALSE),0)</f>
        <v>0</v>
      </c>
      <c r="M88" s="1133"/>
      <c r="N88" s="846"/>
      <c r="O88" s="846"/>
      <c r="P88" s="846"/>
      <c r="Q88" s="846"/>
      <c r="R88" s="846"/>
      <c r="S88" s="848"/>
      <c r="T88" s="1134"/>
      <c r="U88" s="999"/>
      <c r="V88" s="423"/>
      <c r="W88" s="1135"/>
      <c r="X88" s="1135"/>
      <c r="Y88" s="856">
        <f>IF((L88+M88)&gt;1000,IF(M88=0,L88,M88)*V88*W88*$W$7+X88,IF(M88=0,L88*N88*O88*T88*W$7,M88*N88*O88*T88*W$7))</f>
        <v>0</v>
      </c>
      <c r="Z88" s="857">
        <f>IF(((Y88-'DATA INPUT'!$B$47)*'DATA INPUT'!$B$43)&lt;0,0,IF(((Y88-'DATA INPUT'!$B$47)*'DATA INPUT'!$B$43)&lt;'DATA INPUT'!$B$45,(Y88-'DATA INPUT'!$B$47)*'DATA INPUT'!$B$43,'DATA INPUT'!$B$45))</f>
        <v>0</v>
      </c>
      <c r="AA88" s="858">
        <f>IF((Y88*'DATA INPUT'!$B$44)&lt;'DATA INPUT'!$B$46,(Y88*'DATA INPUT'!$B$44*'DATA INPUT'!$B$48),('DATA INPUT'!$B$46*'DATA INPUT'!$B$48))</f>
        <v>0</v>
      </c>
      <c r="AB88" s="859">
        <f>(AC88*'DATA INPUT'!$B$54*12+AE88*'DATA INPUT'!$B$53*12)*'SALARY CALC.'!V88+'SALARY CALC.'!AF88+'SALARY CALC.'!AH88</f>
        <v>0</v>
      </c>
      <c r="AC88" s="1136"/>
      <c r="AD88" s="1136"/>
      <c r="AE88" s="990">
        <f>IF(AD88="",0,IF(AD88=1,'DATA INPUT'!$B$50,IF(AD88=2,'DATA INPUT'!$B$51,IF(AD88&gt;=3,'DATA INPUT'!$B$52))))</f>
        <v>0</v>
      </c>
      <c r="AF88" s="990">
        <f>IF(Y88&lt;'DATA INPUT'!$B$38,0,IF(V88&lt;'DATA INPUT'!$B$39,0,Y88*'DATA INPUT'!$B$37))</f>
        <v>0</v>
      </c>
      <c r="AG88" s="990">
        <f>Y88*'DATA INPUT'!$B$49</f>
        <v>0</v>
      </c>
      <c r="AH88" s="1062"/>
      <c r="AI88" s="1137">
        <f>Y88+Z88+AA88+AB88+AG88</f>
        <v>0</v>
      </c>
      <c r="AJ88" s="1139"/>
      <c r="AK88" s="1140"/>
      <c r="AL88" s="1140"/>
      <c r="AM88" s="1140"/>
      <c r="AN88" s="1140"/>
      <c r="AO88" s="1140"/>
      <c r="AP88" s="1140"/>
      <c r="AQ88" s="1140"/>
      <c r="AR88" s="1140"/>
      <c r="AS88" s="1140"/>
      <c r="AT88" s="1141"/>
      <c r="AU88" s="1127">
        <f>100%-SUM(AJ88:AT88)</f>
        <v>1</v>
      </c>
      <c r="AV88" s="1142">
        <f t="shared" si="53"/>
        <v>0</v>
      </c>
      <c r="AW88" s="990">
        <f t="shared" si="53"/>
        <v>0</v>
      </c>
      <c r="AX88" s="990">
        <f t="shared" si="53"/>
        <v>0</v>
      </c>
      <c r="AY88" s="990">
        <f t="shared" si="53"/>
        <v>0</v>
      </c>
      <c r="AZ88" s="990">
        <f t="shared" si="53"/>
        <v>0</v>
      </c>
      <c r="BA88" s="990">
        <f t="shared" si="53"/>
        <v>0</v>
      </c>
      <c r="BB88" s="990">
        <f t="shared" si="53"/>
        <v>0</v>
      </c>
      <c r="BC88" s="990">
        <f t="shared" si="53"/>
        <v>0</v>
      </c>
      <c r="BD88" s="990">
        <f t="shared" si="53"/>
        <v>0</v>
      </c>
      <c r="BE88" s="990">
        <f t="shared" si="53"/>
        <v>0</v>
      </c>
      <c r="BF88" s="1143">
        <f>$AI88*AT88</f>
        <v>0</v>
      </c>
      <c r="BG88" s="1127">
        <f t="shared" si="50"/>
        <v>1</v>
      </c>
      <c r="BH88" s="880"/>
      <c r="BI88" s="880"/>
    </row>
    <row r="89" spans="1:61" s="115" customFormat="1">
      <c r="A89" s="1145" t="s">
        <v>612</v>
      </c>
      <c r="B89" s="1146"/>
      <c r="C89" s="1146"/>
      <c r="D89" s="846"/>
      <c r="E89" s="846"/>
      <c r="F89" s="846"/>
      <c r="G89" s="1072" t="str">
        <f>IF(E89="","",IF(F89&lt;1,E89+1,E89))</f>
        <v/>
      </c>
      <c r="H89" s="1072" t="str">
        <f>D89&amp;G89</f>
        <v/>
      </c>
      <c r="I89" s="868">
        <f>IF(H89&lt;&gt;"",VLOOKUP(H89,GRID,2,FALSE),0)</f>
        <v>0</v>
      </c>
      <c r="J89" s="1147">
        <f>IF(I89="","",L89+(I89-L89)*F89)</f>
        <v>0</v>
      </c>
      <c r="K89" s="1072" t="str">
        <f>D89&amp;E89</f>
        <v/>
      </c>
      <c r="L89" s="868">
        <f>IF(K89&lt;&gt;"",VLOOKUP(K89,GRID,2,FALSE),0)</f>
        <v>0</v>
      </c>
      <c r="M89" s="1148"/>
      <c r="N89" s="846"/>
      <c r="O89" s="846"/>
      <c r="P89" s="846"/>
      <c r="Q89" s="846"/>
      <c r="R89" s="846"/>
      <c r="S89" s="413">
        <f>IF(L89&gt;1000,0,IF(M89=0,R89*Q89*L89*W$6,R89*Q89*M89))</f>
        <v>0</v>
      </c>
      <c r="T89" s="1149"/>
      <c r="U89" s="999"/>
      <c r="V89" s="423"/>
      <c r="W89" s="1135"/>
      <c r="X89" s="1135"/>
      <c r="Y89" s="856">
        <f>IF((L89+M89)&gt;1000,IF(M89=0,L89,M89)*V89*W89*$W$7+X89,IF(M89=0,L89*N89*O89*T89*W$7,M89*N89*O89*T89*W$7))</f>
        <v>0</v>
      </c>
      <c r="Z89" s="857">
        <f>IF(((Y89-'DATA INPUT'!$B$47)*'DATA INPUT'!$B$43)&lt;0,0,IF(((Y89-'DATA INPUT'!$B$47)*'DATA INPUT'!$B$43)&lt;'DATA INPUT'!$B$45,(Y89-'DATA INPUT'!$B$47)*'DATA INPUT'!$B$43,'DATA INPUT'!$B$45))</f>
        <v>0</v>
      </c>
      <c r="AA89" s="858">
        <f>IF((Y89*'DATA INPUT'!$B$44)&lt;'DATA INPUT'!$B$46,(Y89*'DATA INPUT'!$B$44*'DATA INPUT'!$B$48),('DATA INPUT'!$B$46*'DATA INPUT'!$B$48))</f>
        <v>0</v>
      </c>
      <c r="AB89" s="859">
        <f>(AC89*'DATA INPUT'!$B$54*12+AE89*'DATA INPUT'!$B$53*12)*'SALARY CALC.'!V89+'SALARY CALC.'!AF89+'SALARY CALC.'!AH89</f>
        <v>0</v>
      </c>
      <c r="AC89" s="1136"/>
      <c r="AD89" s="1136"/>
      <c r="AE89" s="990">
        <f>IF(AD89="",0,IF(AD89=1,'DATA INPUT'!$B$50,IF(AD89=2,'DATA INPUT'!$B$51,IF(AD89&gt;=3,'DATA INPUT'!$B$52))))</f>
        <v>0</v>
      </c>
      <c r="AF89" s="990">
        <f>IF(Y89&lt;'DATA INPUT'!$B$38,0,IF(V89&lt;'DATA INPUT'!$B$39,0,Y89*'DATA INPUT'!$B$37))</f>
        <v>0</v>
      </c>
      <c r="AG89" s="990">
        <f>Y89*'DATA INPUT'!$B$49</f>
        <v>0</v>
      </c>
      <c r="AH89" s="1062"/>
      <c r="AI89" s="1137">
        <f>Y89+Z89+AA89+AB89+AG89</f>
        <v>0</v>
      </c>
      <c r="AJ89" s="425"/>
      <c r="AK89" s="1140"/>
      <c r="AL89" s="1140"/>
      <c r="AM89" s="1140"/>
      <c r="AN89" s="1140"/>
      <c r="AO89" s="1140"/>
      <c r="AP89" s="1140"/>
      <c r="AQ89" s="1140"/>
      <c r="AR89" s="1140"/>
      <c r="AS89" s="1140"/>
      <c r="AT89" s="1141"/>
      <c r="AU89" s="1127">
        <f>100%-SUM(AJ89:AT89)</f>
        <v>1</v>
      </c>
      <c r="AV89" s="1142">
        <f t="shared" si="53"/>
        <v>0</v>
      </c>
      <c r="AW89" s="990">
        <f t="shared" si="53"/>
        <v>0</v>
      </c>
      <c r="AX89" s="990">
        <f t="shared" si="53"/>
        <v>0</v>
      </c>
      <c r="AY89" s="990">
        <f t="shared" si="53"/>
        <v>0</v>
      </c>
      <c r="AZ89" s="990">
        <f t="shared" si="53"/>
        <v>0</v>
      </c>
      <c r="BA89" s="990">
        <f t="shared" si="53"/>
        <v>0</v>
      </c>
      <c r="BB89" s="990">
        <f t="shared" si="53"/>
        <v>0</v>
      </c>
      <c r="BC89" s="990">
        <f t="shared" si="53"/>
        <v>0</v>
      </c>
      <c r="BD89" s="990">
        <f t="shared" si="53"/>
        <v>0</v>
      </c>
      <c r="BE89" s="990">
        <f t="shared" si="53"/>
        <v>0</v>
      </c>
      <c r="BF89" s="1143">
        <f>$AI89*AT89</f>
        <v>0</v>
      </c>
      <c r="BG89" s="1127">
        <f t="shared" si="50"/>
        <v>1</v>
      </c>
      <c r="BH89" s="880"/>
      <c r="BI89" s="880"/>
    </row>
    <row r="90" spans="1:61" s="115" customFormat="1">
      <c r="A90" s="1150" t="s">
        <v>613</v>
      </c>
      <c r="B90" s="1146"/>
      <c r="C90" s="1146"/>
      <c r="D90" s="846"/>
      <c r="E90" s="846"/>
      <c r="F90" s="846"/>
      <c r="G90" s="1072" t="str">
        <f>IF(E90="","",IF(F90&lt;1,E90+1,E90))</f>
        <v/>
      </c>
      <c r="H90" s="1072"/>
      <c r="I90" s="868"/>
      <c r="J90" s="1147"/>
      <c r="K90" s="1072"/>
      <c r="L90" s="868">
        <f>IF(K90&lt;&gt;"",VLOOKUP(K90,GRID,2,FALSE),0)</f>
        <v>0</v>
      </c>
      <c r="M90" s="1148"/>
      <c r="N90" s="846"/>
      <c r="O90" s="846"/>
      <c r="P90" s="846"/>
      <c r="Q90" s="846"/>
      <c r="R90" s="846"/>
      <c r="S90" s="413"/>
      <c r="T90" s="1149"/>
      <c r="U90" s="999"/>
      <c r="V90" s="423"/>
      <c r="W90" s="1135"/>
      <c r="X90" s="1135"/>
      <c r="Y90" s="856">
        <f>IF((L90+M90)&gt;1000,IF(M90=0,L90,M90)*V90*W90*$W$7+X90,IF(M90=0,L90*N90*O90*T90*W$7,M90*N90*O90*T90*W$7))</f>
        <v>0</v>
      </c>
      <c r="Z90" s="857">
        <f>IF(((Y90-'DATA INPUT'!$B$47)*'DATA INPUT'!$B$43)&lt;0,0,IF(((Y90-'DATA INPUT'!$B$47)*'DATA INPUT'!$B$43)&lt;'DATA INPUT'!$B$45,(Y90-'DATA INPUT'!$B$47)*'DATA INPUT'!$B$43,'DATA INPUT'!$B$45))</f>
        <v>0</v>
      </c>
      <c r="AA90" s="858">
        <f>IF((Y90*'DATA INPUT'!$B$44)&lt;'DATA INPUT'!$B$46,(Y90*'DATA INPUT'!$B$44*'DATA INPUT'!$B$48),('DATA INPUT'!$B$46*'DATA INPUT'!$B$48))</f>
        <v>0</v>
      </c>
      <c r="AB90" s="859">
        <f>(AC90*'DATA INPUT'!$B$54*12+AE90*'DATA INPUT'!$B$53*12)*'SALARY CALC.'!V90+'SALARY CALC.'!AF90+'SALARY CALC.'!AH90</f>
        <v>0</v>
      </c>
      <c r="AC90" s="1136"/>
      <c r="AD90" s="1136"/>
      <c r="AE90" s="990"/>
      <c r="AF90" s="990"/>
      <c r="AG90" s="990"/>
      <c r="AH90" s="1062"/>
      <c r="AI90" s="1137">
        <f>Y90+Z90+AA90+AB90+AG90</f>
        <v>0</v>
      </c>
      <c r="AJ90" s="425"/>
      <c r="AK90" s="1140"/>
      <c r="AL90" s="1140"/>
      <c r="AM90" s="1140"/>
      <c r="AN90" s="1140"/>
      <c r="AO90" s="1140"/>
      <c r="AP90" s="1140"/>
      <c r="AQ90" s="1140"/>
      <c r="AR90" s="1140"/>
      <c r="AS90" s="1140"/>
      <c r="AT90" s="1141"/>
      <c r="AU90" s="1127">
        <f>100%-SUM(AJ90:AT90)</f>
        <v>1</v>
      </c>
      <c r="AV90" s="1142">
        <f t="shared" si="53"/>
        <v>0</v>
      </c>
      <c r="AW90" s="990">
        <f t="shared" si="53"/>
        <v>0</v>
      </c>
      <c r="AX90" s="990">
        <f t="shared" si="53"/>
        <v>0</v>
      </c>
      <c r="AY90" s="990">
        <f t="shared" si="53"/>
        <v>0</v>
      </c>
      <c r="AZ90" s="990">
        <f t="shared" si="53"/>
        <v>0</v>
      </c>
      <c r="BA90" s="990">
        <f t="shared" si="53"/>
        <v>0</v>
      </c>
      <c r="BB90" s="990">
        <f t="shared" si="53"/>
        <v>0</v>
      </c>
      <c r="BC90" s="990">
        <f t="shared" si="53"/>
        <v>0</v>
      </c>
      <c r="BD90" s="990">
        <f t="shared" si="53"/>
        <v>0</v>
      </c>
      <c r="BE90" s="990">
        <f t="shared" si="53"/>
        <v>0</v>
      </c>
      <c r="BF90" s="1143">
        <f>$AI90*AT90</f>
        <v>0</v>
      </c>
      <c r="BG90" s="1127">
        <f t="shared" si="50"/>
        <v>1</v>
      </c>
      <c r="BH90" s="880"/>
      <c r="BI90" s="880"/>
    </row>
    <row r="91" spans="1:61" s="115" customFormat="1">
      <c r="A91" s="1151" t="s">
        <v>613</v>
      </c>
      <c r="B91" s="1152"/>
      <c r="C91" s="1152"/>
      <c r="D91" s="1077"/>
      <c r="E91" s="1077"/>
      <c r="F91" s="1077"/>
      <c r="G91" s="1079" t="str">
        <f>IF(E91="","",IF(F91&lt;1,E91+1,E91))</f>
        <v/>
      </c>
      <c r="H91" s="1079"/>
      <c r="I91" s="869"/>
      <c r="J91" s="1153"/>
      <c r="K91" s="1079"/>
      <c r="L91" s="869">
        <f>IF(K91&lt;&gt;"",VLOOKUP(K91,GRID,2,FALSE),0)</f>
        <v>0</v>
      </c>
      <c r="M91" s="1154"/>
      <c r="N91" s="1077"/>
      <c r="O91" s="1077"/>
      <c r="P91" s="1077"/>
      <c r="Q91" s="1077"/>
      <c r="R91" s="1077"/>
      <c r="S91" s="415"/>
      <c r="T91" s="1155"/>
      <c r="U91" s="1156"/>
      <c r="V91" s="424"/>
      <c r="W91" s="1157"/>
      <c r="X91" s="1157"/>
      <c r="Y91" s="856">
        <f>IF((L91+M91)&gt;1000,IF(M91=0,L91,M91)*V91*W91*$W$7+X91,IF(M91=0,L91*N91*O91*T91*W$7,M91*N91*O91*T91*W$7))</f>
        <v>0</v>
      </c>
      <c r="Z91" s="857">
        <f>IF(((Y91-'DATA INPUT'!$B$47)*'DATA INPUT'!$B$43)&lt;0,0,IF(((Y91-'DATA INPUT'!$B$47)*'DATA INPUT'!$B$43)&lt;'DATA INPUT'!$B$45,(Y91-'DATA INPUT'!$B$47)*'DATA INPUT'!$B$43,'DATA INPUT'!$B$45))</f>
        <v>0</v>
      </c>
      <c r="AA91" s="858">
        <f>IF((Y91*'DATA INPUT'!$B$44)&lt;'DATA INPUT'!$B$46,(Y91*'DATA INPUT'!$B$44*'DATA INPUT'!$B$48),('DATA INPUT'!$B$46*'DATA INPUT'!$B$48))</f>
        <v>0</v>
      </c>
      <c r="AB91" s="859">
        <f>(AC91*'DATA INPUT'!$B$54*12+AE91*'DATA INPUT'!$B$53*12)*'SALARY CALC.'!V91+'SALARY CALC.'!AF91+'SALARY CALC.'!AH91</f>
        <v>0</v>
      </c>
      <c r="AC91" s="1159"/>
      <c r="AD91" s="1159"/>
      <c r="AE91" s="992"/>
      <c r="AF91" s="992"/>
      <c r="AG91" s="990"/>
      <c r="AH91" s="1160"/>
      <c r="AI91" s="1161">
        <f>Y91+Z91+AA91+AB91+AG91</f>
        <v>0</v>
      </c>
      <c r="AJ91" s="426"/>
      <c r="AK91" s="1162"/>
      <c r="AL91" s="1162"/>
      <c r="AM91" s="1162"/>
      <c r="AN91" s="1162"/>
      <c r="AO91" s="1162"/>
      <c r="AP91" s="1162"/>
      <c r="AQ91" s="1162"/>
      <c r="AR91" s="1162"/>
      <c r="AS91" s="1162"/>
      <c r="AT91" s="1163"/>
      <c r="AU91" s="1127">
        <f>100%-SUM(AJ91:AT91)</f>
        <v>1</v>
      </c>
      <c r="AV91" s="1164">
        <f t="shared" si="53"/>
        <v>0</v>
      </c>
      <c r="AW91" s="992">
        <f t="shared" si="53"/>
        <v>0</v>
      </c>
      <c r="AX91" s="992">
        <f t="shared" si="53"/>
        <v>0</v>
      </c>
      <c r="AY91" s="992">
        <f t="shared" si="53"/>
        <v>0</v>
      </c>
      <c r="AZ91" s="992">
        <f t="shared" si="53"/>
        <v>0</v>
      </c>
      <c r="BA91" s="992">
        <f t="shared" si="53"/>
        <v>0</v>
      </c>
      <c r="BB91" s="992">
        <f t="shared" si="53"/>
        <v>0</v>
      </c>
      <c r="BC91" s="992">
        <f t="shared" si="53"/>
        <v>0</v>
      </c>
      <c r="BD91" s="992">
        <f t="shared" si="53"/>
        <v>0</v>
      </c>
      <c r="BE91" s="992">
        <f t="shared" si="53"/>
        <v>0</v>
      </c>
      <c r="BF91" s="1165">
        <f t="shared" si="53"/>
        <v>0</v>
      </c>
      <c r="BG91" s="1127">
        <f t="shared" si="50"/>
        <v>1</v>
      </c>
      <c r="BH91" s="880"/>
      <c r="BI91" s="880"/>
    </row>
    <row r="92" spans="1:61" s="115" customFormat="1">
      <c r="A92" s="283" t="s">
        <v>625</v>
      </c>
      <c r="B92" s="1166"/>
      <c r="C92" s="1166"/>
      <c r="D92" s="1166"/>
      <c r="E92" s="1166"/>
      <c r="F92" s="1166"/>
      <c r="G92" s="1166"/>
      <c r="H92" s="1166"/>
      <c r="I92" s="1167"/>
      <c r="J92" s="1167"/>
      <c r="K92" s="1166"/>
      <c r="L92" s="1168">
        <f>SUM(L87:L89)</f>
        <v>0</v>
      </c>
      <c r="M92" s="1167"/>
      <c r="N92" s="1166"/>
      <c r="O92" s="1166"/>
      <c r="P92" s="1166"/>
      <c r="Q92" s="1166"/>
      <c r="R92" s="1166"/>
      <c r="S92" s="850"/>
      <c r="T92" s="1169"/>
      <c r="U92" s="1170"/>
      <c r="V92" s="1171">
        <f>SUM(V87:V91)</f>
        <v>0</v>
      </c>
      <c r="W92" s="1171"/>
      <c r="X92" s="1171"/>
      <c r="Y92" s="1176">
        <f>SUM(Y87:Y91)</f>
        <v>0</v>
      </c>
      <c r="Z92" s="1176">
        <f t="shared" ref="Z92:AH92" si="54">SUM(Z87:Z91)</f>
        <v>0</v>
      </c>
      <c r="AA92" s="1176">
        <f t="shared" si="54"/>
        <v>0</v>
      </c>
      <c r="AB92" s="1176">
        <f t="shared" si="54"/>
        <v>0</v>
      </c>
      <c r="AC92" s="1174">
        <f t="shared" si="54"/>
        <v>0</v>
      </c>
      <c r="AD92" s="1174"/>
      <c r="AE92" s="1176">
        <f t="shared" si="54"/>
        <v>0</v>
      </c>
      <c r="AF92" s="1176">
        <f t="shared" si="54"/>
        <v>0</v>
      </c>
      <c r="AG92" s="1176">
        <f t="shared" si="54"/>
        <v>0</v>
      </c>
      <c r="AH92" s="1176">
        <f t="shared" si="54"/>
        <v>0</v>
      </c>
      <c r="AI92" s="1178">
        <f>SUM(AI87:AI91)</f>
        <v>0</v>
      </c>
      <c r="AJ92" s="1179"/>
      <c r="AK92" s="1180"/>
      <c r="AL92" s="1180"/>
      <c r="AM92" s="1180"/>
      <c r="AN92" s="1180"/>
      <c r="AO92" s="1180"/>
      <c r="AP92" s="1180"/>
      <c r="AQ92" s="1180"/>
      <c r="AR92" s="1180"/>
      <c r="AS92" s="1180"/>
      <c r="AT92" s="1181"/>
      <c r="AU92" s="1114"/>
      <c r="AV92" s="1221">
        <f t="shared" ref="AV92:BB92" si="55">SUM(AV87:AV91)</f>
        <v>0</v>
      </c>
      <c r="AW92" s="1173">
        <f t="shared" si="55"/>
        <v>0</v>
      </c>
      <c r="AX92" s="1173">
        <f t="shared" si="55"/>
        <v>0</v>
      </c>
      <c r="AY92" s="1173">
        <f t="shared" si="55"/>
        <v>0</v>
      </c>
      <c r="AZ92" s="1173">
        <f t="shared" si="55"/>
        <v>0</v>
      </c>
      <c r="BA92" s="1173">
        <f t="shared" si="55"/>
        <v>0</v>
      </c>
      <c r="BB92" s="1173">
        <f t="shared" si="55"/>
        <v>0</v>
      </c>
      <c r="BC92" s="1173">
        <f>SUM(BC87:BC91)</f>
        <v>0</v>
      </c>
      <c r="BD92" s="1173">
        <f>SUM(BD87:BD91)</f>
        <v>0</v>
      </c>
      <c r="BE92" s="1173">
        <f>SUM(BE87:BE91)</f>
        <v>0</v>
      </c>
      <c r="BF92" s="1222"/>
      <c r="BG92" s="1218"/>
      <c r="BH92" s="880"/>
      <c r="BI92" s="880"/>
    </row>
    <row r="93" spans="1:61" s="115" customFormat="1">
      <c r="A93" s="278" t="s">
        <v>626</v>
      </c>
      <c r="B93" s="1107"/>
      <c r="C93" s="1107"/>
      <c r="D93" s="1107"/>
      <c r="E93" s="1107"/>
      <c r="F93" s="1107"/>
      <c r="G93" s="1107"/>
      <c r="H93" s="1107"/>
      <c r="I93" s="1185"/>
      <c r="J93" s="1185"/>
      <c r="K93" s="1107"/>
      <c r="L93" s="1185"/>
      <c r="M93" s="1185"/>
      <c r="N93" s="1107"/>
      <c r="O93" s="1107"/>
      <c r="P93" s="1107"/>
      <c r="Q93" s="1107"/>
      <c r="R93" s="1107"/>
      <c r="S93" s="851"/>
      <c r="T93" s="1186"/>
      <c r="U93" s="1187"/>
      <c r="V93" s="1188"/>
      <c r="W93" s="1188"/>
      <c r="X93" s="1188"/>
      <c r="Y93" s="1206"/>
      <c r="Z93" s="1189"/>
      <c r="AA93" s="860"/>
      <c r="AB93" s="1189"/>
      <c r="AC93" s="1190"/>
      <c r="AD93" s="1190"/>
      <c r="AE93" s="1191"/>
      <c r="AF93" s="1191"/>
      <c r="AG93" s="1191"/>
      <c r="AH93" s="1191"/>
      <c r="AI93" s="1191"/>
      <c r="AJ93" s="1207"/>
      <c r="AK93" s="1193"/>
      <c r="AL93" s="1193"/>
      <c r="AM93" s="1193"/>
      <c r="AN93" s="1193"/>
      <c r="AO93" s="1193"/>
      <c r="AP93" s="1193"/>
      <c r="AQ93" s="1193"/>
      <c r="AR93" s="1193"/>
      <c r="AS93" s="1193"/>
      <c r="AT93" s="1194"/>
      <c r="AU93" s="1114"/>
      <c r="AV93" s="1208"/>
      <c r="AW93" s="1191"/>
      <c r="AX93" s="1191"/>
      <c r="AY93" s="1191"/>
      <c r="AZ93" s="1191"/>
      <c r="BA93" s="1191"/>
      <c r="BB93" s="1191"/>
      <c r="BC93" s="1191"/>
      <c r="BD93" s="1191"/>
      <c r="BE93" s="1191"/>
      <c r="BF93" s="1196"/>
      <c r="BG93" s="1114"/>
      <c r="BH93" s="880"/>
      <c r="BI93" s="880"/>
    </row>
    <row r="94" spans="1:61" s="115" customFormat="1">
      <c r="A94" s="1115"/>
      <c r="B94" s="845"/>
      <c r="C94" s="845"/>
      <c r="D94" s="845"/>
      <c r="E94" s="845"/>
      <c r="F94" s="845"/>
      <c r="G94" s="1068" t="str">
        <f t="shared" ref="G94:G99" si="56">IF(E94="","",IF(F94&lt;1,E94+1,E94))</f>
        <v/>
      </c>
      <c r="H94" s="1068" t="str">
        <f>D94&amp;G94</f>
        <v/>
      </c>
      <c r="I94" s="416">
        <f>IF(H94&lt;&gt;"",VLOOKUP(H94,GRID,2,FALSE),0)</f>
        <v>0</v>
      </c>
      <c r="J94" s="1197">
        <f>IF(I94="","",L94+(I94-L94)*F94)</f>
        <v>0</v>
      </c>
      <c r="K94" s="1068" t="str">
        <f>D94&amp;E94</f>
        <v/>
      </c>
      <c r="L94" s="416">
        <f t="shared" ref="L94:L99" si="57">IF(K94&lt;&gt;"",VLOOKUP(K94,GRID,2,FALSE),0)</f>
        <v>0</v>
      </c>
      <c r="M94" s="1198"/>
      <c r="N94" s="845"/>
      <c r="O94" s="845"/>
      <c r="P94" s="845"/>
      <c r="Q94" s="845"/>
      <c r="R94" s="845"/>
      <c r="S94" s="849"/>
      <c r="T94" s="1118"/>
      <c r="U94" s="1119"/>
      <c r="V94" s="422"/>
      <c r="W94" s="1120"/>
      <c r="X94" s="1120"/>
      <c r="Y94" s="856">
        <f t="shared" ref="Y94:Y99" si="58">IF((L94+M94)&gt;1000,IF(M94=0,L94,M94)*V94*W94*$W$7+X94,IF(M94=0,L94*N94*O94*T94*W$7,M94*N94*O94*T94*W$7))</f>
        <v>0</v>
      </c>
      <c r="Z94" s="857">
        <f>IF(((Y94-'DATA INPUT'!$B$47)*'DATA INPUT'!$B$43)&lt;0,0,IF(((Y94-'DATA INPUT'!$B$47)*'DATA INPUT'!$B$43)&lt;'DATA INPUT'!$B$45,(Y94-'DATA INPUT'!$B$47)*'DATA INPUT'!$B$43,'DATA INPUT'!$B$45))</f>
        <v>0</v>
      </c>
      <c r="AA94" s="858">
        <f>IF((Y94*'DATA INPUT'!$B$44)&lt;'DATA INPUT'!$B$46,(Y94*'DATA INPUT'!$B$44*'DATA INPUT'!$B$48),('DATA INPUT'!$B$46*'DATA INPUT'!$B$48))</f>
        <v>0</v>
      </c>
      <c r="AB94" s="859">
        <f>(AC94*'DATA INPUT'!$B$54*12+AE94*'DATA INPUT'!$B$53*12)*'SALARY CALC.'!V94+'SALARY CALC.'!AF94+'SALARY CALC.'!AH94</f>
        <v>0</v>
      </c>
      <c r="AC94" s="865"/>
      <c r="AD94" s="865"/>
      <c r="AE94" s="988">
        <f>IF(AD94="",0,IF(AD94=1,'DATA INPUT'!$B$50,IF(AD94=2,'DATA INPUT'!$B$51,IF(AD94&gt;=3,'DATA INPUT'!$B$52))))</f>
        <v>0</v>
      </c>
      <c r="AF94" s="988">
        <f>IF(Y94&lt;'DATA INPUT'!$B$38,0,IF(V94&lt;'DATA INPUT'!$B$39,0,Y94*'DATA INPUT'!$B$37))</f>
        <v>0</v>
      </c>
      <c r="AG94" s="988">
        <f>Y94*'DATA INPUT'!$B$49</f>
        <v>0</v>
      </c>
      <c r="AH94" s="918"/>
      <c r="AI94" s="1199">
        <f t="shared" ref="AI94:AI99" si="59">Y94+Z94+AA94+AB94+AG94</f>
        <v>0</v>
      </c>
      <c r="AJ94" s="1124"/>
      <c r="AK94" s="1125"/>
      <c r="AL94" s="1125"/>
      <c r="AM94" s="1125"/>
      <c r="AN94" s="1125"/>
      <c r="AO94" s="1125"/>
      <c r="AP94" s="1125"/>
      <c r="AQ94" s="1125"/>
      <c r="AR94" s="1125"/>
      <c r="AS94" s="1125"/>
      <c r="AT94" s="1126"/>
      <c r="AU94" s="1127">
        <f t="shared" ref="AU94:AU99" si="60">100%-SUM(AJ94:AT94)</f>
        <v>1</v>
      </c>
      <c r="AV94" s="1200">
        <f t="shared" ref="AV94:BF99" si="61">$AI94*AJ94</f>
        <v>0</v>
      </c>
      <c r="AW94" s="988">
        <f t="shared" si="61"/>
        <v>0</v>
      </c>
      <c r="AX94" s="988">
        <f t="shared" si="61"/>
        <v>0</v>
      </c>
      <c r="AY94" s="988">
        <f t="shared" si="61"/>
        <v>0</v>
      </c>
      <c r="AZ94" s="988">
        <f t="shared" si="61"/>
        <v>0</v>
      </c>
      <c r="BA94" s="988">
        <f t="shared" si="61"/>
        <v>0</v>
      </c>
      <c r="BB94" s="988">
        <f t="shared" si="61"/>
        <v>0</v>
      </c>
      <c r="BC94" s="988">
        <f t="shared" si="61"/>
        <v>0</v>
      </c>
      <c r="BD94" s="988">
        <f t="shared" si="61"/>
        <v>0</v>
      </c>
      <c r="BE94" s="988">
        <f t="shared" si="61"/>
        <v>0</v>
      </c>
      <c r="BF94" s="1201">
        <f t="shared" si="61"/>
        <v>0</v>
      </c>
      <c r="BG94" s="1127">
        <f t="shared" si="50"/>
        <v>1</v>
      </c>
      <c r="BH94" s="880"/>
      <c r="BI94" s="880"/>
    </row>
    <row r="95" spans="1:61" s="115" customFormat="1">
      <c r="A95" s="1131"/>
      <c r="B95" s="846"/>
      <c r="C95" s="846"/>
      <c r="D95" s="846"/>
      <c r="E95" s="846"/>
      <c r="F95" s="846"/>
      <c r="G95" s="1072" t="str">
        <f t="shared" si="56"/>
        <v/>
      </c>
      <c r="H95" s="1072" t="str">
        <f>D95&amp;G95</f>
        <v/>
      </c>
      <c r="I95" s="412">
        <f>IF(H95&lt;&gt;"",VLOOKUP(H95,GRID,2,FALSE),0)</f>
        <v>0</v>
      </c>
      <c r="J95" s="1132">
        <f>IF(I95="","",L95+(I95-L95)*F95)</f>
        <v>0</v>
      </c>
      <c r="K95" s="1072" t="str">
        <f>D95&amp;E95</f>
        <v/>
      </c>
      <c r="L95" s="412">
        <f t="shared" si="57"/>
        <v>0</v>
      </c>
      <c r="M95" s="1133"/>
      <c r="N95" s="846"/>
      <c r="O95" s="846"/>
      <c r="P95" s="846"/>
      <c r="Q95" s="846"/>
      <c r="R95" s="846"/>
      <c r="S95" s="848"/>
      <c r="T95" s="1134"/>
      <c r="U95" s="999"/>
      <c r="V95" s="423"/>
      <c r="W95" s="1135"/>
      <c r="X95" s="1135"/>
      <c r="Y95" s="856">
        <f t="shared" si="58"/>
        <v>0</v>
      </c>
      <c r="Z95" s="857">
        <f>IF(((Y95-'DATA INPUT'!$B$47)*'DATA INPUT'!$B$43)&lt;0,0,IF(((Y95-'DATA INPUT'!$B$47)*'DATA INPUT'!$B$43)&lt;'DATA INPUT'!$B$45,(Y95-'DATA INPUT'!$B$47)*'DATA INPUT'!$B$43,'DATA INPUT'!$B$45))</f>
        <v>0</v>
      </c>
      <c r="AA95" s="858">
        <f>IF((Y95*'DATA INPUT'!$B$44)&lt;'DATA INPUT'!$B$46,(Y95*'DATA INPUT'!$B$44*'DATA INPUT'!$B$48),('DATA INPUT'!$B$46*'DATA INPUT'!$B$48))</f>
        <v>0</v>
      </c>
      <c r="AB95" s="859">
        <f>(AC95*'DATA INPUT'!$B$54*12+AE95*'DATA INPUT'!$B$53*12)*'SALARY CALC.'!V95+'SALARY CALC.'!AF95+'SALARY CALC.'!AH95</f>
        <v>0</v>
      </c>
      <c r="AC95" s="1136"/>
      <c r="AD95" s="1136"/>
      <c r="AE95" s="990">
        <f>IF(AD95="",0,IF(AD95=1,'DATA INPUT'!$B$50,IF(AD95=2,'DATA INPUT'!$B$51,IF(AD95&gt;=3,'DATA INPUT'!$B$52))))</f>
        <v>0</v>
      </c>
      <c r="AF95" s="990">
        <f>IF(Y95&lt;'DATA INPUT'!$B$38,0,IF(V95&lt;'DATA INPUT'!$B$39,0,Y95*'DATA INPUT'!$B$37))</f>
        <v>0</v>
      </c>
      <c r="AG95" s="990">
        <f>Y95*'DATA INPUT'!$B$49</f>
        <v>0</v>
      </c>
      <c r="AH95" s="1062"/>
      <c r="AI95" s="1137">
        <f t="shared" si="59"/>
        <v>0</v>
      </c>
      <c r="AJ95" s="1139"/>
      <c r="AK95" s="1140"/>
      <c r="AL95" s="1140"/>
      <c r="AM95" s="1140"/>
      <c r="AN95" s="1140"/>
      <c r="AO95" s="1140"/>
      <c r="AP95" s="1140"/>
      <c r="AQ95" s="1140"/>
      <c r="AR95" s="1140"/>
      <c r="AS95" s="1140"/>
      <c r="AT95" s="1141"/>
      <c r="AU95" s="1127">
        <f t="shared" si="60"/>
        <v>1</v>
      </c>
      <c r="AV95" s="1142">
        <f t="shared" si="61"/>
        <v>0</v>
      </c>
      <c r="AW95" s="990">
        <f t="shared" si="61"/>
        <v>0</v>
      </c>
      <c r="AX95" s="990">
        <f t="shared" si="61"/>
        <v>0</v>
      </c>
      <c r="AY95" s="990">
        <f t="shared" si="61"/>
        <v>0</v>
      </c>
      <c r="AZ95" s="990">
        <f t="shared" si="61"/>
        <v>0</v>
      </c>
      <c r="BA95" s="990">
        <f t="shared" si="61"/>
        <v>0</v>
      </c>
      <c r="BB95" s="990">
        <f t="shared" si="61"/>
        <v>0</v>
      </c>
      <c r="BC95" s="990">
        <f t="shared" si="61"/>
        <v>0</v>
      </c>
      <c r="BD95" s="990">
        <f t="shared" si="61"/>
        <v>0</v>
      </c>
      <c r="BE95" s="990">
        <f t="shared" si="61"/>
        <v>0</v>
      </c>
      <c r="BF95" s="1143">
        <f>$AI95*AT95</f>
        <v>0</v>
      </c>
      <c r="BG95" s="1127">
        <f t="shared" si="50"/>
        <v>1</v>
      </c>
      <c r="BH95" s="880"/>
      <c r="BI95" s="880"/>
    </row>
    <row r="96" spans="1:61" s="115" customFormat="1">
      <c r="A96" s="1145" t="s">
        <v>612</v>
      </c>
      <c r="B96" s="1146"/>
      <c r="C96" s="1146"/>
      <c r="D96" s="846"/>
      <c r="E96" s="846"/>
      <c r="F96" s="846"/>
      <c r="G96" s="1072" t="str">
        <f t="shared" si="56"/>
        <v/>
      </c>
      <c r="H96" s="1072" t="str">
        <f>D96&amp;G96</f>
        <v/>
      </c>
      <c r="I96" s="868">
        <f>IF(H96&lt;&gt;"",VLOOKUP(H96,GRID,2,FALSE),0)</f>
        <v>0</v>
      </c>
      <c r="J96" s="1147">
        <f>IF(I96="","",L96+(I96-L96)*F96)</f>
        <v>0</v>
      </c>
      <c r="K96" s="1072" t="str">
        <f>D96&amp;E96</f>
        <v/>
      </c>
      <c r="L96" s="868">
        <f t="shared" si="57"/>
        <v>0</v>
      </c>
      <c r="M96" s="1148"/>
      <c r="N96" s="846"/>
      <c r="O96" s="846"/>
      <c r="P96" s="846"/>
      <c r="Q96" s="846"/>
      <c r="R96" s="846"/>
      <c r="S96" s="413">
        <f>IF(L96&gt;1000,0,IF(M96=0,R96*Q96*L96*W$6,R96*Q96*M96))</f>
        <v>0</v>
      </c>
      <c r="T96" s="1149"/>
      <c r="U96" s="999"/>
      <c r="V96" s="423"/>
      <c r="W96" s="1135"/>
      <c r="X96" s="1135"/>
      <c r="Y96" s="856">
        <f t="shared" si="58"/>
        <v>0</v>
      </c>
      <c r="Z96" s="857">
        <f>IF(((Y96-'DATA INPUT'!$B$47)*'DATA INPUT'!$B$43)&lt;0,0,IF(((Y96-'DATA INPUT'!$B$47)*'DATA INPUT'!$B$43)&lt;'DATA INPUT'!$B$45,(Y96-'DATA INPUT'!$B$47)*'DATA INPUT'!$B$43,'DATA INPUT'!$B$45))</f>
        <v>0</v>
      </c>
      <c r="AA96" s="858">
        <f>IF((Y96*'DATA INPUT'!$B$44)&lt;'DATA INPUT'!$B$46,(Y96*'DATA INPUT'!$B$44*'DATA INPUT'!$B$48),('DATA INPUT'!$B$46*'DATA INPUT'!$B$48))</f>
        <v>0</v>
      </c>
      <c r="AB96" s="859">
        <f>(AC96*'DATA INPUT'!$B$54*12+AE96*'DATA INPUT'!$B$53*12)*'SALARY CALC.'!V96+'SALARY CALC.'!AF96+'SALARY CALC.'!AH96</f>
        <v>0</v>
      </c>
      <c r="AC96" s="1136"/>
      <c r="AD96" s="1136"/>
      <c r="AE96" s="990">
        <f>IF(AD96="",0,IF(AD96=1,'DATA INPUT'!$B$50,IF(AD96=2,'DATA INPUT'!$B$51,IF(AD96&gt;=3,'DATA INPUT'!$B$52))))</f>
        <v>0</v>
      </c>
      <c r="AF96" s="990">
        <f>IF(Y96&lt;'DATA INPUT'!$B$38,0,IF(V96&lt;'DATA INPUT'!$B$39,0,Y96*'DATA INPUT'!$B$37))</f>
        <v>0</v>
      </c>
      <c r="AG96" s="990">
        <f>Y96*'DATA INPUT'!$B$49</f>
        <v>0</v>
      </c>
      <c r="AH96" s="1062"/>
      <c r="AI96" s="1137">
        <f t="shared" si="59"/>
        <v>0</v>
      </c>
      <c r="AJ96" s="425"/>
      <c r="AK96" s="1140"/>
      <c r="AL96" s="1140"/>
      <c r="AM96" s="1140"/>
      <c r="AN96" s="1140"/>
      <c r="AO96" s="1140"/>
      <c r="AP96" s="1140"/>
      <c r="AQ96" s="1140"/>
      <c r="AR96" s="1140"/>
      <c r="AS96" s="1140"/>
      <c r="AT96" s="1141"/>
      <c r="AU96" s="1127">
        <f t="shared" si="60"/>
        <v>1</v>
      </c>
      <c r="AV96" s="1142">
        <f t="shared" si="61"/>
        <v>0</v>
      </c>
      <c r="AW96" s="990">
        <f t="shared" si="61"/>
        <v>0</v>
      </c>
      <c r="AX96" s="990">
        <f t="shared" si="61"/>
        <v>0</v>
      </c>
      <c r="AY96" s="990">
        <f t="shared" si="61"/>
        <v>0</v>
      </c>
      <c r="AZ96" s="990">
        <f t="shared" si="61"/>
        <v>0</v>
      </c>
      <c r="BA96" s="990">
        <f t="shared" si="61"/>
        <v>0</v>
      </c>
      <c r="BB96" s="990">
        <f t="shared" si="61"/>
        <v>0</v>
      </c>
      <c r="BC96" s="990">
        <f t="shared" si="61"/>
        <v>0</v>
      </c>
      <c r="BD96" s="990">
        <f t="shared" si="61"/>
        <v>0</v>
      </c>
      <c r="BE96" s="990">
        <f t="shared" si="61"/>
        <v>0</v>
      </c>
      <c r="BF96" s="1143">
        <f>$AI96*AT96</f>
        <v>0</v>
      </c>
      <c r="BG96" s="1127">
        <f t="shared" si="50"/>
        <v>1</v>
      </c>
      <c r="BH96" s="880"/>
      <c r="BI96" s="880"/>
    </row>
    <row r="97" spans="1:61" s="115" customFormat="1">
      <c r="A97" s="1145" t="s">
        <v>612</v>
      </c>
      <c r="B97" s="1146"/>
      <c r="C97" s="1146"/>
      <c r="D97" s="846"/>
      <c r="E97" s="846"/>
      <c r="F97" s="846"/>
      <c r="G97" s="1072" t="str">
        <f t="shared" si="56"/>
        <v/>
      </c>
      <c r="H97" s="1072" t="str">
        <f>D97&amp;G97</f>
        <v/>
      </c>
      <c r="I97" s="868">
        <f>IF(H97&lt;&gt;"",VLOOKUP(H97,GRID,2,FALSE),0)</f>
        <v>0</v>
      </c>
      <c r="J97" s="1147">
        <f>IF(I97="","",L97+(I97-L97)*F97)</f>
        <v>0</v>
      </c>
      <c r="K97" s="1072" t="str">
        <f>D97&amp;E97</f>
        <v/>
      </c>
      <c r="L97" s="868">
        <f t="shared" si="57"/>
        <v>0</v>
      </c>
      <c r="M97" s="1148"/>
      <c r="N97" s="846"/>
      <c r="O97" s="846"/>
      <c r="P97" s="846"/>
      <c r="Q97" s="846"/>
      <c r="R97" s="846"/>
      <c r="S97" s="413">
        <f>IF(L97&gt;1000,0,IF(M97=0,R97*Q97*L97*W$6,R97*Q97*M97))</f>
        <v>0</v>
      </c>
      <c r="T97" s="1149"/>
      <c r="U97" s="999"/>
      <c r="V97" s="423"/>
      <c r="W97" s="1135"/>
      <c r="X97" s="1135"/>
      <c r="Y97" s="856">
        <f t="shared" si="58"/>
        <v>0</v>
      </c>
      <c r="Z97" s="857">
        <f>IF(((Y97-'DATA INPUT'!$B$47)*'DATA INPUT'!$B$43)&lt;0,0,IF(((Y97-'DATA INPUT'!$B$47)*'DATA INPUT'!$B$43)&lt;'DATA INPUT'!$B$45,(Y97-'DATA INPUT'!$B$47)*'DATA INPUT'!$B$43,'DATA INPUT'!$B$45))</f>
        <v>0</v>
      </c>
      <c r="AA97" s="858">
        <f>IF((Y97*'DATA INPUT'!$B$44)&lt;'DATA INPUT'!$B$46,(Y97*'DATA INPUT'!$B$44*'DATA INPUT'!$B$48),('DATA INPUT'!$B$46*'DATA INPUT'!$B$48))</f>
        <v>0</v>
      </c>
      <c r="AB97" s="859">
        <f>(AC97*'DATA INPUT'!$B$54*12+AE97*'DATA INPUT'!$B$53*12)*'SALARY CALC.'!V97+'SALARY CALC.'!AF97+'SALARY CALC.'!AH97</f>
        <v>0</v>
      </c>
      <c r="AC97" s="1136"/>
      <c r="AD97" s="1136"/>
      <c r="AE97" s="990">
        <f>IF(AD97="",0,IF(AD97=1,'DATA INPUT'!$B$50,IF(AD97=2,'DATA INPUT'!$B$51,IF(AD97&gt;=3,'DATA INPUT'!$B$52))))</f>
        <v>0</v>
      </c>
      <c r="AF97" s="990">
        <f>IF(Y97&lt;'DATA INPUT'!$B$38,0,IF(V97&lt;'DATA INPUT'!$B$39,0,Y97*'DATA INPUT'!$B$37))</f>
        <v>0</v>
      </c>
      <c r="AG97" s="990">
        <f>Y97*'DATA INPUT'!$B$49</f>
        <v>0</v>
      </c>
      <c r="AH97" s="1062"/>
      <c r="AI97" s="1137">
        <f t="shared" si="59"/>
        <v>0</v>
      </c>
      <c r="AJ97" s="425"/>
      <c r="AK97" s="1140"/>
      <c r="AL97" s="1140"/>
      <c r="AM97" s="1140"/>
      <c r="AN97" s="1140"/>
      <c r="AO97" s="1140"/>
      <c r="AP97" s="1140"/>
      <c r="AQ97" s="1140"/>
      <c r="AR97" s="1140"/>
      <c r="AS97" s="1140"/>
      <c r="AT97" s="1141"/>
      <c r="AU97" s="1127">
        <f t="shared" si="60"/>
        <v>1</v>
      </c>
      <c r="AV97" s="1142">
        <f t="shared" si="61"/>
        <v>0</v>
      </c>
      <c r="AW97" s="990">
        <f t="shared" si="61"/>
        <v>0</v>
      </c>
      <c r="AX97" s="990">
        <f t="shared" si="61"/>
        <v>0</v>
      </c>
      <c r="AY97" s="990">
        <f t="shared" si="61"/>
        <v>0</v>
      </c>
      <c r="AZ97" s="990">
        <f t="shared" si="61"/>
        <v>0</v>
      </c>
      <c r="BA97" s="990">
        <f t="shared" si="61"/>
        <v>0</v>
      </c>
      <c r="BB97" s="990">
        <f t="shared" si="61"/>
        <v>0</v>
      </c>
      <c r="BC97" s="990">
        <f t="shared" si="61"/>
        <v>0</v>
      </c>
      <c r="BD97" s="990">
        <f t="shared" si="61"/>
        <v>0</v>
      </c>
      <c r="BE97" s="990">
        <f t="shared" si="61"/>
        <v>0</v>
      </c>
      <c r="BF97" s="1143">
        <f>$AI97*AT97</f>
        <v>0</v>
      </c>
      <c r="BG97" s="1127">
        <f t="shared" si="50"/>
        <v>1</v>
      </c>
      <c r="BH97" s="880"/>
      <c r="BI97" s="880"/>
    </row>
    <row r="98" spans="1:61" s="115" customFormat="1">
      <c r="A98" s="1150" t="s">
        <v>613</v>
      </c>
      <c r="B98" s="1146"/>
      <c r="C98" s="1146"/>
      <c r="D98" s="846"/>
      <c r="E98" s="846"/>
      <c r="F98" s="846"/>
      <c r="G98" s="1072" t="str">
        <f t="shared" si="56"/>
        <v/>
      </c>
      <c r="H98" s="1072"/>
      <c r="I98" s="868"/>
      <c r="J98" s="1147"/>
      <c r="K98" s="1072"/>
      <c r="L98" s="868">
        <f t="shared" si="57"/>
        <v>0</v>
      </c>
      <c r="M98" s="1148"/>
      <c r="N98" s="846"/>
      <c r="O98" s="846"/>
      <c r="P98" s="846"/>
      <c r="Q98" s="846"/>
      <c r="R98" s="846"/>
      <c r="S98" s="413"/>
      <c r="T98" s="1149"/>
      <c r="U98" s="999"/>
      <c r="V98" s="423"/>
      <c r="W98" s="1135"/>
      <c r="X98" s="1135"/>
      <c r="Y98" s="856">
        <f t="shared" si="58"/>
        <v>0</v>
      </c>
      <c r="Z98" s="857">
        <f>IF(((Y98-'DATA INPUT'!$B$47)*'DATA INPUT'!$B$43)&lt;0,0,IF(((Y98-'DATA INPUT'!$B$47)*'DATA INPUT'!$B$43)&lt;'DATA INPUT'!$B$45,(Y98-'DATA INPUT'!$B$47)*'DATA INPUT'!$B$43,'DATA INPUT'!$B$45))</f>
        <v>0</v>
      </c>
      <c r="AA98" s="858">
        <f>IF((Y98*'DATA INPUT'!$B$44)&lt;'DATA INPUT'!$B$46,(Y98*'DATA INPUT'!$B$44*'DATA INPUT'!$B$48),('DATA INPUT'!$B$46*'DATA INPUT'!$B$48))</f>
        <v>0</v>
      </c>
      <c r="AB98" s="859">
        <f>(AC98*'DATA INPUT'!$B$54*12+AE98*'DATA INPUT'!$B$53*12)*'SALARY CALC.'!V98+'SALARY CALC.'!AF98+'SALARY CALC.'!AH98</f>
        <v>0</v>
      </c>
      <c r="AC98" s="1136"/>
      <c r="AD98" s="1136"/>
      <c r="AE98" s="990"/>
      <c r="AF98" s="990"/>
      <c r="AG98" s="990"/>
      <c r="AH98" s="1062"/>
      <c r="AI98" s="1137">
        <f t="shared" si="59"/>
        <v>0</v>
      </c>
      <c r="AJ98" s="425"/>
      <c r="AK98" s="1140"/>
      <c r="AL98" s="1140"/>
      <c r="AM98" s="1140"/>
      <c r="AN98" s="1140"/>
      <c r="AO98" s="1140"/>
      <c r="AP98" s="1140"/>
      <c r="AQ98" s="1140"/>
      <c r="AR98" s="1140"/>
      <c r="AS98" s="1140"/>
      <c r="AT98" s="1141"/>
      <c r="AU98" s="1127">
        <f t="shared" si="60"/>
        <v>1</v>
      </c>
      <c r="AV98" s="1142">
        <f t="shared" si="61"/>
        <v>0</v>
      </c>
      <c r="AW98" s="990">
        <f t="shared" si="61"/>
        <v>0</v>
      </c>
      <c r="AX98" s="990">
        <f t="shared" si="61"/>
        <v>0</v>
      </c>
      <c r="AY98" s="990">
        <f t="shared" si="61"/>
        <v>0</v>
      </c>
      <c r="AZ98" s="990">
        <f t="shared" si="61"/>
        <v>0</v>
      </c>
      <c r="BA98" s="990">
        <f t="shared" si="61"/>
        <v>0</v>
      </c>
      <c r="BB98" s="990">
        <f t="shared" si="61"/>
        <v>0</v>
      </c>
      <c r="BC98" s="990">
        <f t="shared" si="61"/>
        <v>0</v>
      </c>
      <c r="BD98" s="990">
        <f t="shared" si="61"/>
        <v>0</v>
      </c>
      <c r="BE98" s="990">
        <f t="shared" si="61"/>
        <v>0</v>
      </c>
      <c r="BF98" s="1143">
        <f>$AI98*AT98</f>
        <v>0</v>
      </c>
      <c r="BG98" s="1127">
        <f t="shared" si="50"/>
        <v>1</v>
      </c>
      <c r="BH98" s="880"/>
      <c r="BI98" s="880"/>
    </row>
    <row r="99" spans="1:61" s="115" customFormat="1">
      <c r="A99" s="1151" t="s">
        <v>613</v>
      </c>
      <c r="B99" s="1152"/>
      <c r="C99" s="1152"/>
      <c r="D99" s="1077"/>
      <c r="E99" s="1077"/>
      <c r="F99" s="1077"/>
      <c r="G99" s="1079" t="str">
        <f t="shared" si="56"/>
        <v/>
      </c>
      <c r="H99" s="1079"/>
      <c r="I99" s="869"/>
      <c r="J99" s="1153"/>
      <c r="K99" s="1079"/>
      <c r="L99" s="869">
        <f t="shared" si="57"/>
        <v>0</v>
      </c>
      <c r="M99" s="1154"/>
      <c r="N99" s="1077"/>
      <c r="O99" s="1077"/>
      <c r="P99" s="1077"/>
      <c r="Q99" s="1077"/>
      <c r="R99" s="1077"/>
      <c r="S99" s="415"/>
      <c r="T99" s="1155"/>
      <c r="U99" s="1156"/>
      <c r="V99" s="424"/>
      <c r="W99" s="1157"/>
      <c r="X99" s="1157"/>
      <c r="Y99" s="856">
        <f t="shared" si="58"/>
        <v>0</v>
      </c>
      <c r="Z99" s="857">
        <f>IF(((Y99-'DATA INPUT'!$B$47)*'DATA INPUT'!$B$43)&lt;0,0,IF(((Y99-'DATA INPUT'!$B$47)*'DATA INPUT'!$B$43)&lt;'DATA INPUT'!$B$45,(Y99-'DATA INPUT'!$B$47)*'DATA INPUT'!$B$43,'DATA INPUT'!$B$45))</f>
        <v>0</v>
      </c>
      <c r="AA99" s="858">
        <f>IF((Y99*'DATA INPUT'!$B$44)&lt;'DATA INPUT'!$B$46,(Y99*'DATA INPUT'!$B$44*'DATA INPUT'!$B$48),('DATA INPUT'!$B$46*'DATA INPUT'!$B$48))</f>
        <v>0</v>
      </c>
      <c r="AB99" s="859">
        <f>(AC99*'DATA INPUT'!$B$54*12+AE99*'DATA INPUT'!$B$53*12)*'SALARY CALC.'!V99+'SALARY CALC.'!AF99+'SALARY CALC.'!AH99</f>
        <v>0</v>
      </c>
      <c r="AC99" s="1159"/>
      <c r="AD99" s="1159"/>
      <c r="AE99" s="992"/>
      <c r="AF99" s="992"/>
      <c r="AG99" s="990"/>
      <c r="AH99" s="1160"/>
      <c r="AI99" s="1161">
        <f t="shared" si="59"/>
        <v>0</v>
      </c>
      <c r="AJ99" s="426"/>
      <c r="AK99" s="1162"/>
      <c r="AL99" s="1162"/>
      <c r="AM99" s="1162"/>
      <c r="AN99" s="1162"/>
      <c r="AO99" s="1162"/>
      <c r="AP99" s="1162"/>
      <c r="AQ99" s="1162"/>
      <c r="AR99" s="1162"/>
      <c r="AS99" s="1162"/>
      <c r="AT99" s="1163"/>
      <c r="AU99" s="1127">
        <f t="shared" si="60"/>
        <v>1</v>
      </c>
      <c r="AV99" s="1164">
        <f t="shared" si="61"/>
        <v>0</v>
      </c>
      <c r="AW99" s="992">
        <f t="shared" si="61"/>
        <v>0</v>
      </c>
      <c r="AX99" s="992">
        <f t="shared" si="61"/>
        <v>0</v>
      </c>
      <c r="AY99" s="992">
        <f t="shared" si="61"/>
        <v>0</v>
      </c>
      <c r="AZ99" s="992">
        <f t="shared" si="61"/>
        <v>0</v>
      </c>
      <c r="BA99" s="992">
        <f t="shared" si="61"/>
        <v>0</v>
      </c>
      <c r="BB99" s="992">
        <f t="shared" si="61"/>
        <v>0</v>
      </c>
      <c r="BC99" s="992">
        <f t="shared" si="61"/>
        <v>0</v>
      </c>
      <c r="BD99" s="992">
        <f t="shared" si="61"/>
        <v>0</v>
      </c>
      <c r="BE99" s="992">
        <f t="shared" si="61"/>
        <v>0</v>
      </c>
      <c r="BF99" s="1165">
        <f t="shared" si="61"/>
        <v>0</v>
      </c>
      <c r="BG99" s="1127">
        <f t="shared" si="50"/>
        <v>1</v>
      </c>
      <c r="BH99" s="880"/>
      <c r="BI99" s="880"/>
    </row>
    <row r="100" spans="1:61" s="115" customFormat="1">
      <c r="A100" s="283" t="s">
        <v>627</v>
      </c>
      <c r="B100" s="1166"/>
      <c r="C100" s="1166"/>
      <c r="D100" s="1166"/>
      <c r="E100" s="1166"/>
      <c r="F100" s="1166"/>
      <c r="G100" s="1166"/>
      <c r="H100" s="1166"/>
      <c r="I100" s="1167"/>
      <c r="J100" s="1167"/>
      <c r="K100" s="1166"/>
      <c r="L100" s="1168">
        <f>SUM(L94:L99)</f>
        <v>0</v>
      </c>
      <c r="M100" s="1167"/>
      <c r="N100" s="1166"/>
      <c r="O100" s="1166"/>
      <c r="P100" s="1166"/>
      <c r="Q100" s="1166"/>
      <c r="R100" s="1166"/>
      <c r="S100" s="850"/>
      <c r="T100" s="1169"/>
      <c r="U100" s="1170"/>
      <c r="V100" s="1171">
        <f>SUM(V94:V99)</f>
        <v>0</v>
      </c>
      <c r="W100" s="1172"/>
      <c r="X100" s="1171"/>
      <c r="Y100" s="1176">
        <f>SUM(Y94:Y99)</f>
        <v>0</v>
      </c>
      <c r="Z100" s="1176">
        <f t="shared" ref="Z100:AI100" si="62">SUM(Z94:Z99)</f>
        <v>0</v>
      </c>
      <c r="AA100" s="1176">
        <f t="shared" si="62"/>
        <v>0</v>
      </c>
      <c r="AB100" s="1176">
        <f>SUM(AB94:AB99)</f>
        <v>0</v>
      </c>
      <c r="AC100" s="1174">
        <f t="shared" si="62"/>
        <v>0</v>
      </c>
      <c r="AD100" s="1174"/>
      <c r="AE100" s="1176">
        <f t="shared" si="62"/>
        <v>0</v>
      </c>
      <c r="AF100" s="1176">
        <f t="shared" si="62"/>
        <v>0</v>
      </c>
      <c r="AG100" s="1176">
        <f t="shared" si="62"/>
        <v>0</v>
      </c>
      <c r="AH100" s="1176">
        <f t="shared" si="62"/>
        <v>0</v>
      </c>
      <c r="AI100" s="1178">
        <f t="shared" si="62"/>
        <v>0</v>
      </c>
      <c r="AJ100" s="1179"/>
      <c r="AK100" s="1180"/>
      <c r="AL100" s="1180"/>
      <c r="AM100" s="1180"/>
      <c r="AN100" s="1180"/>
      <c r="AO100" s="1180"/>
      <c r="AP100" s="1180"/>
      <c r="AQ100" s="1180"/>
      <c r="AR100" s="1180"/>
      <c r="AS100" s="1180"/>
      <c r="AT100" s="1181"/>
      <c r="AU100" s="1114"/>
      <c r="AV100" s="1182">
        <f t="shared" ref="AV100:BD100" si="63">SUM(AV94:AV99)</f>
        <v>0</v>
      </c>
      <c r="AW100" s="1176">
        <f t="shared" si="63"/>
        <v>0</v>
      </c>
      <c r="AX100" s="1176">
        <f t="shared" si="63"/>
        <v>0</v>
      </c>
      <c r="AY100" s="1176">
        <f t="shared" si="63"/>
        <v>0</v>
      </c>
      <c r="AZ100" s="1176">
        <f t="shared" si="63"/>
        <v>0</v>
      </c>
      <c r="BA100" s="1176">
        <f t="shared" si="63"/>
        <v>0</v>
      </c>
      <c r="BB100" s="1176">
        <f t="shared" si="63"/>
        <v>0</v>
      </c>
      <c r="BC100" s="1176">
        <f t="shared" si="63"/>
        <v>0</v>
      </c>
      <c r="BD100" s="1176">
        <f t="shared" si="63"/>
        <v>0</v>
      </c>
      <c r="BE100" s="1176">
        <f>SUM(BE94:BE99)</f>
        <v>0</v>
      </c>
      <c r="BF100" s="1183"/>
      <c r="BG100" s="1218"/>
      <c r="BH100" s="880"/>
      <c r="BI100" s="880"/>
    </row>
    <row r="101" spans="1:61" s="115" customFormat="1">
      <c r="A101" s="278" t="s">
        <v>628</v>
      </c>
      <c r="B101" s="1107"/>
      <c r="C101" s="1107"/>
      <c r="D101" s="1107"/>
      <c r="E101" s="1107"/>
      <c r="F101" s="1107"/>
      <c r="G101" s="1107"/>
      <c r="H101" s="1107"/>
      <c r="I101" s="1185"/>
      <c r="J101" s="1185"/>
      <c r="K101" s="1107"/>
      <c r="L101" s="1185"/>
      <c r="M101" s="1185"/>
      <c r="N101" s="1107"/>
      <c r="O101" s="1107"/>
      <c r="P101" s="1107"/>
      <c r="Q101" s="1107"/>
      <c r="R101" s="1107"/>
      <c r="S101" s="851"/>
      <c r="T101" s="1186"/>
      <c r="U101" s="1187"/>
      <c r="V101" s="1188"/>
      <c r="W101" s="1188"/>
      <c r="X101" s="1188"/>
      <c r="Y101" s="1206"/>
      <c r="Z101" s="1189"/>
      <c r="AA101" s="860"/>
      <c r="AB101" s="1189"/>
      <c r="AC101" s="1190"/>
      <c r="AD101" s="1190"/>
      <c r="AE101" s="1191"/>
      <c r="AF101" s="1191"/>
      <c r="AG101" s="1191"/>
      <c r="AH101" s="1191"/>
      <c r="AI101" s="1191"/>
      <c r="AJ101" s="1207"/>
      <c r="AK101" s="1193"/>
      <c r="AL101" s="1193"/>
      <c r="AM101" s="1193"/>
      <c r="AN101" s="1193"/>
      <c r="AO101" s="1193"/>
      <c r="AP101" s="1193"/>
      <c r="AQ101" s="1193"/>
      <c r="AR101" s="1193"/>
      <c r="AS101" s="1193"/>
      <c r="AT101" s="1194"/>
      <c r="AU101" s="1114"/>
      <c r="AV101" s="1208"/>
      <c r="AW101" s="1191"/>
      <c r="AX101" s="1191"/>
      <c r="AY101" s="1191"/>
      <c r="AZ101" s="1191"/>
      <c r="BA101" s="1191"/>
      <c r="BB101" s="1191"/>
      <c r="BC101" s="1191"/>
      <c r="BD101" s="1191"/>
      <c r="BE101" s="1191"/>
      <c r="BF101" s="1196"/>
      <c r="BG101" s="1114"/>
      <c r="BH101" s="880"/>
      <c r="BI101" s="880"/>
    </row>
    <row r="102" spans="1:61" s="115" customFormat="1">
      <c r="A102" s="1115"/>
      <c r="B102" s="845"/>
      <c r="C102" s="845"/>
      <c r="D102" s="845"/>
      <c r="E102" s="845"/>
      <c r="F102" s="845"/>
      <c r="G102" s="1068" t="str">
        <f t="shared" ref="G102:G107" si="64">IF(E102="","",IF(F102&lt;1,E102+1,E102))</f>
        <v/>
      </c>
      <c r="H102" s="1068" t="str">
        <f>D102&amp;G102</f>
        <v/>
      </c>
      <c r="I102" s="416">
        <f>IF(H102&lt;&gt;"",VLOOKUP(H102,GRID,2,FALSE),0)</f>
        <v>0</v>
      </c>
      <c r="J102" s="1197">
        <f>IF(I102="","",L102+(I102-L102)*F102)</f>
        <v>0</v>
      </c>
      <c r="K102" s="1068" t="str">
        <f>D102&amp;E102</f>
        <v/>
      </c>
      <c r="L102" s="416">
        <f t="shared" ref="L102:L107" si="65">IF(K102&lt;&gt;"",VLOOKUP(K102,GRID,2,FALSE),0)</f>
        <v>0</v>
      </c>
      <c r="M102" s="1198"/>
      <c r="N102" s="845"/>
      <c r="O102" s="845"/>
      <c r="P102" s="845"/>
      <c r="Q102" s="845"/>
      <c r="R102" s="845"/>
      <c r="S102" s="849"/>
      <c r="T102" s="1118"/>
      <c r="U102" s="1119"/>
      <c r="V102" s="422"/>
      <c r="W102" s="1120"/>
      <c r="X102" s="1120"/>
      <c r="Y102" s="856">
        <f t="shared" ref="Y102:Y107" si="66">IF((L102+M102)&gt;1000,IF(M102=0,L102,M102)*V102*W102*$W$7+X102,IF(M102=0,L102*N102*O102*T102*W$7,M102*N102*O102*T102*W$7))</f>
        <v>0</v>
      </c>
      <c r="Z102" s="857">
        <f>IF(((Y102-'DATA INPUT'!$B$47)*'DATA INPUT'!$B$43)&lt;0,0,IF(((Y102-'DATA INPUT'!$B$47)*'DATA INPUT'!$B$43)&lt;'DATA INPUT'!$B$45,(Y102-'DATA INPUT'!$B$47)*'DATA INPUT'!$B$43,'DATA INPUT'!$B$45))</f>
        <v>0</v>
      </c>
      <c r="AA102" s="858">
        <f>IF((Y102*'DATA INPUT'!$B$44)&lt;'DATA INPUT'!$B$46,(Y102*'DATA INPUT'!$B$44*'DATA INPUT'!$B$48),('DATA INPUT'!$B$46*'DATA INPUT'!$B$48))</f>
        <v>0</v>
      </c>
      <c r="AB102" s="859">
        <f>(AC102*'DATA INPUT'!$B$54*12+AE102*'DATA INPUT'!$B$53*12)*'SALARY CALC.'!V102+'SALARY CALC.'!AF102+'SALARY CALC.'!AH102</f>
        <v>0</v>
      </c>
      <c r="AC102" s="865"/>
      <c r="AD102" s="865"/>
      <c r="AE102" s="988">
        <f>IF(AD102="",0,IF(AD102=1,'DATA INPUT'!$B$50,IF(AD102=2,'DATA INPUT'!$B$51,IF(AD102&gt;=3,'DATA INPUT'!$B$52))))</f>
        <v>0</v>
      </c>
      <c r="AF102" s="988">
        <f>IF(Y102&lt;'DATA INPUT'!$B$38,0,IF(V102&lt;'DATA INPUT'!$B$39,0,Y102*'DATA INPUT'!$B$37))</f>
        <v>0</v>
      </c>
      <c r="AG102" s="988">
        <f>Y102*'DATA INPUT'!$B$49</f>
        <v>0</v>
      </c>
      <c r="AH102" s="918"/>
      <c r="AI102" s="1199">
        <f t="shared" ref="AI102:AI107" si="67">Y102+Z102+AA102+AB102+AG102</f>
        <v>0</v>
      </c>
      <c r="AJ102" s="1124"/>
      <c r="AK102" s="1125"/>
      <c r="AL102" s="1125"/>
      <c r="AM102" s="1125"/>
      <c r="AN102" s="1125"/>
      <c r="AO102" s="1125"/>
      <c r="AP102" s="1125"/>
      <c r="AQ102" s="1125"/>
      <c r="AR102" s="1125"/>
      <c r="AS102" s="1125"/>
      <c r="AT102" s="1126"/>
      <c r="AU102" s="1127">
        <f t="shared" ref="AU102:AU107" si="68">100%-SUM(AJ102:AT102)</f>
        <v>1</v>
      </c>
      <c r="AV102" s="1200">
        <f t="shared" ref="AV102:BF107" si="69">$AI102*AJ102</f>
        <v>0</v>
      </c>
      <c r="AW102" s="988">
        <f t="shared" si="69"/>
        <v>0</v>
      </c>
      <c r="AX102" s="988">
        <f t="shared" si="69"/>
        <v>0</v>
      </c>
      <c r="AY102" s="988">
        <f t="shared" si="69"/>
        <v>0</v>
      </c>
      <c r="AZ102" s="988">
        <f t="shared" si="69"/>
        <v>0</v>
      </c>
      <c r="BA102" s="988">
        <f t="shared" si="69"/>
        <v>0</v>
      </c>
      <c r="BB102" s="988">
        <f t="shared" si="69"/>
        <v>0</v>
      </c>
      <c r="BC102" s="988">
        <f t="shared" si="69"/>
        <v>0</v>
      </c>
      <c r="BD102" s="988">
        <f t="shared" si="69"/>
        <v>0</v>
      </c>
      <c r="BE102" s="988">
        <f t="shared" si="69"/>
        <v>0</v>
      </c>
      <c r="BF102" s="1201">
        <f t="shared" si="69"/>
        <v>0</v>
      </c>
      <c r="BG102" s="1127">
        <f t="shared" si="50"/>
        <v>1</v>
      </c>
      <c r="BH102" s="880"/>
      <c r="BI102" s="880"/>
    </row>
    <row r="103" spans="1:61" s="115" customFormat="1">
      <c r="A103" s="1131"/>
      <c r="B103" s="846"/>
      <c r="C103" s="846"/>
      <c r="D103" s="846"/>
      <c r="E103" s="846"/>
      <c r="F103" s="846"/>
      <c r="G103" s="1072" t="str">
        <f t="shared" si="64"/>
        <v/>
      </c>
      <c r="H103" s="1072" t="str">
        <f>D103&amp;G103</f>
        <v/>
      </c>
      <c r="I103" s="412">
        <f>IF(H103&lt;&gt;"",VLOOKUP(H103,GRID,2,FALSE),0)</f>
        <v>0</v>
      </c>
      <c r="J103" s="1132">
        <f>IF(I103="","",L103+(I103-L103)*F103)</f>
        <v>0</v>
      </c>
      <c r="K103" s="1072" t="str">
        <f>D103&amp;E103</f>
        <v/>
      </c>
      <c r="L103" s="412">
        <f t="shared" si="65"/>
        <v>0</v>
      </c>
      <c r="M103" s="1133"/>
      <c r="N103" s="846"/>
      <c r="O103" s="846"/>
      <c r="P103" s="846"/>
      <c r="Q103" s="846"/>
      <c r="R103" s="846"/>
      <c r="S103" s="848"/>
      <c r="T103" s="1134"/>
      <c r="U103" s="999"/>
      <c r="V103" s="423"/>
      <c r="W103" s="1135"/>
      <c r="X103" s="1135"/>
      <c r="Y103" s="856">
        <f t="shared" si="66"/>
        <v>0</v>
      </c>
      <c r="Z103" s="857">
        <f>IF(((Y103-'DATA INPUT'!$B$47)*'DATA INPUT'!$B$43)&lt;0,0,IF(((Y103-'DATA INPUT'!$B$47)*'DATA INPUT'!$B$43)&lt;'DATA INPUT'!$B$45,(Y103-'DATA INPUT'!$B$47)*'DATA INPUT'!$B$43,'DATA INPUT'!$B$45))</f>
        <v>0</v>
      </c>
      <c r="AA103" s="858">
        <f>IF((Y103*'DATA INPUT'!$B$44)&lt;'DATA INPUT'!$B$46,(Y103*'DATA INPUT'!$B$44*'DATA INPUT'!$B$48),('DATA INPUT'!$B$46*'DATA INPUT'!$B$48))</f>
        <v>0</v>
      </c>
      <c r="AB103" s="859">
        <f>(AC103*'DATA INPUT'!$B$54*12+AE103*'DATA INPUT'!$B$53*12)*'SALARY CALC.'!V103+'SALARY CALC.'!AF103+'SALARY CALC.'!AH103</f>
        <v>0</v>
      </c>
      <c r="AC103" s="1136"/>
      <c r="AD103" s="1136"/>
      <c r="AE103" s="990">
        <f>IF(AD103="",0,IF(AD103=1,'DATA INPUT'!$B$50,IF(AD103=2,'DATA INPUT'!$B$51,IF(AD103&gt;=3,'DATA INPUT'!$B$52))))</f>
        <v>0</v>
      </c>
      <c r="AF103" s="990">
        <f>IF(Y103&lt;'DATA INPUT'!$B$38,0,IF(V103&lt;'DATA INPUT'!$B$39,0,Y103*'DATA INPUT'!$B$37))</f>
        <v>0</v>
      </c>
      <c r="AG103" s="990">
        <f>Y103*'DATA INPUT'!$B$49</f>
        <v>0</v>
      </c>
      <c r="AH103" s="1062"/>
      <c r="AI103" s="1137">
        <f t="shared" si="67"/>
        <v>0</v>
      </c>
      <c r="AJ103" s="1139"/>
      <c r="AK103" s="1140"/>
      <c r="AL103" s="1140"/>
      <c r="AM103" s="1140"/>
      <c r="AN103" s="1140"/>
      <c r="AO103" s="1140"/>
      <c r="AP103" s="1140"/>
      <c r="AQ103" s="1140"/>
      <c r="AR103" s="1140"/>
      <c r="AS103" s="1140"/>
      <c r="AT103" s="1141"/>
      <c r="AU103" s="1127">
        <f t="shared" si="68"/>
        <v>1</v>
      </c>
      <c r="AV103" s="1142">
        <f t="shared" si="69"/>
        <v>0</v>
      </c>
      <c r="AW103" s="990">
        <f t="shared" si="69"/>
        <v>0</v>
      </c>
      <c r="AX103" s="990">
        <f t="shared" si="69"/>
        <v>0</v>
      </c>
      <c r="AY103" s="990">
        <f t="shared" si="69"/>
        <v>0</v>
      </c>
      <c r="AZ103" s="990">
        <f t="shared" si="69"/>
        <v>0</v>
      </c>
      <c r="BA103" s="990">
        <f t="shared" si="69"/>
        <v>0</v>
      </c>
      <c r="BB103" s="990">
        <f t="shared" si="69"/>
        <v>0</v>
      </c>
      <c r="BC103" s="990">
        <f t="shared" si="69"/>
        <v>0</v>
      </c>
      <c r="BD103" s="990">
        <f t="shared" si="69"/>
        <v>0</v>
      </c>
      <c r="BE103" s="990">
        <f t="shared" si="69"/>
        <v>0</v>
      </c>
      <c r="BF103" s="1143">
        <f>$AI103*AT103</f>
        <v>0</v>
      </c>
      <c r="BG103" s="1127">
        <f t="shared" si="50"/>
        <v>1</v>
      </c>
      <c r="BH103" s="880"/>
      <c r="BI103" s="880"/>
    </row>
    <row r="104" spans="1:61" s="115" customFormat="1">
      <c r="A104" s="1145" t="s">
        <v>612</v>
      </c>
      <c r="B104" s="1146"/>
      <c r="C104" s="1146"/>
      <c r="D104" s="846"/>
      <c r="E104" s="846"/>
      <c r="F104" s="846"/>
      <c r="G104" s="1072" t="str">
        <f t="shared" si="64"/>
        <v/>
      </c>
      <c r="H104" s="1072" t="str">
        <f>D104&amp;G104</f>
        <v/>
      </c>
      <c r="I104" s="868">
        <f>IF(H104&lt;&gt;"",VLOOKUP(H104,GRID,2,FALSE),0)</f>
        <v>0</v>
      </c>
      <c r="J104" s="1147">
        <f>IF(I104="","",L104+(I104-L104)*F104)</f>
        <v>0</v>
      </c>
      <c r="K104" s="1072" t="str">
        <f>D104&amp;E104</f>
        <v/>
      </c>
      <c r="L104" s="868">
        <f t="shared" si="65"/>
        <v>0</v>
      </c>
      <c r="M104" s="1148"/>
      <c r="N104" s="846"/>
      <c r="O104" s="846"/>
      <c r="P104" s="846"/>
      <c r="Q104" s="846"/>
      <c r="R104" s="846"/>
      <c r="S104" s="413">
        <f>IF(L104&gt;1000,0,IF(M104=0,R104*Q104*L104*W$6,R104*Q104*M104))</f>
        <v>0</v>
      </c>
      <c r="T104" s="1149"/>
      <c r="U104" s="999"/>
      <c r="V104" s="423"/>
      <c r="W104" s="1135"/>
      <c r="X104" s="1135"/>
      <c r="Y104" s="856">
        <f t="shared" si="66"/>
        <v>0</v>
      </c>
      <c r="Z104" s="857">
        <f>IF(((Y104-'DATA INPUT'!$B$47)*'DATA INPUT'!$B$43)&lt;0,0,IF(((Y104-'DATA INPUT'!$B$47)*'DATA INPUT'!$B$43)&lt;'DATA INPUT'!$B$45,(Y104-'DATA INPUT'!$B$47)*'DATA INPUT'!$B$43,'DATA INPUT'!$B$45))</f>
        <v>0</v>
      </c>
      <c r="AA104" s="858">
        <f>IF((Y104*'DATA INPUT'!$B$44)&lt;'DATA INPUT'!$B$46,(Y104*'DATA INPUT'!$B$44*'DATA INPUT'!$B$48),('DATA INPUT'!$B$46*'DATA INPUT'!$B$48))</f>
        <v>0</v>
      </c>
      <c r="AB104" s="859">
        <f>(AC104*'DATA INPUT'!$B$54*12+AE104*'DATA INPUT'!$B$53*12)*'SALARY CALC.'!V104+'SALARY CALC.'!AF104+'SALARY CALC.'!AH104</f>
        <v>0</v>
      </c>
      <c r="AC104" s="1136"/>
      <c r="AD104" s="1136"/>
      <c r="AE104" s="990">
        <f>IF(AD104="",0,IF(AD104=1,'DATA INPUT'!$B$50,IF(AD104=2,'DATA INPUT'!$B$51,IF(AD104&gt;=3,'DATA INPUT'!$B$52))))</f>
        <v>0</v>
      </c>
      <c r="AF104" s="990">
        <f>IF(Y104&lt;'DATA INPUT'!$B$38,0,IF(V104&lt;'DATA INPUT'!$B$39,0,Y104*'DATA INPUT'!$B$37))</f>
        <v>0</v>
      </c>
      <c r="AG104" s="990">
        <f>Y104*'DATA INPUT'!$B$49</f>
        <v>0</v>
      </c>
      <c r="AH104" s="1062"/>
      <c r="AI104" s="1137">
        <f t="shared" si="67"/>
        <v>0</v>
      </c>
      <c r="AJ104" s="425"/>
      <c r="AK104" s="1140"/>
      <c r="AL104" s="1140"/>
      <c r="AM104" s="1140"/>
      <c r="AN104" s="1140"/>
      <c r="AO104" s="1140"/>
      <c r="AP104" s="1140"/>
      <c r="AQ104" s="1140"/>
      <c r="AR104" s="1140"/>
      <c r="AS104" s="1140"/>
      <c r="AT104" s="1141"/>
      <c r="AU104" s="1127">
        <f t="shared" si="68"/>
        <v>1</v>
      </c>
      <c r="AV104" s="1142">
        <f t="shared" si="69"/>
        <v>0</v>
      </c>
      <c r="AW104" s="990">
        <f t="shared" si="69"/>
        <v>0</v>
      </c>
      <c r="AX104" s="990">
        <f t="shared" si="69"/>
        <v>0</v>
      </c>
      <c r="AY104" s="990">
        <f t="shared" si="69"/>
        <v>0</v>
      </c>
      <c r="AZ104" s="990">
        <f t="shared" si="69"/>
        <v>0</v>
      </c>
      <c r="BA104" s="990">
        <f t="shared" si="69"/>
        <v>0</v>
      </c>
      <c r="BB104" s="990">
        <f t="shared" si="69"/>
        <v>0</v>
      </c>
      <c r="BC104" s="990">
        <f t="shared" si="69"/>
        <v>0</v>
      </c>
      <c r="BD104" s="990">
        <f t="shared" si="69"/>
        <v>0</v>
      </c>
      <c r="BE104" s="990">
        <f t="shared" si="69"/>
        <v>0</v>
      </c>
      <c r="BF104" s="1143">
        <f>$AI104*AT104</f>
        <v>0</v>
      </c>
      <c r="BG104" s="1127">
        <f t="shared" si="50"/>
        <v>1</v>
      </c>
      <c r="BH104" s="880"/>
      <c r="BI104" s="880"/>
    </row>
    <row r="105" spans="1:61" s="115" customFormat="1">
      <c r="A105" s="1145" t="s">
        <v>612</v>
      </c>
      <c r="B105" s="1146"/>
      <c r="C105" s="1146"/>
      <c r="D105" s="846"/>
      <c r="E105" s="846"/>
      <c r="F105" s="846"/>
      <c r="G105" s="1072" t="str">
        <f t="shared" si="64"/>
        <v/>
      </c>
      <c r="H105" s="1072" t="str">
        <f>D105&amp;G105</f>
        <v/>
      </c>
      <c r="I105" s="868">
        <f>IF(H105&lt;&gt;"",VLOOKUP(H105,GRID,2,FALSE),0)</f>
        <v>0</v>
      </c>
      <c r="J105" s="1147">
        <f>IF(I105="","",L105+(I105-L105)*F105)</f>
        <v>0</v>
      </c>
      <c r="K105" s="1072" t="str">
        <f>D105&amp;E105</f>
        <v/>
      </c>
      <c r="L105" s="868">
        <f t="shared" si="65"/>
        <v>0</v>
      </c>
      <c r="M105" s="1148"/>
      <c r="N105" s="846"/>
      <c r="O105" s="846"/>
      <c r="P105" s="846"/>
      <c r="Q105" s="846"/>
      <c r="R105" s="846"/>
      <c r="S105" s="413">
        <f>IF(L105&gt;1000,0,IF(M105=0,R105*Q105*L105*W$6,R105*Q105*M105))</f>
        <v>0</v>
      </c>
      <c r="T105" s="1149"/>
      <c r="U105" s="999"/>
      <c r="V105" s="423"/>
      <c r="W105" s="1135"/>
      <c r="X105" s="1135"/>
      <c r="Y105" s="856">
        <f t="shared" si="66"/>
        <v>0</v>
      </c>
      <c r="Z105" s="857">
        <f>IF(((Y105-'DATA INPUT'!$B$47)*'DATA INPUT'!$B$43)&lt;0,0,IF(((Y105-'DATA INPUT'!$B$47)*'DATA INPUT'!$B$43)&lt;'DATA INPUT'!$B$45,(Y105-'DATA INPUT'!$B$47)*'DATA INPUT'!$B$43,'DATA INPUT'!$B$45))</f>
        <v>0</v>
      </c>
      <c r="AA105" s="858">
        <f>IF((Y105*'DATA INPUT'!$B$44)&lt;'DATA INPUT'!$B$46,(Y105*'DATA INPUT'!$B$44*'DATA INPUT'!$B$48),('DATA INPUT'!$B$46*'DATA INPUT'!$B$48))</f>
        <v>0</v>
      </c>
      <c r="AB105" s="859">
        <f>(AC105*'DATA INPUT'!$B$54*12+AE105*'DATA INPUT'!$B$53*12)*'SALARY CALC.'!V105+'SALARY CALC.'!AF105+'SALARY CALC.'!AH105</f>
        <v>0</v>
      </c>
      <c r="AC105" s="1136"/>
      <c r="AD105" s="1136"/>
      <c r="AE105" s="990">
        <f>IF(AD105="",0,IF(AD105=1,'DATA INPUT'!$B$50,IF(AD105=2,'DATA INPUT'!$B$51,IF(AD105&gt;=3,'DATA INPUT'!$B$52))))</f>
        <v>0</v>
      </c>
      <c r="AF105" s="990">
        <f>IF(Y105&lt;'DATA INPUT'!$B$38,0,IF(V105&lt;'DATA INPUT'!$B$39,0,Y105*'DATA INPUT'!$B$37))</f>
        <v>0</v>
      </c>
      <c r="AG105" s="990">
        <f>Y105*'DATA INPUT'!$B$49</f>
        <v>0</v>
      </c>
      <c r="AH105" s="1062"/>
      <c r="AI105" s="1137">
        <f t="shared" si="67"/>
        <v>0</v>
      </c>
      <c r="AJ105" s="425"/>
      <c r="AK105" s="1140"/>
      <c r="AL105" s="1140"/>
      <c r="AM105" s="1140"/>
      <c r="AN105" s="1140"/>
      <c r="AO105" s="1140"/>
      <c r="AP105" s="1140"/>
      <c r="AQ105" s="1140"/>
      <c r="AR105" s="1140"/>
      <c r="AS105" s="1140"/>
      <c r="AT105" s="1141"/>
      <c r="AU105" s="1127">
        <f t="shared" si="68"/>
        <v>1</v>
      </c>
      <c r="AV105" s="1142">
        <f t="shared" si="69"/>
        <v>0</v>
      </c>
      <c r="AW105" s="990">
        <f t="shared" si="69"/>
        <v>0</v>
      </c>
      <c r="AX105" s="990">
        <f t="shared" si="69"/>
        <v>0</v>
      </c>
      <c r="AY105" s="990">
        <f t="shared" si="69"/>
        <v>0</v>
      </c>
      <c r="AZ105" s="990">
        <f t="shared" si="69"/>
        <v>0</v>
      </c>
      <c r="BA105" s="990">
        <f t="shared" si="69"/>
        <v>0</v>
      </c>
      <c r="BB105" s="990">
        <f t="shared" si="69"/>
        <v>0</v>
      </c>
      <c r="BC105" s="990">
        <f t="shared" si="69"/>
        <v>0</v>
      </c>
      <c r="BD105" s="990">
        <f t="shared" si="69"/>
        <v>0</v>
      </c>
      <c r="BE105" s="990">
        <f t="shared" si="69"/>
        <v>0</v>
      </c>
      <c r="BF105" s="1143">
        <f>$AI105*AT105</f>
        <v>0</v>
      </c>
      <c r="BG105" s="1127">
        <f t="shared" si="50"/>
        <v>1</v>
      </c>
      <c r="BH105" s="880"/>
      <c r="BI105" s="880"/>
    </row>
    <row r="106" spans="1:61" s="115" customFormat="1">
      <c r="A106" s="1150" t="s">
        <v>613</v>
      </c>
      <c r="B106" s="1146"/>
      <c r="C106" s="1146"/>
      <c r="D106" s="846"/>
      <c r="E106" s="846"/>
      <c r="F106" s="846"/>
      <c r="G106" s="1072" t="str">
        <f t="shared" si="64"/>
        <v/>
      </c>
      <c r="H106" s="1072"/>
      <c r="I106" s="868"/>
      <c r="J106" s="1147"/>
      <c r="K106" s="1072"/>
      <c r="L106" s="868">
        <f t="shared" si="65"/>
        <v>0</v>
      </c>
      <c r="M106" s="1148"/>
      <c r="N106" s="846"/>
      <c r="O106" s="846"/>
      <c r="P106" s="846"/>
      <c r="Q106" s="846"/>
      <c r="R106" s="846"/>
      <c r="S106" s="413"/>
      <c r="T106" s="1149"/>
      <c r="U106" s="999"/>
      <c r="V106" s="423"/>
      <c r="W106" s="1135"/>
      <c r="X106" s="1135"/>
      <c r="Y106" s="856">
        <f t="shared" si="66"/>
        <v>0</v>
      </c>
      <c r="Z106" s="857">
        <f>IF(((Y106-'DATA INPUT'!$B$47)*'DATA INPUT'!$B$43)&lt;0,0,IF(((Y106-'DATA INPUT'!$B$47)*'DATA INPUT'!$B$43)&lt;'DATA INPUT'!$B$45,(Y106-'DATA INPUT'!$B$47)*'DATA INPUT'!$B$43,'DATA INPUT'!$B$45))</f>
        <v>0</v>
      </c>
      <c r="AA106" s="858">
        <f>IF((Y106*'DATA INPUT'!$B$44)&lt;'DATA INPUT'!$B$46,(Y106*'DATA INPUT'!$B$44*'DATA INPUT'!$B$48),('DATA INPUT'!$B$46*'DATA INPUT'!$B$48))</f>
        <v>0</v>
      </c>
      <c r="AB106" s="859">
        <f>(AC106*'DATA INPUT'!$B$54*12+AE106*'DATA INPUT'!$B$53*12)*'SALARY CALC.'!V106+'SALARY CALC.'!AF106+'SALARY CALC.'!AH106</f>
        <v>0</v>
      </c>
      <c r="AC106" s="1136"/>
      <c r="AD106" s="1136"/>
      <c r="AE106" s="990"/>
      <c r="AF106" s="990"/>
      <c r="AG106" s="990"/>
      <c r="AH106" s="1062"/>
      <c r="AI106" s="1137">
        <f t="shared" si="67"/>
        <v>0</v>
      </c>
      <c r="AJ106" s="425"/>
      <c r="AK106" s="1140"/>
      <c r="AL106" s="1140"/>
      <c r="AM106" s="1140"/>
      <c r="AN106" s="1140"/>
      <c r="AO106" s="1140"/>
      <c r="AP106" s="1140"/>
      <c r="AQ106" s="1140"/>
      <c r="AR106" s="1140"/>
      <c r="AS106" s="1140"/>
      <c r="AT106" s="1141"/>
      <c r="AU106" s="1127">
        <f t="shared" si="68"/>
        <v>1</v>
      </c>
      <c r="AV106" s="1142">
        <f t="shared" si="69"/>
        <v>0</v>
      </c>
      <c r="AW106" s="990">
        <f t="shared" si="69"/>
        <v>0</v>
      </c>
      <c r="AX106" s="990">
        <f t="shared" si="69"/>
        <v>0</v>
      </c>
      <c r="AY106" s="990">
        <f t="shared" si="69"/>
        <v>0</v>
      </c>
      <c r="AZ106" s="990">
        <f t="shared" si="69"/>
        <v>0</v>
      </c>
      <c r="BA106" s="990">
        <f t="shared" si="69"/>
        <v>0</v>
      </c>
      <c r="BB106" s="990">
        <f t="shared" si="69"/>
        <v>0</v>
      </c>
      <c r="BC106" s="990">
        <f t="shared" si="69"/>
        <v>0</v>
      </c>
      <c r="BD106" s="990">
        <f t="shared" si="69"/>
        <v>0</v>
      </c>
      <c r="BE106" s="990">
        <f t="shared" si="69"/>
        <v>0</v>
      </c>
      <c r="BF106" s="1143">
        <f>$AI106*AT106</f>
        <v>0</v>
      </c>
      <c r="BG106" s="1127">
        <f t="shared" si="50"/>
        <v>1</v>
      </c>
      <c r="BH106" s="880"/>
      <c r="BI106" s="880"/>
    </row>
    <row r="107" spans="1:61" s="115" customFormat="1">
      <c r="A107" s="1151" t="s">
        <v>613</v>
      </c>
      <c r="B107" s="1152"/>
      <c r="C107" s="1152"/>
      <c r="D107" s="1077"/>
      <c r="E107" s="1077"/>
      <c r="F107" s="1077"/>
      <c r="G107" s="1079" t="str">
        <f t="shared" si="64"/>
        <v/>
      </c>
      <c r="H107" s="1079"/>
      <c r="I107" s="869"/>
      <c r="J107" s="1153"/>
      <c r="K107" s="1079"/>
      <c r="L107" s="869">
        <f t="shared" si="65"/>
        <v>0</v>
      </c>
      <c r="M107" s="1154"/>
      <c r="N107" s="1077"/>
      <c r="O107" s="1077"/>
      <c r="P107" s="1077"/>
      <c r="Q107" s="1077"/>
      <c r="R107" s="1077"/>
      <c r="S107" s="415"/>
      <c r="T107" s="1155"/>
      <c r="U107" s="1156"/>
      <c r="V107" s="424"/>
      <c r="W107" s="1157"/>
      <c r="X107" s="1157"/>
      <c r="Y107" s="856">
        <f t="shared" si="66"/>
        <v>0</v>
      </c>
      <c r="Z107" s="857">
        <f>IF(((Y107-'DATA INPUT'!$B$47)*'DATA INPUT'!$B$43)&lt;0,0,IF(((Y107-'DATA INPUT'!$B$47)*'DATA INPUT'!$B$43)&lt;'DATA INPUT'!$B$45,(Y107-'DATA INPUT'!$B$47)*'DATA INPUT'!$B$43,'DATA INPUT'!$B$45))</f>
        <v>0</v>
      </c>
      <c r="AA107" s="858">
        <f>IF((Y107*'DATA INPUT'!$B$44)&lt;'DATA INPUT'!$B$46,(Y107*'DATA INPUT'!$B$44*'DATA INPUT'!$B$48),('DATA INPUT'!$B$46*'DATA INPUT'!$B$48))</f>
        <v>0</v>
      </c>
      <c r="AB107" s="859">
        <f>(AC107*'DATA INPUT'!$B$54*12+AE107*'DATA INPUT'!$B$53*12)*'SALARY CALC.'!V107+'SALARY CALC.'!AF107+'SALARY CALC.'!AH107</f>
        <v>0</v>
      </c>
      <c r="AC107" s="1159"/>
      <c r="AD107" s="1159"/>
      <c r="AE107" s="992"/>
      <c r="AF107" s="992"/>
      <c r="AG107" s="990"/>
      <c r="AH107" s="1160"/>
      <c r="AI107" s="1161">
        <f t="shared" si="67"/>
        <v>0</v>
      </c>
      <c r="AJ107" s="426"/>
      <c r="AK107" s="1162"/>
      <c r="AL107" s="1162"/>
      <c r="AM107" s="1162"/>
      <c r="AN107" s="1162"/>
      <c r="AO107" s="1162"/>
      <c r="AP107" s="1162"/>
      <c r="AQ107" s="1162"/>
      <c r="AR107" s="1162"/>
      <c r="AS107" s="1162"/>
      <c r="AT107" s="1163"/>
      <c r="AU107" s="1127">
        <f t="shared" si="68"/>
        <v>1</v>
      </c>
      <c r="AV107" s="1164">
        <f t="shared" si="69"/>
        <v>0</v>
      </c>
      <c r="AW107" s="992">
        <f t="shared" si="69"/>
        <v>0</v>
      </c>
      <c r="AX107" s="992">
        <f t="shared" si="69"/>
        <v>0</v>
      </c>
      <c r="AY107" s="992">
        <f t="shared" si="69"/>
        <v>0</v>
      </c>
      <c r="AZ107" s="992">
        <f t="shared" si="69"/>
        <v>0</v>
      </c>
      <c r="BA107" s="992">
        <f t="shared" si="69"/>
        <v>0</v>
      </c>
      <c r="BB107" s="992">
        <f t="shared" si="69"/>
        <v>0</v>
      </c>
      <c r="BC107" s="992">
        <f t="shared" si="69"/>
        <v>0</v>
      </c>
      <c r="BD107" s="992">
        <f t="shared" si="69"/>
        <v>0</v>
      </c>
      <c r="BE107" s="992">
        <f t="shared" si="69"/>
        <v>0</v>
      </c>
      <c r="BF107" s="1165">
        <f>$AI107*AT107</f>
        <v>0</v>
      </c>
      <c r="BG107" s="1127">
        <f t="shared" si="50"/>
        <v>1</v>
      </c>
      <c r="BH107" s="880"/>
      <c r="BI107" s="880"/>
    </row>
    <row r="108" spans="1:61" s="115" customFormat="1">
      <c r="A108" s="283" t="s">
        <v>629</v>
      </c>
      <c r="B108" s="1169"/>
      <c r="C108" s="1169"/>
      <c r="D108" s="1169"/>
      <c r="E108" s="1169"/>
      <c r="F108" s="1169"/>
      <c r="G108" s="1169"/>
      <c r="H108" s="1169"/>
      <c r="I108" s="1223"/>
      <c r="J108" s="1224"/>
      <c r="K108" s="1224"/>
      <c r="L108" s="1225">
        <f>SUM(L102:L107)</f>
        <v>0</v>
      </c>
      <c r="M108" s="1167"/>
      <c r="N108" s="1169"/>
      <c r="O108" s="1169"/>
      <c r="P108" s="1169"/>
      <c r="Q108" s="1169"/>
      <c r="R108" s="1169"/>
      <c r="S108" s="1169"/>
      <c r="T108" s="1169"/>
      <c r="U108" s="1169"/>
      <c r="V108" s="1171">
        <f>SUM(V102:V107)</f>
        <v>0</v>
      </c>
      <c r="W108" s="1171"/>
      <c r="X108" s="1171"/>
      <c r="Y108" s="1176">
        <f>SUM(Y102:Y107)</f>
        <v>0</v>
      </c>
      <c r="Z108" s="1176">
        <f t="shared" ref="Z108:AH108" si="70">SUM(Z102:Z107)</f>
        <v>0</v>
      </c>
      <c r="AA108" s="1176">
        <f t="shared" si="70"/>
        <v>0</v>
      </c>
      <c r="AB108" s="1176">
        <f t="shared" si="70"/>
        <v>0</v>
      </c>
      <c r="AC108" s="1174">
        <f t="shared" si="70"/>
        <v>0</v>
      </c>
      <c r="AD108" s="1174"/>
      <c r="AE108" s="1176">
        <f t="shared" si="70"/>
        <v>0</v>
      </c>
      <c r="AF108" s="1176">
        <f t="shared" si="70"/>
        <v>0</v>
      </c>
      <c r="AG108" s="1176">
        <f t="shared" si="70"/>
        <v>0</v>
      </c>
      <c r="AH108" s="1176">
        <f t="shared" si="70"/>
        <v>0</v>
      </c>
      <c r="AI108" s="1178">
        <f>SUM(AI102:AI107)</f>
        <v>0</v>
      </c>
      <c r="AJ108" s="1179"/>
      <c r="AK108" s="1180"/>
      <c r="AL108" s="1180"/>
      <c r="AM108" s="1180"/>
      <c r="AN108" s="1180"/>
      <c r="AO108" s="1180"/>
      <c r="AP108" s="1180"/>
      <c r="AQ108" s="1180"/>
      <c r="AR108" s="1180"/>
      <c r="AS108" s="1180"/>
      <c r="AT108" s="1181"/>
      <c r="AU108" s="1114"/>
      <c r="AV108" s="1182">
        <f t="shared" ref="AV108:BD108" si="71">SUM(AV102:AV107)</f>
        <v>0</v>
      </c>
      <c r="AW108" s="1176">
        <f t="shared" si="71"/>
        <v>0</v>
      </c>
      <c r="AX108" s="1176">
        <f t="shared" si="71"/>
        <v>0</v>
      </c>
      <c r="AY108" s="1176">
        <f t="shared" si="71"/>
        <v>0</v>
      </c>
      <c r="AZ108" s="1176">
        <f t="shared" si="71"/>
        <v>0</v>
      </c>
      <c r="BA108" s="1176">
        <f t="shared" si="71"/>
        <v>0</v>
      </c>
      <c r="BB108" s="1176">
        <f t="shared" si="71"/>
        <v>0</v>
      </c>
      <c r="BC108" s="1176">
        <f t="shared" si="71"/>
        <v>0</v>
      </c>
      <c r="BD108" s="1176">
        <f t="shared" si="71"/>
        <v>0</v>
      </c>
      <c r="BE108" s="1176">
        <f>SUM(BE102:BE107)</f>
        <v>0</v>
      </c>
      <c r="BF108" s="1183"/>
      <c r="BG108" s="1114"/>
      <c r="BH108" s="880"/>
      <c r="BI108" s="880"/>
    </row>
    <row r="109" spans="1:61" s="115" customFormat="1" ht="15.75" thickBot="1">
      <c r="A109" s="283" t="s">
        <v>630</v>
      </c>
      <c r="B109" s="1169"/>
      <c r="C109" s="1169"/>
      <c r="D109" s="1169"/>
      <c r="E109" s="1169"/>
      <c r="F109" s="1169"/>
      <c r="G109" s="1169"/>
      <c r="H109" s="1169"/>
      <c r="I109" s="1223"/>
      <c r="J109" s="1224"/>
      <c r="K109" s="1224"/>
      <c r="L109" s="421">
        <f>L48+L61+L69+L77+L85+L92+L100+L108</f>
        <v>0</v>
      </c>
      <c r="M109" s="1167"/>
      <c r="N109" s="1169"/>
      <c r="O109" s="1169"/>
      <c r="P109" s="1169"/>
      <c r="Q109" s="1169"/>
      <c r="R109" s="1169"/>
      <c r="S109" s="1169"/>
      <c r="T109" s="1169"/>
      <c r="U109" s="1169"/>
      <c r="V109" s="1171">
        <f>V48+V61+V69+V77+V85+V92+V100+V108</f>
        <v>0</v>
      </c>
      <c r="W109" s="1172"/>
      <c r="X109" s="1172"/>
      <c r="Y109" s="418">
        <f>Y48+Y61+Y69+Y77+Y85+Y92+Y100+Y108</f>
        <v>0</v>
      </c>
      <c r="Z109" s="419">
        <f>Z48+Z61+Z69+Z77+Z85+Z92+Z100+Z108</f>
        <v>0</v>
      </c>
      <c r="AA109" s="419">
        <f>AA48+AA61+AA69+AA77+AA85+AA92+AA100+AA108</f>
        <v>0</v>
      </c>
      <c r="AB109" s="419" t="e">
        <f>AB48+AB61+AB69+AB77+AB85+AB92+AB100+AB108</f>
        <v>#VALUE!</v>
      </c>
      <c r="AC109" s="420">
        <f>AC48+AC61+AC69+AC77+AC85+AC92+AC100+AC108</f>
        <v>0</v>
      </c>
      <c r="AD109" s="420"/>
      <c r="AE109" s="419">
        <f>AE48+AE61+AE69+AE77+AE85+AE92+AE100+AE108</f>
        <v>0</v>
      </c>
      <c r="AF109" s="419">
        <f>AF48+AF61+AF69+AF77+AF85+AF92+AF100+AF108</f>
        <v>0</v>
      </c>
      <c r="AG109" s="419">
        <f>AG48+AG61+AG69+AG77+AG85+AG92+AG100+AG108</f>
        <v>0</v>
      </c>
      <c r="AH109" s="419">
        <f>AH48+AH61+AH69+AH77+AH85+AH92+AH100+AH108</f>
        <v>0</v>
      </c>
      <c r="AI109" s="549" t="e">
        <f>AI48+AI61+AI69+AI77+AI85+AI92+AI100+AI108</f>
        <v>#VALUE!</v>
      </c>
      <c r="AJ109" s="1226"/>
      <c r="AK109" s="1227"/>
      <c r="AL109" s="1227"/>
      <c r="AM109" s="1227"/>
      <c r="AN109" s="1227"/>
      <c r="AO109" s="1227"/>
      <c r="AP109" s="1227"/>
      <c r="AQ109" s="1227"/>
      <c r="AR109" s="1227"/>
      <c r="AS109" s="1227"/>
      <c r="AT109" s="1228"/>
      <c r="AU109" s="1114"/>
      <c r="AV109" s="406" t="e">
        <f t="shared" ref="AV109:BF109" si="72">AV48+AV61+AV69+AV77+AV85+AV92+AV100+AV108</f>
        <v>#VALUE!</v>
      </c>
      <c r="AW109" s="407" t="e">
        <f t="shared" si="72"/>
        <v>#VALUE!</v>
      </c>
      <c r="AX109" s="407" t="e">
        <f t="shared" si="72"/>
        <v>#VALUE!</v>
      </c>
      <c r="AY109" s="407" t="e">
        <f t="shared" si="72"/>
        <v>#VALUE!</v>
      </c>
      <c r="AZ109" s="407" t="e">
        <f t="shared" si="72"/>
        <v>#VALUE!</v>
      </c>
      <c r="BA109" s="407" t="e">
        <f t="shared" si="72"/>
        <v>#VALUE!</v>
      </c>
      <c r="BB109" s="407" t="e">
        <f t="shared" si="72"/>
        <v>#VALUE!</v>
      </c>
      <c r="BC109" s="407" t="e">
        <f t="shared" si="72"/>
        <v>#VALUE!</v>
      </c>
      <c r="BD109" s="407" t="e">
        <f t="shared" si="72"/>
        <v>#VALUE!</v>
      </c>
      <c r="BE109" s="407" t="e">
        <f t="shared" si="72"/>
        <v>#VALUE!</v>
      </c>
      <c r="BF109" s="408">
        <f t="shared" si="72"/>
        <v>0</v>
      </c>
      <c r="BG109" s="1114"/>
      <c r="BH109" s="880"/>
      <c r="BI109" s="880"/>
    </row>
    <row r="110" spans="1:61" s="115" customFormat="1" ht="15.75" thickBot="1">
      <c r="A110" s="285" t="s">
        <v>631</v>
      </c>
      <c r="B110" s="1229"/>
      <c r="C110" s="1229"/>
      <c r="D110" s="1229"/>
      <c r="E110" s="1229"/>
      <c r="F110" s="1229"/>
      <c r="G110" s="1229"/>
      <c r="H110" s="1229"/>
      <c r="I110" s="1230"/>
      <c r="J110" s="1229"/>
      <c r="K110" s="1229"/>
      <c r="L110" s="1230"/>
      <c r="M110" s="1231"/>
      <c r="N110" s="1229"/>
      <c r="O110" s="1229"/>
      <c r="P110" s="1229"/>
      <c r="Q110" s="1229"/>
      <c r="R110" s="1229"/>
      <c r="S110" s="1229"/>
      <c r="T110" s="1229"/>
      <c r="U110" s="1229"/>
      <c r="V110" s="1232">
        <f>V48+V61</f>
        <v>0</v>
      </c>
      <c r="W110" s="1233">
        <f>V110-STAFFING!J24</f>
        <v>0</v>
      </c>
      <c r="X110" s="1234"/>
      <c r="Y110" s="1235"/>
      <c r="Z110" s="1235"/>
      <c r="AA110" s="1235"/>
      <c r="AB110" s="1235"/>
      <c r="AC110" s="1235"/>
      <c r="AD110" s="1235"/>
      <c r="AE110" s="1235"/>
      <c r="AF110" s="1235"/>
      <c r="AG110" s="1235"/>
      <c r="AH110" s="1235"/>
      <c r="AI110" s="1236"/>
      <c r="AJ110" s="1237"/>
      <c r="AK110" s="1237"/>
      <c r="AL110" s="1237"/>
      <c r="AM110" s="1237"/>
      <c r="AN110" s="1237"/>
      <c r="AO110" s="1237"/>
      <c r="AP110" s="1237"/>
      <c r="AQ110" s="1237"/>
      <c r="AR110" s="1237"/>
      <c r="AS110" s="1237"/>
      <c r="AT110" s="1237"/>
      <c r="AU110" s="1098"/>
      <c r="AV110" s="545" t="s">
        <v>428</v>
      </c>
      <c r="AW110" s="546" t="s">
        <v>600</v>
      </c>
      <c r="AX110" s="546" t="s">
        <v>601</v>
      </c>
      <c r="AY110" s="546" t="s">
        <v>602</v>
      </c>
      <c r="AZ110" s="546" t="s">
        <v>610</v>
      </c>
      <c r="BA110" s="546" t="s">
        <v>207</v>
      </c>
      <c r="BB110" s="546" t="s">
        <v>605</v>
      </c>
      <c r="BC110" s="546" t="s">
        <v>606</v>
      </c>
      <c r="BD110" s="546" t="s">
        <v>398</v>
      </c>
      <c r="BE110" s="546" t="s">
        <v>608</v>
      </c>
      <c r="BF110" s="547" t="s">
        <v>609</v>
      </c>
      <c r="BG110" s="1114"/>
      <c r="BH110" s="880"/>
      <c r="BI110" s="880"/>
    </row>
    <row r="111" spans="1:61" s="115" customFormat="1">
      <c r="A111" s="39"/>
      <c r="B111" s="1238"/>
      <c r="C111" s="1238"/>
      <c r="D111" s="1238"/>
      <c r="E111" s="1238"/>
      <c r="F111" s="1238"/>
      <c r="G111" s="1238"/>
      <c r="H111" s="1238"/>
      <c r="I111" s="1239"/>
      <c r="J111" s="1238"/>
      <c r="K111" s="1238"/>
      <c r="L111" s="1239"/>
      <c r="M111" s="1240"/>
      <c r="N111" s="1238"/>
      <c r="O111" s="1238"/>
      <c r="P111" s="1238"/>
      <c r="Q111" s="1238"/>
      <c r="R111" s="1238"/>
      <c r="S111" s="1238"/>
      <c r="T111" s="1238"/>
      <c r="U111" s="1238"/>
      <c r="V111" s="1241"/>
      <c r="W111" s="1241"/>
      <c r="X111" s="1241"/>
      <c r="Y111" s="1242"/>
      <c r="Z111" s="1242"/>
      <c r="AA111" s="1242"/>
      <c r="AB111" s="1242"/>
      <c r="AC111" s="1242"/>
      <c r="AD111" s="1242"/>
      <c r="AE111" s="1242"/>
      <c r="AF111" s="1242"/>
      <c r="AG111" s="1242"/>
      <c r="AH111" s="1242"/>
      <c r="AI111" s="1242"/>
      <c r="AJ111" s="1237"/>
      <c r="AK111" s="1237"/>
      <c r="AL111" s="1237"/>
      <c r="AM111" s="1237"/>
      <c r="AN111" s="1237"/>
      <c r="AO111" s="1237"/>
      <c r="AP111" s="1237"/>
      <c r="AQ111" s="1237"/>
      <c r="AR111" s="1237"/>
      <c r="AS111" s="1237"/>
      <c r="AT111" s="1237"/>
      <c r="AU111" s="1098"/>
      <c r="AV111" s="1237"/>
      <c r="AW111" s="1237"/>
      <c r="AX111" s="1237"/>
      <c r="AY111" s="1237"/>
      <c r="AZ111" s="1237"/>
      <c r="BA111" s="1237"/>
      <c r="BB111" s="1237"/>
      <c r="BC111" s="1237"/>
      <c r="BD111" s="1237"/>
      <c r="BE111" s="1237"/>
      <c r="BF111" s="1237"/>
      <c r="BG111" s="1098"/>
      <c r="BH111" s="880"/>
      <c r="BI111" s="880"/>
    </row>
    <row r="112" spans="1:61" s="115" customFormat="1">
      <c r="A112" s="285" t="s">
        <v>632</v>
      </c>
      <c r="B112" s="1243"/>
      <c r="C112" s="1243"/>
      <c r="D112" s="1243"/>
      <c r="E112" s="1243"/>
      <c r="F112" s="1243"/>
      <c r="G112" s="1243"/>
      <c r="H112" s="1243"/>
      <c r="I112" s="1244"/>
      <c r="J112" s="1243"/>
      <c r="K112" s="1245" t="s">
        <v>633</v>
      </c>
      <c r="L112" s="576">
        <f>'DATA INPUT'!B56</f>
        <v>170</v>
      </c>
      <c r="M112" s="1246"/>
      <c r="N112" s="1243"/>
      <c r="O112" s="1243"/>
      <c r="P112" s="1243"/>
      <c r="Q112" s="1243"/>
      <c r="R112" s="1243"/>
      <c r="S112" s="1243"/>
      <c r="T112" s="1243"/>
      <c r="U112" s="1246" t="s">
        <v>634</v>
      </c>
      <c r="V112" s="1247">
        <f>'DATA INPUT'!B55</f>
        <v>0</v>
      </c>
      <c r="W112" s="417" t="s">
        <v>635</v>
      </c>
      <c r="X112" s="286">
        <f>L112*V112</f>
        <v>0</v>
      </c>
      <c r="Y112" s="1242"/>
      <c r="Z112" s="1100"/>
      <c r="AA112" s="38"/>
      <c r="AB112" s="1100"/>
      <c r="AC112" s="1100"/>
      <c r="AD112" s="1100"/>
      <c r="AE112" s="1100"/>
      <c r="AF112" s="1100"/>
      <c r="AG112" s="1100"/>
      <c r="AH112" s="1100"/>
      <c r="AI112" s="1100"/>
      <c r="AJ112" s="1237"/>
      <c r="AK112" s="1237"/>
      <c r="AL112" s="1237"/>
      <c r="AM112" s="1237"/>
      <c r="AN112" s="1237"/>
      <c r="AO112" s="1237"/>
      <c r="AP112" s="1237"/>
      <c r="AQ112" s="1237"/>
      <c r="AR112" s="1237"/>
      <c r="AS112" s="1237"/>
      <c r="AT112" s="1237"/>
      <c r="AU112" s="1098"/>
      <c r="AV112" s="1248"/>
      <c r="AW112" s="1248"/>
      <c r="AX112" s="1248"/>
      <c r="AY112" s="1248"/>
      <c r="AZ112" s="1248"/>
      <c r="BA112" s="1248"/>
      <c r="BB112" s="1248"/>
      <c r="BC112" s="1248"/>
      <c r="BD112" s="1248"/>
      <c r="BE112" s="1248"/>
      <c r="BF112" s="1248"/>
      <c r="BG112" s="1098"/>
      <c r="BH112" s="880"/>
      <c r="BI112" s="880"/>
    </row>
    <row r="113" spans="1:61" s="115" customFormat="1">
      <c r="A113" s="39"/>
      <c r="B113" s="39"/>
      <c r="C113" s="39"/>
      <c r="D113" s="39"/>
      <c r="E113" s="39"/>
      <c r="F113" s="39"/>
      <c r="G113" s="39"/>
      <c r="H113" s="39"/>
      <c r="I113" s="261"/>
      <c r="J113" s="1238"/>
      <c r="K113" s="39"/>
      <c r="L113" s="261"/>
      <c r="M113" s="1240"/>
      <c r="N113" s="1238"/>
      <c r="O113" s="1238"/>
      <c r="P113" s="1238"/>
      <c r="Q113" s="1238"/>
      <c r="R113" s="1238"/>
      <c r="S113" s="1238"/>
      <c r="T113" s="1238"/>
      <c r="U113" s="1238"/>
      <c r="V113" s="1095"/>
      <c r="W113" s="1095"/>
      <c r="X113" s="1095"/>
      <c r="Y113" s="1100"/>
      <c r="Z113" s="1100"/>
      <c r="AA113" s="1100"/>
      <c r="AB113" s="1100"/>
      <c r="AC113" s="1100"/>
      <c r="AD113" s="1100"/>
      <c r="AE113" s="1100"/>
      <c r="AF113" s="1100"/>
      <c r="AG113" s="1100"/>
      <c r="AH113" s="1100"/>
      <c r="AI113" s="1100"/>
      <c r="AJ113" s="880"/>
      <c r="AK113" s="880"/>
      <c r="AL113" s="880"/>
      <c r="AM113" s="880"/>
      <c r="AN113" s="880"/>
      <c r="AO113" s="880"/>
      <c r="AP113" s="880"/>
      <c r="AQ113" s="880"/>
      <c r="AR113" s="880"/>
      <c r="AS113" s="880"/>
      <c r="AT113" s="1237"/>
      <c r="AU113" s="1098"/>
      <c r="AV113" s="1248"/>
      <c r="AW113" s="1248"/>
      <c r="AX113" s="1248"/>
      <c r="AY113" s="1248"/>
      <c r="AZ113" s="1248"/>
      <c r="BA113" s="1248"/>
      <c r="BB113" s="1248" t="s">
        <v>636</v>
      </c>
      <c r="BC113" s="1248"/>
      <c r="BD113" s="1248"/>
      <c r="BE113" s="1249" t="e">
        <f>SUM(AV109:BE109)-AI109</f>
        <v>#VALUE!</v>
      </c>
      <c r="BF113" s="1249"/>
      <c r="BG113" s="1098"/>
      <c r="BH113" s="880"/>
      <c r="BI113" s="880"/>
    </row>
    <row r="114" spans="1:61" s="115" customFormat="1">
      <c r="A114" s="880"/>
      <c r="B114" s="880"/>
      <c r="C114" s="880"/>
      <c r="D114" s="880"/>
      <c r="E114" s="880"/>
      <c r="F114" s="880"/>
      <c r="G114" s="880"/>
      <c r="H114" s="880"/>
      <c r="I114" s="1100"/>
      <c r="J114" s="880"/>
      <c r="K114" s="74"/>
      <c r="L114" s="1100"/>
      <c r="M114" s="1240"/>
      <c r="N114" s="880"/>
      <c r="O114" s="880"/>
      <c r="P114" s="880"/>
      <c r="Q114" s="880"/>
      <c r="R114" s="880"/>
      <c r="S114" s="880"/>
      <c r="T114" s="880"/>
      <c r="U114" s="880"/>
      <c r="V114" s="40"/>
      <c r="W114" s="40"/>
      <c r="X114" s="40"/>
      <c r="Y114" s="880"/>
      <c r="Z114" s="880"/>
      <c r="AA114" s="880"/>
      <c r="AB114" s="880"/>
      <c r="AC114" s="880"/>
      <c r="AD114" s="880"/>
      <c r="AE114" s="880"/>
      <c r="AF114" s="880"/>
      <c r="AG114" s="880"/>
      <c r="AH114" s="880"/>
      <c r="AI114" s="880"/>
      <c r="AJ114" s="1237"/>
      <c r="AK114" s="1237"/>
      <c r="AL114" s="1237"/>
      <c r="AM114" s="1237"/>
      <c r="AN114" s="1237"/>
      <c r="AO114" s="1237"/>
      <c r="AP114" s="1237"/>
      <c r="AQ114" s="1237"/>
      <c r="AR114" s="1237"/>
      <c r="AS114" s="1237"/>
      <c r="AT114" s="1237"/>
      <c r="AU114" s="1098"/>
      <c r="AV114" s="1100"/>
      <c r="AW114" s="1100"/>
      <c r="AX114" s="1100"/>
      <c r="AY114" s="1100"/>
      <c r="AZ114" s="1100"/>
      <c r="BA114" s="1100"/>
      <c r="BB114" s="880"/>
      <c r="BC114" s="880"/>
      <c r="BD114" s="880"/>
      <c r="BE114" s="880"/>
      <c r="BF114" s="880"/>
      <c r="BG114" s="1098"/>
      <c r="BH114" s="880"/>
      <c r="BI114" s="880"/>
    </row>
    <row r="115" spans="1:61" s="115" customFormat="1">
      <c r="A115" s="880"/>
      <c r="B115" s="880"/>
      <c r="C115" s="880"/>
      <c r="D115" s="880"/>
      <c r="E115" s="880"/>
      <c r="F115" s="880"/>
      <c r="G115" s="880"/>
      <c r="H115" s="880"/>
      <c r="I115" s="1100"/>
      <c r="J115" s="75"/>
      <c r="K115" s="9"/>
      <c r="L115" s="97"/>
      <c r="M115" s="98"/>
      <c r="N115" s="75"/>
      <c r="O115" s="75"/>
      <c r="P115" s="76"/>
      <c r="Q115" s="75"/>
      <c r="R115" s="75"/>
      <c r="S115" s="75"/>
      <c r="T115" s="75"/>
      <c r="U115" s="75"/>
      <c r="V115" s="75"/>
      <c r="W115" s="75"/>
      <c r="X115" s="40"/>
      <c r="Y115" s="880"/>
      <c r="Z115" s="880"/>
      <c r="AA115" s="880"/>
      <c r="AB115" s="880"/>
      <c r="AC115" s="880"/>
      <c r="AD115" s="880"/>
      <c r="AE115" s="880"/>
      <c r="AF115" s="880"/>
      <c r="AG115" s="880"/>
      <c r="AH115" s="880"/>
      <c r="AI115" s="880"/>
      <c r="AJ115" s="880"/>
      <c r="AK115" s="880"/>
      <c r="AL115" s="880"/>
      <c r="AM115" s="880"/>
      <c r="AN115" s="880"/>
      <c r="AO115" s="880"/>
      <c r="AP115" s="880"/>
      <c r="AQ115" s="880"/>
      <c r="AR115" s="880"/>
      <c r="AS115" s="880"/>
      <c r="AT115" s="1237"/>
      <c r="AU115" s="1098"/>
      <c r="AV115" s="880"/>
      <c r="AW115" s="880"/>
      <c r="AX115" s="880"/>
      <c r="AY115" s="880"/>
      <c r="AZ115" s="880"/>
      <c r="BA115" s="880"/>
      <c r="BB115" s="880"/>
      <c r="BC115" s="880"/>
      <c r="BD115" s="880"/>
      <c r="BE115" s="880"/>
      <c r="BF115" s="880"/>
      <c r="BG115" s="1098"/>
      <c r="BH115" s="880"/>
      <c r="BI115" s="880"/>
    </row>
    <row r="116" spans="1:61" s="115" customFormat="1">
      <c r="A116" s="880"/>
      <c r="B116" s="880"/>
      <c r="C116" s="880"/>
      <c r="D116" s="880"/>
      <c r="E116" s="880"/>
      <c r="F116" s="880"/>
      <c r="G116" s="880"/>
      <c r="H116" s="880"/>
      <c r="I116" s="1100"/>
      <c r="J116" s="65"/>
      <c r="K116" s="64"/>
      <c r="L116" s="99"/>
      <c r="M116" s="99"/>
      <c r="N116" s="65"/>
      <c r="O116" s="65"/>
      <c r="P116" s="65"/>
      <c r="Q116" s="65"/>
      <c r="R116" s="65"/>
      <c r="S116" s="65"/>
      <c r="T116" s="65"/>
      <c r="U116" s="65"/>
      <c r="V116" s="71"/>
      <c r="W116" s="71"/>
      <c r="X116" s="72"/>
      <c r="Y116" s="73"/>
      <c r="Z116" s="71"/>
      <c r="AA116" s="71"/>
      <c r="AB116" s="880"/>
      <c r="AC116" s="880"/>
      <c r="AD116" s="880"/>
      <c r="AE116" s="880"/>
      <c r="AF116" s="880"/>
      <c r="AG116" s="880"/>
      <c r="AH116" s="880"/>
      <c r="AI116" s="880"/>
      <c r="AJ116" s="880"/>
      <c r="AK116" s="880"/>
      <c r="AL116" s="880"/>
      <c r="AM116" s="880"/>
      <c r="AN116" s="880"/>
      <c r="AO116" s="880"/>
      <c r="AP116" s="880"/>
      <c r="AQ116" s="880"/>
      <c r="AR116" s="880"/>
      <c r="AS116" s="880"/>
      <c r="AT116" s="1237"/>
      <c r="AU116" s="1098"/>
      <c r="AV116" s="880"/>
      <c r="AW116" s="880"/>
      <c r="AX116" s="880"/>
      <c r="AY116" s="880"/>
      <c r="AZ116" s="880"/>
      <c r="BA116" s="880"/>
      <c r="BB116" s="880"/>
      <c r="BC116" s="880"/>
      <c r="BD116" s="880"/>
      <c r="BE116" s="880"/>
      <c r="BF116" s="880"/>
      <c r="BG116" s="1098"/>
      <c r="BH116" s="880"/>
      <c r="BI116" s="880"/>
    </row>
    <row r="117" spans="1:61" s="115" customFormat="1">
      <c r="A117" s="880"/>
      <c r="B117" s="880"/>
      <c r="C117" s="880"/>
      <c r="D117" s="880"/>
      <c r="E117" s="880"/>
      <c r="F117" s="880"/>
      <c r="G117" s="880"/>
      <c r="H117" s="880"/>
      <c r="I117" s="1100"/>
      <c r="J117" s="61"/>
      <c r="K117" s="66"/>
      <c r="L117" s="61"/>
      <c r="M117" s="94"/>
      <c r="N117" s="61"/>
      <c r="O117" s="61"/>
      <c r="P117" s="880"/>
      <c r="Q117" s="880"/>
      <c r="R117" s="67"/>
      <c r="S117" s="67"/>
      <c r="T117" s="67"/>
      <c r="U117" s="67"/>
      <c r="V117" s="1250"/>
      <c r="W117" s="1250"/>
      <c r="X117" s="69"/>
      <c r="Y117" s="1250"/>
      <c r="Z117" s="1250"/>
      <c r="AA117" s="1250"/>
      <c r="AB117" s="880"/>
      <c r="AC117" s="880"/>
      <c r="AD117" s="880"/>
      <c r="AE117" s="880"/>
      <c r="AF117" s="880"/>
      <c r="AG117" s="880"/>
      <c r="AH117" s="880"/>
      <c r="AI117" s="880"/>
      <c r="AJ117" s="880"/>
      <c r="AK117" s="880"/>
      <c r="AL117" s="880"/>
      <c r="AM117" s="880"/>
      <c r="AN117" s="880"/>
      <c r="AO117" s="880"/>
      <c r="AP117" s="880"/>
      <c r="AQ117" s="880"/>
      <c r="AR117" s="880"/>
      <c r="AS117" s="880"/>
      <c r="AT117" s="1237"/>
      <c r="AU117" s="1098"/>
      <c r="AV117" s="880"/>
      <c r="AW117" s="880"/>
      <c r="AX117" s="880"/>
      <c r="AY117" s="880"/>
      <c r="AZ117" s="880"/>
      <c r="BA117" s="880"/>
      <c r="BB117" s="880"/>
      <c r="BC117" s="880"/>
      <c r="BD117" s="880"/>
      <c r="BE117" s="880"/>
      <c r="BF117" s="880"/>
      <c r="BG117" s="1098"/>
      <c r="BH117" s="880"/>
      <c r="BI117" s="880"/>
    </row>
    <row r="118" spans="1:61" s="115" customFormat="1">
      <c r="A118" s="880"/>
      <c r="B118" s="880"/>
      <c r="C118" s="880"/>
      <c r="D118" s="880"/>
      <c r="E118" s="880"/>
      <c r="F118" s="880"/>
      <c r="G118" s="880"/>
      <c r="H118" s="880"/>
      <c r="I118" s="1100"/>
      <c r="J118" s="61"/>
      <c r="K118" s="66"/>
      <c r="L118" s="61"/>
      <c r="M118" s="94"/>
      <c r="N118" s="61"/>
      <c r="O118" s="61"/>
      <c r="P118" s="67"/>
      <c r="Q118" s="67"/>
      <c r="R118" s="67"/>
      <c r="S118" s="67"/>
      <c r="T118" s="67"/>
      <c r="U118" s="67"/>
      <c r="V118" s="1250"/>
      <c r="W118" s="1250"/>
      <c r="X118" s="69"/>
      <c r="Y118" s="1250"/>
      <c r="Z118" s="1250"/>
      <c r="AA118" s="1250"/>
      <c r="AB118" s="880"/>
      <c r="AC118" s="880"/>
      <c r="AD118" s="880"/>
      <c r="AE118" s="880"/>
      <c r="AF118" s="880"/>
      <c r="AG118" s="880"/>
      <c r="AH118" s="880"/>
      <c r="AI118" s="880"/>
      <c r="AJ118" s="880"/>
      <c r="AK118" s="880"/>
      <c r="AL118" s="880"/>
      <c r="AM118" s="880"/>
      <c r="AN118" s="880"/>
      <c r="AO118" s="880"/>
      <c r="AP118" s="880"/>
      <c r="AQ118" s="880"/>
      <c r="AR118" s="880"/>
      <c r="AS118" s="880"/>
      <c r="AT118" s="1237"/>
      <c r="AU118" s="1098"/>
      <c r="AV118" s="880"/>
      <c r="AW118" s="880"/>
      <c r="AX118" s="880"/>
      <c r="AY118" s="880"/>
      <c r="AZ118" s="880"/>
      <c r="BA118" s="880"/>
      <c r="BB118" s="880"/>
      <c r="BC118" s="880"/>
      <c r="BD118" s="880"/>
      <c r="BE118" s="880"/>
      <c r="BF118" s="880"/>
      <c r="BG118" s="1098"/>
      <c r="BH118" s="880"/>
      <c r="BI118" s="880"/>
    </row>
    <row r="119" spans="1:61" s="115" customFormat="1">
      <c r="A119" s="880"/>
      <c r="B119" s="880"/>
      <c r="C119" s="880"/>
      <c r="D119" s="880"/>
      <c r="E119" s="880"/>
      <c r="F119" s="880"/>
      <c r="G119" s="880"/>
      <c r="H119" s="880"/>
      <c r="I119" s="1100"/>
      <c r="J119" s="61"/>
      <c r="K119" s="66"/>
      <c r="L119" s="61"/>
      <c r="M119" s="94"/>
      <c r="N119" s="61"/>
      <c r="O119" s="61"/>
      <c r="P119" s="67"/>
      <c r="Q119" s="67"/>
      <c r="R119" s="67"/>
      <c r="S119" s="67"/>
      <c r="T119" s="67"/>
      <c r="U119" s="67"/>
      <c r="V119" s="1250"/>
      <c r="W119" s="1250"/>
      <c r="X119" s="69"/>
      <c r="Y119" s="1250"/>
      <c r="Z119" s="1250"/>
      <c r="AA119" s="1250"/>
      <c r="AB119" s="880"/>
      <c r="AC119" s="880"/>
      <c r="AD119" s="880"/>
      <c r="AE119" s="880"/>
      <c r="AF119" s="880"/>
      <c r="AG119" s="880"/>
      <c r="AH119" s="880"/>
      <c r="AI119" s="880"/>
      <c r="AJ119" s="880"/>
      <c r="AK119" s="880"/>
      <c r="AL119" s="880"/>
      <c r="AM119" s="880"/>
      <c r="AN119" s="880"/>
      <c r="AO119" s="880"/>
      <c r="AP119" s="880"/>
      <c r="AQ119" s="880"/>
      <c r="AR119" s="880"/>
      <c r="AS119" s="880"/>
      <c r="AT119" s="1237"/>
      <c r="AU119" s="1098"/>
      <c r="AV119" s="880"/>
      <c r="AW119" s="880"/>
      <c r="AX119" s="880"/>
      <c r="AY119" s="880"/>
      <c r="AZ119" s="880"/>
      <c r="BA119" s="880"/>
      <c r="BB119" s="880"/>
      <c r="BC119" s="880"/>
      <c r="BD119" s="880"/>
      <c r="BE119" s="880"/>
      <c r="BF119" s="880"/>
      <c r="BG119" s="1098"/>
      <c r="BH119" s="880"/>
      <c r="BI119" s="880"/>
    </row>
    <row r="120" spans="1:61" s="115" customFormat="1">
      <c r="A120" s="880"/>
      <c r="B120" s="880"/>
      <c r="C120" s="880"/>
      <c r="D120" s="880"/>
      <c r="E120" s="880"/>
      <c r="F120" s="880"/>
      <c r="G120" s="880"/>
      <c r="H120" s="880"/>
      <c r="I120" s="1100"/>
      <c r="J120" s="61"/>
      <c r="K120" s="66"/>
      <c r="L120" s="61"/>
      <c r="M120" s="94"/>
      <c r="N120" s="61"/>
      <c r="O120" s="61"/>
      <c r="P120" s="67"/>
      <c r="Q120" s="67"/>
      <c r="R120" s="67"/>
      <c r="S120" s="67"/>
      <c r="T120" s="67"/>
      <c r="U120" s="67"/>
      <c r="V120" s="1250"/>
      <c r="W120" s="1250"/>
      <c r="X120" s="69"/>
      <c r="Y120" s="1250"/>
      <c r="Z120" s="1250"/>
      <c r="AA120" s="1250"/>
      <c r="AB120" s="880"/>
      <c r="AC120" s="880"/>
      <c r="AD120" s="880"/>
      <c r="AE120" s="880"/>
      <c r="AF120" s="880"/>
      <c r="AG120" s="880"/>
      <c r="AH120" s="880"/>
      <c r="AI120" s="880"/>
      <c r="AJ120" s="880"/>
      <c r="AK120" s="880"/>
      <c r="AL120" s="880"/>
      <c r="AM120" s="880"/>
      <c r="AN120" s="880"/>
      <c r="AO120" s="880"/>
      <c r="AP120" s="880"/>
      <c r="AQ120" s="880"/>
      <c r="AR120" s="880"/>
      <c r="AS120" s="880"/>
      <c r="AT120" s="1237"/>
      <c r="AU120" s="1098"/>
      <c r="AV120" s="880"/>
      <c r="AW120" s="880"/>
      <c r="AX120" s="880"/>
      <c r="AY120" s="880"/>
      <c r="AZ120" s="880"/>
      <c r="BA120" s="880"/>
      <c r="BB120" s="880"/>
      <c r="BC120" s="880"/>
      <c r="BD120" s="880"/>
      <c r="BE120" s="880"/>
      <c r="BF120" s="880"/>
      <c r="BG120" s="1098"/>
      <c r="BH120" s="880"/>
      <c r="BI120" s="880"/>
    </row>
    <row r="121" spans="1:61" s="115" customFormat="1">
      <c r="A121" s="880"/>
      <c r="B121" s="880"/>
      <c r="C121" s="880"/>
      <c r="D121" s="880"/>
      <c r="E121" s="880"/>
      <c r="F121" s="880"/>
      <c r="G121" s="880"/>
      <c r="H121" s="880"/>
      <c r="I121" s="1100"/>
      <c r="J121" s="61"/>
      <c r="K121" s="66"/>
      <c r="L121" s="61"/>
      <c r="M121" s="94"/>
      <c r="N121" s="61"/>
      <c r="O121" s="61"/>
      <c r="P121" s="67"/>
      <c r="Q121" s="67"/>
      <c r="R121" s="67"/>
      <c r="S121" s="67"/>
      <c r="T121" s="67"/>
      <c r="U121" s="67"/>
      <c r="V121" s="1250"/>
      <c r="W121" s="1250"/>
      <c r="X121" s="69"/>
      <c r="Y121" s="1250"/>
      <c r="Z121" s="1250"/>
      <c r="AA121" s="1250"/>
      <c r="AB121" s="880"/>
      <c r="AC121" s="880"/>
      <c r="AD121" s="880"/>
      <c r="AE121" s="880"/>
      <c r="AF121" s="880"/>
      <c r="AG121" s="880"/>
      <c r="AH121" s="880"/>
      <c r="AI121" s="880"/>
      <c r="AJ121" s="880"/>
      <c r="AK121" s="880"/>
      <c r="AL121" s="880"/>
      <c r="AM121" s="880"/>
      <c r="AN121" s="880"/>
      <c r="AO121" s="880"/>
      <c r="AP121" s="880"/>
      <c r="AQ121" s="880"/>
      <c r="AR121" s="880"/>
      <c r="AS121" s="880"/>
      <c r="AT121" s="1237"/>
      <c r="AU121" s="1098"/>
      <c r="AV121" s="880"/>
      <c r="AW121" s="880"/>
      <c r="AX121" s="880"/>
      <c r="AY121" s="880"/>
      <c r="AZ121" s="880"/>
      <c r="BA121" s="880"/>
      <c r="BB121" s="880"/>
      <c r="BC121" s="880"/>
      <c r="BD121" s="880"/>
      <c r="BE121" s="880"/>
      <c r="BF121" s="880"/>
      <c r="BG121" s="1098"/>
      <c r="BH121" s="880"/>
      <c r="BI121" s="880"/>
    </row>
    <row r="122" spans="1:61" s="115" customFormat="1">
      <c r="A122" s="880"/>
      <c r="B122" s="880"/>
      <c r="C122" s="880"/>
      <c r="D122" s="880"/>
      <c r="E122" s="880"/>
      <c r="F122" s="880"/>
      <c r="G122" s="880"/>
      <c r="H122" s="880"/>
      <c r="I122" s="1100"/>
      <c r="J122" s="61"/>
      <c r="K122" s="66"/>
      <c r="L122" s="61"/>
      <c r="M122" s="94"/>
      <c r="N122" s="61"/>
      <c r="O122" s="61"/>
      <c r="P122" s="67"/>
      <c r="Q122" s="67"/>
      <c r="R122" s="67"/>
      <c r="S122" s="67"/>
      <c r="T122" s="67"/>
      <c r="U122" s="67"/>
      <c r="V122" s="1250"/>
      <c r="W122" s="1250"/>
      <c r="X122" s="69"/>
      <c r="Y122" s="1250"/>
      <c r="Z122" s="1250"/>
      <c r="AA122" s="1250"/>
      <c r="AB122" s="880"/>
      <c r="AC122" s="880"/>
      <c r="AD122" s="880"/>
      <c r="AE122" s="880"/>
      <c r="AF122" s="880"/>
      <c r="AG122" s="880"/>
      <c r="AH122" s="880"/>
      <c r="AI122" s="880"/>
      <c r="AJ122" s="880"/>
      <c r="AK122" s="880"/>
      <c r="AL122" s="880"/>
      <c r="AM122" s="880"/>
      <c r="AN122" s="880"/>
      <c r="AO122" s="880"/>
      <c r="AP122" s="880"/>
      <c r="AQ122" s="880"/>
      <c r="AR122" s="880"/>
      <c r="AS122" s="880"/>
      <c r="AT122" s="1237"/>
      <c r="AU122" s="1098"/>
      <c r="AV122" s="880"/>
      <c r="AW122" s="880"/>
      <c r="AX122" s="880"/>
      <c r="AY122" s="880"/>
      <c r="AZ122" s="880"/>
      <c r="BA122" s="880"/>
      <c r="BB122" s="880"/>
      <c r="BC122" s="880"/>
      <c r="BD122" s="880"/>
      <c r="BE122" s="880"/>
      <c r="BF122" s="880"/>
      <c r="BG122" s="1098"/>
      <c r="BH122" s="880"/>
      <c r="BI122" s="880"/>
    </row>
    <row r="123" spans="1:61" s="115" customFormat="1">
      <c r="A123" s="880"/>
      <c r="B123" s="880"/>
      <c r="C123" s="880"/>
      <c r="D123" s="880"/>
      <c r="E123" s="880"/>
      <c r="F123" s="880"/>
      <c r="G123" s="880"/>
      <c r="H123" s="880"/>
      <c r="I123" s="1100"/>
      <c r="J123" s="61"/>
      <c r="K123" s="66"/>
      <c r="L123" s="61"/>
      <c r="M123" s="94"/>
      <c r="N123" s="61"/>
      <c r="O123" s="61"/>
      <c r="P123" s="61"/>
      <c r="Q123" s="61"/>
      <c r="R123" s="61"/>
      <c r="S123" s="61"/>
      <c r="T123" s="61"/>
      <c r="U123" s="61"/>
      <c r="V123" s="880"/>
      <c r="W123" s="880"/>
      <c r="X123" s="40"/>
      <c r="Y123" s="880"/>
      <c r="Z123" s="880"/>
      <c r="AA123" s="880"/>
      <c r="AB123" s="880"/>
      <c r="AC123" s="880"/>
      <c r="AD123" s="880"/>
      <c r="AE123" s="880"/>
      <c r="AF123" s="880"/>
      <c r="AG123" s="880"/>
      <c r="AH123" s="880"/>
      <c r="AI123" s="880"/>
      <c r="AJ123" s="880"/>
      <c r="AK123" s="880"/>
      <c r="AL123" s="880"/>
      <c r="AM123" s="880"/>
      <c r="AN123" s="880"/>
      <c r="AO123" s="880"/>
      <c r="AP123" s="880"/>
      <c r="AQ123" s="880"/>
      <c r="AR123" s="880"/>
      <c r="AS123" s="880"/>
      <c r="AT123" s="1237"/>
      <c r="AU123" s="1098"/>
      <c r="AV123" s="880"/>
      <c r="AW123" s="880"/>
      <c r="AX123" s="880"/>
      <c r="AY123" s="880"/>
      <c r="AZ123" s="880"/>
      <c r="BA123" s="880"/>
      <c r="BB123" s="880"/>
      <c r="BC123" s="880"/>
      <c r="BD123" s="880"/>
      <c r="BE123" s="880"/>
      <c r="BF123" s="880"/>
      <c r="BG123" s="1098"/>
      <c r="BH123" s="880"/>
      <c r="BI123" s="880"/>
    </row>
    <row r="124" spans="1:61" s="115" customFormat="1">
      <c r="A124" s="880"/>
      <c r="B124" s="880"/>
      <c r="C124" s="880"/>
      <c r="D124" s="880"/>
      <c r="E124" s="880"/>
      <c r="F124" s="880"/>
      <c r="G124" s="880"/>
      <c r="H124" s="880"/>
      <c r="I124" s="1100"/>
      <c r="J124" s="61"/>
      <c r="K124" s="66"/>
      <c r="L124" s="61"/>
      <c r="M124" s="94"/>
      <c r="N124" s="61"/>
      <c r="O124" s="61"/>
      <c r="P124" s="61"/>
      <c r="Q124" s="61"/>
      <c r="R124" s="61"/>
      <c r="S124" s="61"/>
      <c r="T124" s="61"/>
      <c r="U124" s="61"/>
      <c r="V124" s="880"/>
      <c r="W124" s="880"/>
      <c r="X124" s="40"/>
      <c r="Y124" s="880"/>
      <c r="Z124" s="880"/>
      <c r="AA124" s="880"/>
      <c r="AB124" s="880"/>
      <c r="AC124" s="880"/>
      <c r="AD124" s="880"/>
      <c r="AE124" s="880"/>
      <c r="AF124" s="880"/>
      <c r="AG124" s="880"/>
      <c r="AH124" s="880"/>
      <c r="AI124" s="880"/>
      <c r="AJ124" s="880"/>
      <c r="AK124" s="880"/>
      <c r="AL124" s="880"/>
      <c r="AM124" s="880"/>
      <c r="AN124" s="880"/>
      <c r="AO124" s="880"/>
      <c r="AP124" s="880"/>
      <c r="AQ124" s="880"/>
      <c r="AR124" s="880"/>
      <c r="AS124" s="880"/>
      <c r="AT124" s="1237"/>
      <c r="AU124" s="1098"/>
      <c r="AV124" s="880"/>
      <c r="AW124" s="880"/>
      <c r="AX124" s="880"/>
      <c r="AY124" s="880"/>
      <c r="AZ124" s="880"/>
      <c r="BA124" s="880"/>
      <c r="BB124" s="880"/>
      <c r="BC124" s="880"/>
      <c r="BD124" s="880"/>
      <c r="BE124" s="880"/>
      <c r="BF124" s="880"/>
      <c r="BG124" s="1098"/>
      <c r="BH124" s="880"/>
      <c r="BI124" s="880"/>
    </row>
    <row r="125" spans="1:61" s="115" customFormat="1">
      <c r="A125" s="880"/>
      <c r="B125" s="880"/>
      <c r="C125" s="880"/>
      <c r="D125" s="880"/>
      <c r="E125" s="880"/>
      <c r="F125" s="880"/>
      <c r="G125" s="880"/>
      <c r="H125" s="880"/>
      <c r="I125" s="1100"/>
      <c r="J125" s="61"/>
      <c r="K125" s="66"/>
      <c r="L125" s="61"/>
      <c r="M125" s="94"/>
      <c r="N125" s="61"/>
      <c r="O125" s="61"/>
      <c r="P125" s="61"/>
      <c r="Q125" s="61"/>
      <c r="R125" s="61"/>
      <c r="S125" s="61"/>
      <c r="T125" s="61"/>
      <c r="U125" s="61"/>
      <c r="V125" s="880"/>
      <c r="W125" s="880"/>
      <c r="X125" s="40"/>
      <c r="Y125" s="880"/>
      <c r="Z125" s="880"/>
      <c r="AA125" s="880"/>
      <c r="AB125" s="880"/>
      <c r="AC125" s="880"/>
      <c r="AD125" s="880"/>
      <c r="AE125" s="880"/>
      <c r="AF125" s="880"/>
      <c r="AG125" s="880"/>
      <c r="AH125" s="880"/>
      <c r="AI125" s="880"/>
      <c r="AJ125" s="880"/>
      <c r="AK125" s="880"/>
      <c r="AL125" s="880"/>
      <c r="AM125" s="880"/>
      <c r="AN125" s="880"/>
      <c r="AO125" s="880"/>
      <c r="AP125" s="880"/>
      <c r="AQ125" s="880"/>
      <c r="AR125" s="880"/>
      <c r="AS125" s="880"/>
      <c r="AT125" s="1237"/>
      <c r="AU125" s="1098"/>
      <c r="AV125" s="880"/>
      <c r="AW125" s="880"/>
      <c r="AX125" s="880"/>
      <c r="AY125" s="880"/>
      <c r="AZ125" s="880"/>
      <c r="BA125" s="880"/>
      <c r="BB125" s="880"/>
      <c r="BC125" s="880"/>
      <c r="BD125" s="880"/>
      <c r="BE125" s="880"/>
      <c r="BF125" s="880"/>
      <c r="BG125" s="1098"/>
      <c r="BH125" s="880"/>
      <c r="BI125" s="880"/>
    </row>
    <row r="126" spans="1:61" s="115" customFormat="1">
      <c r="A126" s="880"/>
      <c r="B126" s="880"/>
      <c r="C126" s="880"/>
      <c r="D126" s="880"/>
      <c r="E126" s="880"/>
      <c r="F126" s="880"/>
      <c r="G126" s="880"/>
      <c r="H126" s="880"/>
      <c r="I126" s="1100"/>
      <c r="J126" s="61"/>
      <c r="K126" s="66"/>
      <c r="L126" s="61"/>
      <c r="M126" s="94"/>
      <c r="N126" s="61"/>
      <c r="O126" s="61"/>
      <c r="P126" s="61"/>
      <c r="Q126" s="61"/>
      <c r="R126" s="61"/>
      <c r="S126" s="61"/>
      <c r="T126" s="61"/>
      <c r="U126" s="61"/>
      <c r="V126" s="880"/>
      <c r="W126" s="880"/>
      <c r="X126" s="40"/>
      <c r="Y126" s="880"/>
      <c r="Z126" s="880"/>
      <c r="AA126" s="880"/>
      <c r="AB126" s="880"/>
      <c r="AC126" s="880"/>
      <c r="AD126" s="880"/>
      <c r="AE126" s="880"/>
      <c r="AF126" s="880"/>
      <c r="AG126" s="880"/>
      <c r="AH126" s="880"/>
      <c r="AI126" s="880"/>
      <c r="AJ126" s="880"/>
      <c r="AK126" s="880"/>
      <c r="AL126" s="880"/>
      <c r="AM126" s="880"/>
      <c r="AN126" s="880"/>
      <c r="AO126" s="880"/>
      <c r="AP126" s="880"/>
      <c r="AQ126" s="880"/>
      <c r="AR126" s="880"/>
      <c r="AS126" s="880"/>
      <c r="AT126" s="1237"/>
      <c r="AU126" s="1098"/>
      <c r="AV126" s="880"/>
      <c r="AW126" s="880"/>
      <c r="AX126" s="880"/>
      <c r="AY126" s="880"/>
      <c r="AZ126" s="880"/>
      <c r="BA126" s="880"/>
      <c r="BB126" s="880"/>
      <c r="BC126" s="880"/>
      <c r="BD126" s="880"/>
      <c r="BE126" s="880"/>
      <c r="BF126" s="880"/>
      <c r="BG126" s="1098"/>
      <c r="BH126" s="880"/>
      <c r="BI126" s="880"/>
    </row>
    <row r="127" spans="1:61" s="115" customFormat="1">
      <c r="A127" s="880"/>
      <c r="B127" s="880"/>
      <c r="C127" s="880"/>
      <c r="D127" s="880"/>
      <c r="E127" s="880"/>
      <c r="F127" s="880"/>
      <c r="G127" s="880"/>
      <c r="H127" s="880"/>
      <c r="I127" s="1100"/>
      <c r="J127" s="61"/>
      <c r="K127" s="66"/>
      <c r="L127" s="61"/>
      <c r="M127" s="94"/>
      <c r="N127" s="61"/>
      <c r="O127" s="61"/>
      <c r="P127" s="61"/>
      <c r="Q127" s="61"/>
      <c r="R127" s="61"/>
      <c r="S127" s="61"/>
      <c r="T127" s="61"/>
      <c r="U127" s="61"/>
      <c r="V127" s="880"/>
      <c r="W127" s="880"/>
      <c r="X127" s="40"/>
      <c r="Y127" s="880"/>
      <c r="Z127" s="880"/>
      <c r="AA127" s="880"/>
      <c r="AB127" s="880"/>
      <c r="AC127" s="880"/>
      <c r="AD127" s="880"/>
      <c r="AE127" s="880"/>
      <c r="AF127" s="880"/>
      <c r="AG127" s="880"/>
      <c r="AH127" s="880"/>
      <c r="AI127" s="880"/>
      <c r="AJ127" s="880"/>
      <c r="AK127" s="880"/>
      <c r="AL127" s="880"/>
      <c r="AM127" s="880"/>
      <c r="AN127" s="880"/>
      <c r="AO127" s="880"/>
      <c r="AP127" s="880"/>
      <c r="AQ127" s="880"/>
      <c r="AR127" s="880"/>
      <c r="AS127" s="880"/>
      <c r="AT127" s="1237"/>
      <c r="AU127" s="1098"/>
      <c r="AV127" s="880"/>
      <c r="AW127" s="880"/>
      <c r="AX127" s="880"/>
      <c r="AY127" s="880"/>
      <c r="AZ127" s="880"/>
      <c r="BA127" s="880"/>
      <c r="BB127" s="880"/>
      <c r="BC127" s="880"/>
      <c r="BD127" s="880"/>
      <c r="BE127" s="880"/>
      <c r="BF127" s="880"/>
      <c r="BG127" s="1098"/>
      <c r="BH127" s="880"/>
      <c r="BI127" s="880"/>
    </row>
    <row r="128" spans="1:61" s="115" customFormat="1">
      <c r="A128" s="880"/>
      <c r="B128" s="880"/>
      <c r="C128" s="880"/>
      <c r="D128" s="880"/>
      <c r="E128" s="880"/>
      <c r="F128" s="880"/>
      <c r="G128" s="880"/>
      <c r="H128" s="880"/>
      <c r="I128" s="1100"/>
      <c r="J128" s="61"/>
      <c r="K128" s="66"/>
      <c r="L128" s="61"/>
      <c r="M128" s="94"/>
      <c r="N128" s="61"/>
      <c r="O128" s="61"/>
      <c r="P128" s="61"/>
      <c r="Q128" s="61"/>
      <c r="R128" s="61"/>
      <c r="S128" s="61"/>
      <c r="T128" s="61"/>
      <c r="U128" s="61"/>
      <c r="V128" s="880"/>
      <c r="W128" s="880"/>
      <c r="X128" s="40"/>
      <c r="Y128" s="880"/>
      <c r="Z128" s="880"/>
      <c r="AA128" s="880"/>
      <c r="AB128" s="880"/>
      <c r="AC128" s="880"/>
      <c r="AD128" s="880"/>
      <c r="AE128" s="880"/>
      <c r="AF128" s="880"/>
      <c r="AG128" s="880"/>
      <c r="AH128" s="880"/>
      <c r="AI128" s="880"/>
      <c r="AJ128" s="880"/>
      <c r="AK128" s="880"/>
      <c r="AL128" s="880"/>
      <c r="AM128" s="880"/>
      <c r="AN128" s="880"/>
      <c r="AO128" s="880"/>
      <c r="AP128" s="880"/>
      <c r="AQ128" s="880"/>
      <c r="AR128" s="880"/>
      <c r="AS128" s="880"/>
      <c r="AT128" s="1237"/>
      <c r="AU128" s="1098"/>
      <c r="AV128" s="880"/>
      <c r="AW128" s="880"/>
      <c r="AX128" s="880"/>
      <c r="AY128" s="880"/>
      <c r="AZ128" s="880"/>
      <c r="BA128" s="880"/>
      <c r="BB128" s="880"/>
      <c r="BC128" s="880"/>
      <c r="BD128" s="880"/>
      <c r="BE128" s="880"/>
      <c r="BF128" s="880"/>
      <c r="BG128" s="1098"/>
      <c r="BH128" s="880"/>
      <c r="BI128" s="880"/>
    </row>
    <row r="129" spans="1:61" s="115" customFormat="1">
      <c r="A129" s="880"/>
      <c r="B129" s="880"/>
      <c r="C129" s="880"/>
      <c r="D129" s="880"/>
      <c r="E129" s="880"/>
      <c r="F129" s="880"/>
      <c r="G129" s="880"/>
      <c r="H129" s="880"/>
      <c r="I129" s="1100"/>
      <c r="J129"/>
      <c r="K129"/>
      <c r="L129" s="95"/>
      <c r="M129" s="96"/>
      <c r="N129"/>
      <c r="O129" s="880"/>
      <c r="P129" s="880"/>
      <c r="Q129" s="880"/>
      <c r="R129" s="880"/>
      <c r="S129" s="880"/>
      <c r="T129" s="880"/>
      <c r="U129" s="880"/>
      <c r="V129" s="41"/>
      <c r="W129" s="41"/>
      <c r="X129" s="41"/>
      <c r="Y129" s="880"/>
      <c r="Z129" s="880"/>
      <c r="AA129" s="880"/>
      <c r="AB129" s="880"/>
      <c r="AC129" s="880"/>
      <c r="AD129" s="880"/>
      <c r="AE129" s="880"/>
      <c r="AF129" s="880"/>
      <c r="AG129" s="880"/>
      <c r="AH129" s="880"/>
      <c r="AI129" s="880"/>
      <c r="AJ129" s="880"/>
      <c r="AK129" s="880"/>
      <c r="AL129" s="880"/>
      <c r="AM129" s="880"/>
      <c r="AN129" s="880"/>
      <c r="AO129" s="880"/>
      <c r="AP129" s="880"/>
      <c r="AQ129" s="880"/>
      <c r="AR129" s="880"/>
      <c r="AS129" s="880"/>
      <c r="AT129" s="1237"/>
      <c r="AU129" s="1098"/>
      <c r="AV129" s="880"/>
      <c r="AW129" s="880"/>
      <c r="AX129" s="880"/>
      <c r="AY129" s="880"/>
      <c r="AZ129" s="880"/>
      <c r="BA129" s="880"/>
      <c r="BB129" s="880"/>
      <c r="BC129" s="880"/>
      <c r="BD129" s="880"/>
      <c r="BE129" s="880"/>
      <c r="BF129" s="880"/>
      <c r="BG129" s="1098"/>
      <c r="BH129" s="880"/>
      <c r="BI129" s="880"/>
    </row>
    <row r="130" spans="1:61" s="115" customFormat="1">
      <c r="A130" s="880"/>
      <c r="B130" s="880"/>
      <c r="C130" s="880"/>
      <c r="D130" s="880"/>
      <c r="E130" s="880"/>
      <c r="F130" s="880"/>
      <c r="G130" s="880"/>
      <c r="H130" s="880"/>
      <c r="I130" s="1100"/>
      <c r="J130"/>
      <c r="K130"/>
      <c r="L130" s="95"/>
      <c r="M130" s="96"/>
      <c r="N130"/>
      <c r="O130" s="880"/>
      <c r="P130" s="880"/>
      <c r="Q130" s="880"/>
      <c r="R130" s="880"/>
      <c r="S130" s="880"/>
      <c r="T130" s="40"/>
      <c r="U130" s="40"/>
      <c r="V130" s="40"/>
      <c r="W130" s="880"/>
      <c r="X130" s="880"/>
      <c r="Y130" s="880"/>
      <c r="Z130" s="880"/>
      <c r="AA130" s="880"/>
      <c r="AB130" s="880"/>
      <c r="AC130" s="880"/>
      <c r="AD130" s="880"/>
      <c r="AE130" s="880"/>
      <c r="AF130" s="880"/>
      <c r="AG130" s="880"/>
      <c r="AH130" s="880"/>
      <c r="AI130" s="880"/>
      <c r="AJ130" s="880"/>
      <c r="AK130" s="880"/>
      <c r="AL130" s="880"/>
      <c r="AM130" s="880"/>
      <c r="AN130" s="880"/>
      <c r="AO130" s="880"/>
      <c r="AP130" s="880"/>
      <c r="AQ130" s="880"/>
      <c r="AR130" s="880"/>
      <c r="AS130" s="880"/>
      <c r="AT130" s="1237"/>
      <c r="AU130" s="1098"/>
      <c r="AV130" s="880"/>
      <c r="AW130" s="880"/>
      <c r="AX130" s="880"/>
      <c r="AY130" s="880"/>
      <c r="AZ130" s="880"/>
      <c r="BA130" s="880"/>
      <c r="BB130" s="880"/>
      <c r="BC130" s="880"/>
      <c r="BD130" s="880"/>
      <c r="BE130" s="880"/>
      <c r="BF130" s="880"/>
      <c r="BG130" s="1098"/>
      <c r="BH130" s="880"/>
      <c r="BI130" s="880"/>
    </row>
    <row r="131" spans="1:61">
      <c r="Q131" s="65"/>
      <c r="R131" s="65"/>
      <c r="S131" s="65"/>
      <c r="T131" s="65"/>
      <c r="U131" s="65"/>
      <c r="Z131" s="64"/>
      <c r="AA131" s="64"/>
      <c r="AB131" s="64"/>
      <c r="AC131" s="64"/>
      <c r="AD131" s="64"/>
      <c r="AE131" s="64"/>
      <c r="AF131" s="64"/>
      <c r="AT131" s="138"/>
    </row>
    <row r="132" spans="1:61">
      <c r="T132" s="12"/>
      <c r="U132" s="67"/>
      <c r="V132" s="67"/>
      <c r="W132" s="67"/>
      <c r="X132" s="67"/>
      <c r="Y132" s="68"/>
      <c r="Z132" s="67"/>
      <c r="AA132" s="67"/>
      <c r="AB132" s="67"/>
      <c r="AC132" s="67"/>
      <c r="AD132" s="67"/>
      <c r="AE132" s="67"/>
      <c r="AF132" s="67"/>
      <c r="AT132" s="138"/>
    </row>
    <row r="133" spans="1:61">
      <c r="T133" s="12"/>
      <c r="U133" s="67"/>
      <c r="V133" s="67"/>
      <c r="W133" s="67"/>
      <c r="X133" s="67"/>
      <c r="Y133" s="68"/>
      <c r="Z133" s="67"/>
      <c r="AA133" s="67"/>
      <c r="AB133" s="67"/>
      <c r="AC133" s="67"/>
      <c r="AD133" s="67"/>
      <c r="AE133" s="67"/>
      <c r="AF133" s="67"/>
      <c r="AT133" s="138"/>
    </row>
    <row r="134" spans="1:61">
      <c r="T134" s="12"/>
      <c r="U134" s="67"/>
      <c r="V134" s="67"/>
      <c r="W134" s="67"/>
      <c r="X134" s="67"/>
      <c r="Y134" s="68"/>
      <c r="Z134" s="67"/>
      <c r="AA134" s="67"/>
      <c r="AB134" s="67"/>
      <c r="AC134" s="67"/>
      <c r="AD134" s="67"/>
      <c r="AE134" s="67"/>
      <c r="AF134" s="67"/>
      <c r="AT134" s="138"/>
    </row>
    <row r="135" spans="1:61">
      <c r="T135" s="12"/>
      <c r="U135" s="67"/>
      <c r="V135" s="67"/>
      <c r="W135" s="67"/>
      <c r="X135" s="67"/>
      <c r="Y135" s="68"/>
      <c r="Z135" s="67"/>
      <c r="AA135" s="67"/>
      <c r="AB135" s="67"/>
      <c r="AC135" s="67"/>
      <c r="AD135" s="67"/>
      <c r="AE135" s="67"/>
      <c r="AF135" s="67"/>
      <c r="AT135" s="138"/>
    </row>
    <row r="136" spans="1:61">
      <c r="T136" s="12"/>
      <c r="U136" s="67"/>
      <c r="V136" s="67"/>
      <c r="W136" s="67"/>
      <c r="X136" s="67"/>
      <c r="Y136" s="68"/>
      <c r="Z136" s="67"/>
      <c r="AA136" s="67"/>
      <c r="AB136" s="67"/>
      <c r="AC136" s="67"/>
      <c r="AD136" s="67"/>
      <c r="AE136" s="67"/>
      <c r="AF136" s="67"/>
      <c r="AT136" s="138"/>
    </row>
    <row r="137" spans="1:61">
      <c r="T137" s="12"/>
      <c r="U137" s="67"/>
      <c r="V137" s="68"/>
      <c r="W137" s="68"/>
      <c r="X137" s="68"/>
      <c r="Y137" s="68"/>
      <c r="AT137" s="138"/>
    </row>
    <row r="138" spans="1:61">
      <c r="T138" s="12"/>
      <c r="U138" s="1250"/>
      <c r="V138" s="1250"/>
      <c r="W138" s="69"/>
      <c r="X138" s="69"/>
      <c r="Y138" s="68"/>
      <c r="AT138" s="138"/>
    </row>
    <row r="139" spans="1:61">
      <c r="T139" s="12"/>
      <c r="U139" s="70"/>
      <c r="V139" s="70"/>
      <c r="W139" s="70"/>
      <c r="X139" s="70"/>
      <c r="Y139" s="68"/>
      <c r="AT139" s="138"/>
    </row>
    <row r="140" spans="1:61">
      <c r="T140" s="12"/>
      <c r="U140" s="70"/>
      <c r="V140" s="70"/>
      <c r="W140" s="70"/>
      <c r="X140" s="70"/>
      <c r="Y140" s="68"/>
      <c r="AT140" s="138"/>
    </row>
    <row r="141" spans="1:61">
      <c r="T141" s="12"/>
      <c r="U141" s="67"/>
      <c r="V141" s="67"/>
      <c r="W141" s="67"/>
      <c r="X141" s="67"/>
      <c r="Y141" s="68"/>
      <c r="AT141" s="138"/>
    </row>
    <row r="142" spans="1:61">
      <c r="T142" s="12"/>
      <c r="U142" s="67"/>
      <c r="V142" s="67"/>
      <c r="W142" s="67"/>
      <c r="X142" s="67"/>
      <c r="Y142" s="68"/>
      <c r="AT142" s="138"/>
    </row>
    <row r="143" spans="1:61">
      <c r="T143" s="66"/>
      <c r="U143" s="67"/>
      <c r="V143" s="67"/>
      <c r="W143" s="67"/>
      <c r="X143" s="67"/>
      <c r="Y143" s="68"/>
      <c r="AT143" s="138"/>
    </row>
    <row r="144" spans="1:61">
      <c r="T144" s="66"/>
      <c r="U144" s="61"/>
      <c r="V144" s="61"/>
      <c r="W144" s="61"/>
      <c r="X144" s="61"/>
      <c r="AT144" s="138"/>
    </row>
    <row r="145" spans="17:46">
      <c r="T145" s="66"/>
      <c r="U145" s="61"/>
      <c r="V145" s="61"/>
      <c r="W145" s="61"/>
      <c r="X145" s="61"/>
      <c r="AT145" s="138"/>
    </row>
    <row r="146" spans="17:46">
      <c r="AT146" s="138"/>
    </row>
    <row r="147" spans="17:46">
      <c r="AT147" s="138"/>
    </row>
    <row r="148" spans="17:46">
      <c r="AT148" s="138"/>
    </row>
    <row r="149" spans="17:46">
      <c r="AT149" s="138"/>
    </row>
    <row r="150" spans="17:46">
      <c r="AT150" s="138"/>
    </row>
    <row r="151" spans="17:46">
      <c r="AT151" s="138"/>
    </row>
    <row r="152" spans="17:46">
      <c r="AT152" s="138"/>
    </row>
    <row r="153" spans="17:46">
      <c r="AT153" s="138"/>
    </row>
    <row r="154" spans="17:46">
      <c r="AT154" s="138"/>
    </row>
    <row r="155" spans="17:46">
      <c r="AT155" s="138"/>
    </row>
    <row r="156" spans="17:46">
      <c r="Q156" s="880"/>
      <c r="R156" s="880"/>
      <c r="S156" s="880"/>
      <c r="T156" s="40"/>
      <c r="U156" s="40"/>
      <c r="AT156" s="138"/>
    </row>
    <row r="157" spans="17:46">
      <c r="Q157" s="65"/>
      <c r="R157" s="65"/>
      <c r="S157" s="65"/>
      <c r="T157" s="65"/>
      <c r="U157" s="65"/>
      <c r="AT157" s="138"/>
    </row>
    <row r="158" spans="17:46">
      <c r="Q158" s="61"/>
      <c r="R158" s="61"/>
      <c r="S158" s="61"/>
      <c r="T158" s="61"/>
      <c r="U158" s="61"/>
      <c r="AT158" s="138"/>
    </row>
    <row r="159" spans="17:46">
      <c r="Q159" s="61"/>
      <c r="R159" s="61"/>
      <c r="S159" s="61"/>
      <c r="T159" s="61"/>
      <c r="U159" s="61"/>
      <c r="AT159" s="138"/>
    </row>
    <row r="160" spans="17:46">
      <c r="Q160" s="61"/>
      <c r="R160" s="61"/>
      <c r="S160" s="61"/>
      <c r="T160" s="61"/>
      <c r="U160" s="61"/>
      <c r="AT160" s="138"/>
    </row>
    <row r="161" spans="17:21">
      <c r="Q161" s="61"/>
      <c r="R161" s="61"/>
      <c r="S161" s="61"/>
      <c r="T161" s="61"/>
      <c r="U161" s="61"/>
    </row>
    <row r="162" spans="17:21">
      <c r="Q162" s="61"/>
      <c r="R162" s="61"/>
      <c r="S162" s="61"/>
      <c r="T162" s="61"/>
      <c r="U162" s="61"/>
    </row>
    <row r="163" spans="17:21">
      <c r="Q163" s="61"/>
      <c r="R163" s="61"/>
      <c r="S163" s="61"/>
      <c r="T163" s="61"/>
      <c r="U163" s="61"/>
    </row>
    <row r="164" spans="17:21">
      <c r="Q164" s="61"/>
      <c r="R164" s="61"/>
      <c r="S164" s="61"/>
      <c r="T164" s="61"/>
      <c r="U164" s="61"/>
    </row>
    <row r="165" spans="17:21">
      <c r="Q165" s="880"/>
      <c r="R165" s="880"/>
      <c r="S165" s="880"/>
      <c r="T165" s="40"/>
      <c r="U165" s="40"/>
    </row>
    <row r="166" spans="17:21">
      <c r="Q166" s="65"/>
      <c r="R166" s="65"/>
      <c r="S166" s="65"/>
      <c r="T166" s="65"/>
      <c r="U166" s="65"/>
    </row>
    <row r="167" spans="17:21">
      <c r="Q167" s="61"/>
      <c r="R167" s="61"/>
      <c r="S167" s="61"/>
      <c r="T167" s="61"/>
      <c r="U167" s="61"/>
    </row>
    <row r="168" spans="17:21">
      <c r="Q168" s="61"/>
      <c r="R168" s="61"/>
      <c r="S168" s="61"/>
      <c r="T168" s="61"/>
      <c r="U168" s="61"/>
    </row>
    <row r="169" spans="17:21">
      <c r="Q169" s="61"/>
      <c r="R169" s="61"/>
      <c r="S169" s="61"/>
      <c r="T169" s="61"/>
      <c r="U169" s="61"/>
    </row>
    <row r="170" spans="17:21">
      <c r="Q170" s="61"/>
      <c r="R170" s="61"/>
      <c r="S170" s="61"/>
      <c r="T170" s="61"/>
      <c r="U170" s="61"/>
    </row>
    <row r="171" spans="17:21">
      <c r="Q171" s="61"/>
      <c r="R171" s="61"/>
      <c r="S171" s="61"/>
      <c r="T171" s="61"/>
      <c r="U171" s="61"/>
    </row>
    <row r="172" spans="17:21">
      <c r="Q172" s="61"/>
      <c r="R172" s="61"/>
      <c r="S172" s="61"/>
      <c r="T172" s="61"/>
      <c r="U172" s="61"/>
    </row>
  </sheetData>
  <sheetProtection password="C13C" sheet="1"/>
  <protectedRanges>
    <protectedRange sqref="A9" name="Range1_1"/>
  </protectedRanges>
  <mergeCells count="4">
    <mergeCell ref="AJ9:AT9"/>
    <mergeCell ref="AV9:BF9"/>
    <mergeCell ref="Y9:AB9"/>
    <mergeCell ref="X6:X8"/>
  </mergeCells>
  <phoneticPr fontId="0" type="noConversion"/>
  <pageMargins left="0.4" right="0.36" top="0.41" bottom="0.2" header="0.2" footer="0.2"/>
  <pageSetup scale="95" fitToWidth="2" fitToHeight="10" orientation="landscape" r:id="rId1"/>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0851B-D5A7-4284-9825-D4E97EFC5965}">
  <dimension ref="A1"/>
  <sheetViews>
    <sheetView workbookViewId="0"/>
  </sheetViews>
  <sheetFormatPr defaultRowHeight="1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0">
    <tabColor indexed="13"/>
    <pageSetUpPr fitToPage="1"/>
  </sheetPr>
  <dimension ref="A1:L39"/>
  <sheetViews>
    <sheetView topLeftCell="A5" zoomScaleNormal="150" workbookViewId="0"/>
  </sheetViews>
  <sheetFormatPr defaultRowHeight="15" outlineLevelRow="1"/>
  <cols>
    <col min="1" max="1" width="33" customWidth="1"/>
    <col min="2" max="4" width="11.7109375" customWidth="1"/>
    <col min="5" max="6" width="15.7109375" customWidth="1"/>
    <col min="7" max="7" width="47.140625" customWidth="1"/>
  </cols>
  <sheetData>
    <row r="1" spans="1:12" ht="18.75">
      <c r="A1" s="113" t="str">
        <f>'DATA INPUT'!B11</f>
        <v>ABC Christian School</v>
      </c>
      <c r="B1" s="84"/>
    </row>
    <row r="2" spans="1:12" ht="18.75">
      <c r="A2" s="85" t="s">
        <v>637</v>
      </c>
      <c r="B2" s="85"/>
      <c r="C2" s="7"/>
    </row>
    <row r="3" spans="1:12" ht="18.75">
      <c r="A3" s="133" t="str">
        <f>"Budget year: "&amp;'DATA INPUT'!B10</f>
        <v>Budget year: 2013/14</v>
      </c>
      <c r="B3" s="83"/>
      <c r="C3" s="7"/>
      <c r="E3" s="91"/>
    </row>
    <row r="4" spans="1:12" ht="58.5" customHeight="1" outlineLevel="1"/>
    <row r="5" spans="1:12" ht="36" customHeight="1" thickBot="1">
      <c r="A5" s="108"/>
      <c r="B5" s="108"/>
      <c r="L5" s="554"/>
    </row>
    <row r="6" spans="1:12" ht="15.75" thickBot="1">
      <c r="A6" s="1462" t="e">
        <f>"Excess (deficit) of revenues over expenses: $ " &amp; ROUND(BUDGET!$E$120,0)</f>
        <v>#VALUE!</v>
      </c>
      <c r="B6" s="1502"/>
      <c r="C6" s="1501"/>
      <c r="G6" s="565"/>
      <c r="L6" s="554"/>
    </row>
    <row r="7" spans="1:12" s="37" customFormat="1" ht="21.75" customHeight="1">
      <c r="A7" s="881"/>
      <c r="B7" s="569" t="str">
        <f>'DATA INPUT'!$B$9</f>
        <v>2012/13</v>
      </c>
      <c r="C7" s="570" t="str">
        <f>'DATA INPUT'!B9</f>
        <v>2012/13</v>
      </c>
      <c r="D7" s="186" t="str">
        <f>'DATA INPUT'!$B$10</f>
        <v>2013/14</v>
      </c>
      <c r="E7" s="1251"/>
      <c r="F7" s="1251"/>
      <c r="G7" s="1252"/>
      <c r="H7" s="880"/>
      <c r="I7" s="880"/>
      <c r="J7" s="880"/>
      <c r="K7" s="880"/>
      <c r="L7" s="880"/>
    </row>
    <row r="8" spans="1:12" s="36" customFormat="1">
      <c r="A8" s="180" t="s">
        <v>638</v>
      </c>
      <c r="B8" s="206" t="s">
        <v>639</v>
      </c>
      <c r="C8" s="291" t="s">
        <v>640</v>
      </c>
      <c r="D8" s="181" t="s">
        <v>641</v>
      </c>
      <c r="E8" s="388" t="s">
        <v>642</v>
      </c>
      <c r="F8" s="181" t="s">
        <v>643</v>
      </c>
      <c r="G8" s="192" t="s">
        <v>459</v>
      </c>
      <c r="H8" s="32"/>
      <c r="I8" s="880"/>
      <c r="J8" s="880"/>
      <c r="K8" s="880"/>
      <c r="L8" s="880"/>
    </row>
    <row r="9" spans="1:12" s="25" customFormat="1">
      <c r="A9" s="390"/>
      <c r="B9" s="391"/>
      <c r="C9" s="391"/>
      <c r="D9" s="392"/>
      <c r="E9" s="371"/>
      <c r="F9" s="370"/>
      <c r="G9" s="927"/>
      <c r="H9" s="880"/>
      <c r="I9" s="880"/>
      <c r="J9" s="880"/>
      <c r="K9" s="880"/>
      <c r="L9" s="880"/>
    </row>
    <row r="10" spans="1:12" s="25" customFormat="1">
      <c r="A10" s="393"/>
      <c r="B10" s="394"/>
      <c r="C10" s="394"/>
      <c r="D10" s="395"/>
      <c r="E10" s="373"/>
      <c r="F10" s="372"/>
      <c r="G10" s="927"/>
      <c r="H10" s="880"/>
      <c r="I10" s="880"/>
      <c r="J10" s="880"/>
      <c r="K10" s="880"/>
      <c r="L10" s="880"/>
    </row>
    <row r="11" spans="1:12" s="25" customFormat="1">
      <c r="A11" s="393"/>
      <c r="B11" s="394"/>
      <c r="C11" s="394"/>
      <c r="D11" s="395"/>
      <c r="E11" s="373"/>
      <c r="F11" s="372"/>
      <c r="G11" s="927"/>
      <c r="H11" s="880"/>
      <c r="I11" s="880"/>
      <c r="J11" s="880"/>
      <c r="K11" s="880"/>
      <c r="L11" s="880"/>
    </row>
    <row r="12" spans="1:12" s="25" customFormat="1">
      <c r="A12" s="393"/>
      <c r="B12" s="394"/>
      <c r="C12" s="394"/>
      <c r="D12" s="395"/>
      <c r="E12" s="373"/>
      <c r="F12" s="372"/>
      <c r="G12" s="927"/>
      <c r="H12" s="880"/>
      <c r="I12" s="880"/>
      <c r="J12" s="880"/>
      <c r="K12" s="880"/>
      <c r="L12" s="880"/>
    </row>
    <row r="13" spans="1:12" s="25" customFormat="1">
      <c r="A13" s="393"/>
      <c r="B13" s="394"/>
      <c r="C13" s="394"/>
      <c r="D13" s="395"/>
      <c r="E13" s="373"/>
      <c r="F13" s="372"/>
      <c r="G13" s="927"/>
      <c r="H13" s="880"/>
      <c r="I13" s="880"/>
      <c r="J13" s="880"/>
      <c r="K13" s="880"/>
      <c r="L13" s="880"/>
    </row>
    <row r="14" spans="1:12" s="25" customFormat="1">
      <c r="A14" s="393"/>
      <c r="B14" s="394"/>
      <c r="C14" s="394"/>
      <c r="D14" s="395"/>
      <c r="E14" s="373"/>
      <c r="F14" s="372"/>
      <c r="G14" s="927"/>
      <c r="H14" s="880"/>
      <c r="I14" s="880"/>
      <c r="J14" s="880"/>
      <c r="K14" s="880"/>
      <c r="L14" s="880"/>
    </row>
    <row r="15" spans="1:12" s="25" customFormat="1">
      <c r="A15" s="393"/>
      <c r="B15" s="394"/>
      <c r="C15" s="394"/>
      <c r="D15" s="395"/>
      <c r="E15" s="373"/>
      <c r="F15" s="372"/>
      <c r="G15" s="927"/>
      <c r="H15" s="880"/>
      <c r="I15" s="880"/>
      <c r="J15" s="880"/>
      <c r="K15" s="880"/>
      <c r="L15" s="880"/>
    </row>
    <row r="16" spans="1:12" s="25" customFormat="1">
      <c r="A16" s="393"/>
      <c r="B16" s="394"/>
      <c r="C16" s="394"/>
      <c r="D16" s="395"/>
      <c r="E16" s="373"/>
      <c r="F16" s="372"/>
      <c r="G16" s="927"/>
      <c r="H16" s="880"/>
      <c r="I16" s="880"/>
      <c r="J16" s="880"/>
      <c r="K16" s="880"/>
      <c r="L16" s="880"/>
    </row>
    <row r="17" spans="1:7" s="25" customFormat="1">
      <c r="A17" s="393"/>
      <c r="B17" s="394"/>
      <c r="C17" s="394"/>
      <c r="D17" s="395"/>
      <c r="E17" s="373"/>
      <c r="F17" s="372"/>
      <c r="G17" s="927"/>
    </row>
    <row r="18" spans="1:7" s="25" customFormat="1">
      <c r="A18" s="393"/>
      <c r="B18" s="394"/>
      <c r="C18" s="394"/>
      <c r="D18" s="395"/>
      <c r="E18" s="373"/>
      <c r="F18" s="372"/>
      <c r="G18" s="927"/>
    </row>
    <row r="19" spans="1:7" s="25" customFormat="1">
      <c r="A19" s="393"/>
      <c r="B19" s="394"/>
      <c r="C19" s="394"/>
      <c r="D19" s="395"/>
      <c r="E19" s="373"/>
      <c r="F19" s="372"/>
      <c r="G19" s="927"/>
    </row>
    <row r="20" spans="1:7" s="25" customFormat="1">
      <c r="A20" s="393"/>
      <c r="B20" s="394"/>
      <c r="C20" s="394"/>
      <c r="D20" s="395"/>
      <c r="E20" s="373"/>
      <c r="F20" s="372"/>
      <c r="G20" s="927"/>
    </row>
    <row r="21" spans="1:7" s="25" customFormat="1">
      <c r="A21" s="393"/>
      <c r="B21" s="394"/>
      <c r="C21" s="394"/>
      <c r="D21" s="395"/>
      <c r="E21" s="373"/>
      <c r="F21" s="372"/>
      <c r="G21" s="927"/>
    </row>
    <row r="22" spans="1:7" s="25" customFormat="1" ht="15.75" customHeight="1">
      <c r="A22" s="393"/>
      <c r="B22" s="394"/>
      <c r="C22" s="394"/>
      <c r="D22" s="396"/>
      <c r="E22" s="376"/>
      <c r="F22" s="375"/>
      <c r="G22" s="927"/>
    </row>
    <row r="23" spans="1:7" s="50" customFormat="1" ht="15.75" customHeight="1">
      <c r="A23" s="176" t="s">
        <v>644</v>
      </c>
      <c r="B23" s="1253">
        <f>SUM(B9:B22)</f>
        <v>0</v>
      </c>
      <c r="C23" s="1253">
        <f>SUM(C9:C22)</f>
        <v>0</v>
      </c>
      <c r="D23" s="1254">
        <f>SUM(D9:D22)</f>
        <v>0</v>
      </c>
      <c r="E23" s="1255"/>
      <c r="F23" s="965"/>
      <c r="G23" s="927"/>
    </row>
    <row r="24" spans="1:7" s="25" customFormat="1" ht="15.75" customHeight="1">
      <c r="A24" s="390"/>
      <c r="B24" s="384"/>
      <c r="C24" s="384"/>
      <c r="D24" s="397"/>
      <c r="E24" s="371"/>
      <c r="F24" s="931"/>
      <c r="G24" s="927"/>
    </row>
    <row r="25" spans="1:7" s="29" customFormat="1" ht="15.75" customHeight="1">
      <c r="A25" s="932"/>
      <c r="B25" s="1256"/>
      <c r="C25" s="1256"/>
      <c r="D25" s="1257"/>
      <c r="E25" s="1077"/>
      <c r="F25" s="902"/>
      <c r="G25" s="927"/>
    </row>
    <row r="26" spans="1:7" s="25" customFormat="1" ht="15.75" customHeight="1">
      <c r="A26" s="176" t="s">
        <v>645</v>
      </c>
      <c r="B26" s="1258">
        <f>SUM(B24:B25)</f>
        <v>0</v>
      </c>
      <c r="C26" s="1258">
        <f>SUM(C24:C25)</f>
        <v>0</v>
      </c>
      <c r="D26" s="187">
        <f>SUM(D24:D25)</f>
        <v>0</v>
      </c>
      <c r="E26" s="1259"/>
      <c r="F26" s="1260"/>
      <c r="G26" s="927"/>
    </row>
    <row r="27" spans="1:7" s="25" customFormat="1">
      <c r="A27" s="390"/>
      <c r="B27" s="384"/>
      <c r="C27" s="384"/>
      <c r="D27" s="397"/>
      <c r="E27" s="371"/>
      <c r="F27" s="370"/>
      <c r="G27" s="927"/>
    </row>
    <row r="28" spans="1:7" s="25" customFormat="1">
      <c r="A28" s="393"/>
      <c r="B28" s="386"/>
      <c r="C28" s="386"/>
      <c r="D28" s="398"/>
      <c r="E28" s="376"/>
      <c r="F28" s="375"/>
      <c r="G28" s="927"/>
    </row>
    <row r="29" spans="1:7" s="25" customFormat="1">
      <c r="A29" s="176" t="s">
        <v>646</v>
      </c>
      <c r="B29" s="1261">
        <f>SUM(B24:B28)</f>
        <v>0</v>
      </c>
      <c r="C29" s="1261">
        <f>SUM(C24:C28)</f>
        <v>0</v>
      </c>
      <c r="D29" s="187">
        <f>SUM(D24:D28)</f>
        <v>0</v>
      </c>
      <c r="E29" s="1262"/>
      <c r="F29" s="182"/>
      <c r="G29" s="927"/>
    </row>
    <row r="30" spans="1:7" s="25" customFormat="1">
      <c r="A30" s="390"/>
      <c r="B30" s="1263"/>
      <c r="C30" s="1263"/>
      <c r="D30" s="397"/>
      <c r="E30" s="1264"/>
      <c r="F30" s="1265"/>
      <c r="G30" s="927"/>
    </row>
    <row r="31" spans="1:7" s="25" customFormat="1">
      <c r="A31" s="476" t="s">
        <v>647</v>
      </c>
      <c r="B31" s="1253">
        <f>B30</f>
        <v>0</v>
      </c>
      <c r="C31" s="1253">
        <f>C30</f>
        <v>0</v>
      </c>
      <c r="D31" s="1266">
        <f>D30</f>
        <v>0</v>
      </c>
      <c r="E31" s="1267"/>
      <c r="F31" s="182"/>
      <c r="G31" s="927"/>
    </row>
    <row r="32" spans="1:7" s="25" customFormat="1">
      <c r="A32" s="184"/>
      <c r="B32" s="188"/>
      <c r="C32" s="188"/>
      <c r="D32" s="189"/>
      <c r="E32" s="31"/>
      <c r="F32" s="1268"/>
      <c r="G32" s="927"/>
    </row>
    <row r="33" spans="1:7" s="25" customFormat="1">
      <c r="A33" s="171" t="s">
        <v>648</v>
      </c>
      <c r="B33" s="525">
        <f>B23+B26+B29+B31</f>
        <v>0</v>
      </c>
      <c r="C33" s="525">
        <f>C23+C26+C29+C31</f>
        <v>0</v>
      </c>
      <c r="D33" s="389">
        <f>D23+D26+D29+D31</f>
        <v>0</v>
      </c>
      <c r="E33" s="183"/>
      <c r="F33" s="1260"/>
      <c r="G33" s="927"/>
    </row>
    <row r="34" spans="1:7" s="25" customFormat="1">
      <c r="A34" s="33"/>
      <c r="B34" s="33"/>
      <c r="C34" s="51"/>
      <c r="D34" s="51"/>
      <c r="E34" s="31"/>
      <c r="F34" s="33"/>
      <c r="G34" s="1269"/>
    </row>
    <row r="35" spans="1:7" s="25" customFormat="1">
      <c r="A35" s="190" t="s">
        <v>649</v>
      </c>
      <c r="B35" s="490"/>
      <c r="C35" s="1270"/>
      <c r="D35" s="191">
        <f>1%*(BUDGET!E9+BUDGET!E10+BUDGET!E11+BUDGET!E12+BUDGET!E16+BUDGET!E17+BUDGET!E18)</f>
        <v>0</v>
      </c>
      <c r="E35" s="1252"/>
      <c r="F35" s="880"/>
      <c r="G35" s="1269"/>
    </row>
    <row r="36" spans="1:7" s="25" customFormat="1">
      <c r="A36" s="880"/>
      <c r="B36" s="880"/>
      <c r="C36" s="880"/>
      <c r="D36" s="880"/>
      <c r="E36" s="880"/>
      <c r="F36" s="880"/>
      <c r="G36" s="880"/>
    </row>
    <row r="37" spans="1:7" s="25" customFormat="1">
      <c r="A37" s="880"/>
      <c r="B37" s="880"/>
      <c r="C37" s="880"/>
      <c r="D37" s="880"/>
      <c r="E37" s="880"/>
      <c r="F37" s="880"/>
      <c r="G37" s="880"/>
    </row>
    <row r="38" spans="1:7" s="25" customFormat="1">
      <c r="A38" s="880"/>
      <c r="B38" s="880"/>
      <c r="C38" s="880"/>
      <c r="D38" s="880"/>
      <c r="E38" s="880"/>
      <c r="F38" s="880"/>
      <c r="G38" s="880"/>
    </row>
    <row r="39" spans="1:7" s="25" customFormat="1">
      <c r="A39" s="880"/>
      <c r="B39" s="880"/>
      <c r="C39" s="880"/>
      <c r="D39" s="880"/>
      <c r="E39" s="880"/>
      <c r="F39" s="880"/>
      <c r="G39" s="880"/>
    </row>
  </sheetData>
  <sheetProtection password="C13C" sheet="1"/>
  <protectedRanges>
    <protectedRange sqref="A6 G6" name="Range1_1"/>
  </protectedRanges>
  <mergeCells count="1">
    <mergeCell ref="A6:C6"/>
  </mergeCells>
  <phoneticPr fontId="0" type="noConversion"/>
  <pageMargins left="0.7" right="0.7" top="0.75" bottom="0.75" header="0.3" footer="0.3"/>
  <pageSetup scale="84" orientation="landscape" r:id="rId1"/>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1">
    <tabColor indexed="13"/>
    <pageSetUpPr fitToPage="1"/>
  </sheetPr>
  <dimension ref="A1:V109"/>
  <sheetViews>
    <sheetView topLeftCell="A6" zoomScaleNormal="150" workbookViewId="0"/>
  </sheetViews>
  <sheetFormatPr defaultRowHeight="15" outlineLevelRow="1"/>
  <cols>
    <col min="1" max="1" width="48.5703125" customWidth="1"/>
    <col min="2" max="4" width="11.85546875" customWidth="1"/>
    <col min="5" max="5" width="21.140625" customWidth="1"/>
    <col min="6" max="6" width="34.85546875" bestFit="1" customWidth="1"/>
    <col min="7" max="7" width="11.28515625" style="12" customWidth="1"/>
    <col min="14" max="14" width="2.85546875" style="12" customWidth="1"/>
    <col min="15" max="15" width="10.140625" customWidth="1"/>
    <col min="16" max="16" width="10" bestFit="1" customWidth="1"/>
    <col min="17" max="17" width="11.5703125" bestFit="1" customWidth="1"/>
    <col min="18" max="19" width="10.5703125" bestFit="1" customWidth="1"/>
    <col min="20" max="20" width="10.140625" customWidth="1"/>
    <col min="21" max="21" width="2.85546875" style="12" customWidth="1"/>
  </cols>
  <sheetData>
    <row r="1" spans="1:22" ht="18.75">
      <c r="A1" s="113" t="str">
        <f>'DATA INPUT'!B11</f>
        <v>ABC Christian School</v>
      </c>
    </row>
    <row r="2" spans="1:22" ht="18.75">
      <c r="A2" s="85" t="s">
        <v>650</v>
      </c>
      <c r="B2" s="7"/>
      <c r="C2" s="7"/>
    </row>
    <row r="3" spans="1:22" ht="18.75">
      <c r="A3" s="133" t="str">
        <f>"Budget year: "&amp;'DATA INPUT'!B10</f>
        <v>Budget year: 2013/14</v>
      </c>
      <c r="B3" s="7"/>
      <c r="C3" s="7"/>
    </row>
    <row r="4" spans="1:22" ht="54" customHeight="1" outlineLevel="1"/>
    <row r="5" spans="1:22" ht="36" customHeight="1" thickBot="1">
      <c r="A5" s="108"/>
      <c r="B5" s="4"/>
      <c r="C5" s="4"/>
      <c r="D5" s="5"/>
      <c r="G5"/>
      <c r="J5" s="554"/>
    </row>
    <row r="6" spans="1:22" ht="15.75" thickBot="1">
      <c r="A6" s="1462" t="e">
        <f>"Excess (deficit) of revenues over expenses: $ " &amp; ROUND(BUDGET!$E$120,0)</f>
        <v>#VALUE!</v>
      </c>
      <c r="B6" s="1464"/>
      <c r="C6" s="4"/>
      <c r="D6" s="5"/>
      <c r="E6" s="564"/>
      <c r="F6" s="564"/>
      <c r="G6" s="125"/>
      <c r="H6" s="125"/>
      <c r="I6" s="125"/>
      <c r="J6" s="555"/>
    </row>
    <row r="7" spans="1:22" s="25" customFormat="1">
      <c r="A7" s="1271"/>
      <c r="B7" s="294" t="str">
        <f>'DATA INPUT'!$B$9</f>
        <v>2012/13</v>
      </c>
      <c r="C7" s="185" t="str">
        <f>'DATA INPUT'!B9</f>
        <v>2012/13</v>
      </c>
      <c r="D7" s="491" t="str">
        <f>'DATA INPUT'!$B$10</f>
        <v>2013/14</v>
      </c>
      <c r="E7" s="787"/>
      <c r="F7" s="448"/>
      <c r="G7" s="450"/>
      <c r="H7" s="1494" t="s">
        <v>564</v>
      </c>
      <c r="I7" s="1494"/>
      <c r="J7" s="1494"/>
      <c r="K7" s="1490"/>
      <c r="L7" s="1490"/>
      <c r="M7" s="1490"/>
      <c r="N7" s="1042"/>
      <c r="O7" s="1490" t="s">
        <v>565</v>
      </c>
      <c r="P7" s="1490"/>
      <c r="Q7" s="1490"/>
      <c r="R7" s="1490"/>
      <c r="S7" s="1490"/>
      <c r="T7" s="1490"/>
      <c r="U7" s="196"/>
      <c r="V7" s="880"/>
    </row>
    <row r="8" spans="1:22" s="25" customFormat="1" ht="15.75" customHeight="1">
      <c r="A8" s="160" t="s">
        <v>651</v>
      </c>
      <c r="B8" s="206" t="s">
        <v>639</v>
      </c>
      <c r="C8" s="291" t="s">
        <v>640</v>
      </c>
      <c r="D8" s="252" t="s">
        <v>641</v>
      </c>
      <c r="E8" s="559" t="s">
        <v>652</v>
      </c>
      <c r="F8" s="349" t="s">
        <v>653</v>
      </c>
      <c r="G8" s="252" t="s">
        <v>200</v>
      </c>
      <c r="H8" s="870" t="s">
        <v>428</v>
      </c>
      <c r="I8" s="870" t="s">
        <v>600</v>
      </c>
      <c r="J8" s="870" t="s">
        <v>601</v>
      </c>
      <c r="K8" s="870" t="s">
        <v>602</v>
      </c>
      <c r="L8" s="870" t="s">
        <v>654</v>
      </c>
      <c r="M8" s="870" t="s">
        <v>207</v>
      </c>
      <c r="N8" s="1272"/>
      <c r="O8" s="870" t="s">
        <v>428</v>
      </c>
      <c r="P8" s="870" t="s">
        <v>600</v>
      </c>
      <c r="Q8" s="870" t="s">
        <v>601</v>
      </c>
      <c r="R8" s="870" t="s">
        <v>602</v>
      </c>
      <c r="S8" s="870" t="s">
        <v>610</v>
      </c>
      <c r="T8" s="870" t="s">
        <v>207</v>
      </c>
      <c r="U8" s="196"/>
      <c r="V8" s="880"/>
    </row>
    <row r="9" spans="1:22" s="25" customFormat="1">
      <c r="A9" s="193" t="s">
        <v>655</v>
      </c>
      <c r="B9" s="339"/>
      <c r="C9" s="339"/>
      <c r="D9" s="350" t="e">
        <f>'SALARY CALC.'!AV109</f>
        <v>#VALUE!</v>
      </c>
      <c r="E9" s="782" t="s">
        <v>656</v>
      </c>
      <c r="F9" s="367"/>
      <c r="G9" s="368"/>
      <c r="H9" s="1125"/>
      <c r="I9" s="1125"/>
      <c r="J9" s="1125"/>
      <c r="K9" s="1125"/>
      <c r="L9" s="1125"/>
      <c r="M9" s="1273"/>
      <c r="N9" s="1274">
        <f t="shared" ref="N9:N16" si="0">100%-SUM(H9:M9)</f>
        <v>1</v>
      </c>
      <c r="O9" s="988" t="e">
        <f t="shared" ref="O9:T9" si="1">$D9*H9</f>
        <v>#VALUE!</v>
      </c>
      <c r="P9" s="988" t="e">
        <f t="shared" si="1"/>
        <v>#VALUE!</v>
      </c>
      <c r="Q9" s="988" t="e">
        <f t="shared" si="1"/>
        <v>#VALUE!</v>
      </c>
      <c r="R9" s="988" t="e">
        <f t="shared" si="1"/>
        <v>#VALUE!</v>
      </c>
      <c r="S9" s="988" t="e">
        <f t="shared" si="1"/>
        <v>#VALUE!</v>
      </c>
      <c r="T9" s="859" t="e">
        <f t="shared" si="1"/>
        <v>#VALUE!</v>
      </c>
      <c r="U9" s="1275" t="e">
        <f t="shared" ref="U9:U16" si="2">SUM(N9:T9)-D9</f>
        <v>#VALUE!</v>
      </c>
      <c r="V9" s="880"/>
    </row>
    <row r="10" spans="1:22" s="25" customFormat="1">
      <c r="A10" s="193" t="s">
        <v>657</v>
      </c>
      <c r="B10" s="329"/>
      <c r="C10" s="329"/>
      <c r="D10" s="351" t="e">
        <f>'SALARY CALC.'!AW109</f>
        <v>#VALUE!</v>
      </c>
      <c r="E10" s="783" t="s">
        <v>658</v>
      </c>
      <c r="F10" s="369"/>
      <c r="G10" s="368"/>
      <c r="H10" s="1140"/>
      <c r="I10" s="1140"/>
      <c r="J10" s="1140"/>
      <c r="K10" s="1140"/>
      <c r="L10" s="1140"/>
      <c r="M10" s="1273"/>
      <c r="N10" s="1274">
        <f t="shared" si="0"/>
        <v>1</v>
      </c>
      <c r="O10" s="990" t="e">
        <f t="shared" ref="O10:O16" si="3">$D10*H10</f>
        <v>#VALUE!</v>
      </c>
      <c r="P10" s="990" t="e">
        <f t="shared" ref="P10:P16" si="4">$D10*I10</f>
        <v>#VALUE!</v>
      </c>
      <c r="Q10" s="990" t="e">
        <f t="shared" ref="Q10:Q16" si="5">$D10*J10</f>
        <v>#VALUE!</v>
      </c>
      <c r="R10" s="990" t="e">
        <f t="shared" ref="R10:R16" si="6">$D10*K10</f>
        <v>#VALUE!</v>
      </c>
      <c r="S10" s="990" t="e">
        <f t="shared" ref="S10:S16" si="7">$D10*L10</f>
        <v>#VALUE!</v>
      </c>
      <c r="T10" s="859" t="e">
        <f t="shared" ref="T10:T16" si="8">$D10*M10</f>
        <v>#VALUE!</v>
      </c>
      <c r="U10" s="1275" t="e">
        <f t="shared" si="2"/>
        <v>#VALUE!</v>
      </c>
      <c r="V10" s="880"/>
    </row>
    <row r="11" spans="1:22" s="25" customFormat="1">
      <c r="A11" s="193" t="s">
        <v>659</v>
      </c>
      <c r="B11" s="329"/>
      <c r="C11" s="329"/>
      <c r="D11" s="351" t="e">
        <f>'SALARY CALC.'!AX109</f>
        <v>#VALUE!</v>
      </c>
      <c r="E11" s="783" t="s">
        <v>660</v>
      </c>
      <c r="F11" s="369"/>
      <c r="G11" s="368"/>
      <c r="H11" s="1140"/>
      <c r="I11" s="1140"/>
      <c r="J11" s="1140"/>
      <c r="K11" s="1140"/>
      <c r="L11" s="1140"/>
      <c r="M11" s="1273"/>
      <c r="N11" s="1274">
        <f t="shared" si="0"/>
        <v>1</v>
      </c>
      <c r="O11" s="990" t="e">
        <f t="shared" si="3"/>
        <v>#VALUE!</v>
      </c>
      <c r="P11" s="990" t="e">
        <f t="shared" si="4"/>
        <v>#VALUE!</v>
      </c>
      <c r="Q11" s="990" t="e">
        <f t="shared" si="5"/>
        <v>#VALUE!</v>
      </c>
      <c r="R11" s="990" t="e">
        <f t="shared" si="6"/>
        <v>#VALUE!</v>
      </c>
      <c r="S11" s="990" t="e">
        <f t="shared" si="7"/>
        <v>#VALUE!</v>
      </c>
      <c r="T11" s="859" t="e">
        <f t="shared" si="8"/>
        <v>#VALUE!</v>
      </c>
      <c r="U11" s="1275" t="e">
        <f t="shared" si="2"/>
        <v>#VALUE!</v>
      </c>
      <c r="V11" s="880"/>
    </row>
    <row r="12" spans="1:22" s="25" customFormat="1">
      <c r="A12" s="193" t="s">
        <v>661</v>
      </c>
      <c r="B12" s="329"/>
      <c r="C12" s="329"/>
      <c r="D12" s="351" t="e">
        <f>'SALARY CALC.'!BA109</f>
        <v>#VALUE!</v>
      </c>
      <c r="E12" s="783" t="s">
        <v>662</v>
      </c>
      <c r="F12" s="369"/>
      <c r="G12" s="368"/>
      <c r="H12" s="1140"/>
      <c r="I12" s="1140"/>
      <c r="J12" s="1140"/>
      <c r="K12" s="1140"/>
      <c r="L12" s="1140"/>
      <c r="M12" s="1273"/>
      <c r="N12" s="1274">
        <f t="shared" si="0"/>
        <v>1</v>
      </c>
      <c r="O12" s="990" t="e">
        <f t="shared" si="3"/>
        <v>#VALUE!</v>
      </c>
      <c r="P12" s="990" t="e">
        <f t="shared" si="4"/>
        <v>#VALUE!</v>
      </c>
      <c r="Q12" s="990" t="e">
        <f t="shared" si="5"/>
        <v>#VALUE!</v>
      </c>
      <c r="R12" s="990" t="e">
        <f t="shared" si="6"/>
        <v>#VALUE!</v>
      </c>
      <c r="S12" s="990" t="e">
        <f t="shared" si="7"/>
        <v>#VALUE!</v>
      </c>
      <c r="T12" s="859" t="e">
        <f t="shared" si="8"/>
        <v>#VALUE!</v>
      </c>
      <c r="U12" s="1275" t="e">
        <f t="shared" si="2"/>
        <v>#VALUE!</v>
      </c>
      <c r="V12" s="880"/>
    </row>
    <row r="13" spans="1:22" s="25" customFormat="1">
      <c r="A13" s="193" t="s">
        <v>663</v>
      </c>
      <c r="B13" s="329"/>
      <c r="C13" s="329"/>
      <c r="D13" s="351" t="e">
        <f>'SALARY CALC.'!AY109</f>
        <v>#VALUE!</v>
      </c>
      <c r="E13" s="783" t="s">
        <v>664</v>
      </c>
      <c r="F13" s="369"/>
      <c r="G13" s="368"/>
      <c r="H13" s="1140"/>
      <c r="I13" s="1140"/>
      <c r="J13" s="1140"/>
      <c r="K13" s="1140"/>
      <c r="L13" s="1140"/>
      <c r="M13" s="1273"/>
      <c r="N13" s="1274">
        <f t="shared" si="0"/>
        <v>1</v>
      </c>
      <c r="O13" s="990" t="e">
        <f t="shared" si="3"/>
        <v>#VALUE!</v>
      </c>
      <c r="P13" s="990" t="e">
        <f t="shared" si="4"/>
        <v>#VALUE!</v>
      </c>
      <c r="Q13" s="990" t="e">
        <f t="shared" si="5"/>
        <v>#VALUE!</v>
      </c>
      <c r="R13" s="990" t="e">
        <f t="shared" si="6"/>
        <v>#VALUE!</v>
      </c>
      <c r="S13" s="990" t="e">
        <f t="shared" si="7"/>
        <v>#VALUE!</v>
      </c>
      <c r="T13" s="859" t="e">
        <f t="shared" si="8"/>
        <v>#VALUE!</v>
      </c>
      <c r="U13" s="1275" t="e">
        <f t="shared" si="2"/>
        <v>#VALUE!</v>
      </c>
      <c r="V13" s="880"/>
    </row>
    <row r="14" spans="1:22" s="25" customFormat="1">
      <c r="A14" s="193" t="s">
        <v>665</v>
      </c>
      <c r="B14" s="329"/>
      <c r="C14" s="329"/>
      <c r="D14" s="351" t="e">
        <f>'SALARY CALC.'!AZ109</f>
        <v>#VALUE!</v>
      </c>
      <c r="E14" s="783" t="s">
        <v>666</v>
      </c>
      <c r="F14" s="369"/>
      <c r="G14" s="368"/>
      <c r="H14" s="1140"/>
      <c r="I14" s="1140"/>
      <c r="J14" s="1140"/>
      <c r="K14" s="1140"/>
      <c r="L14" s="1140"/>
      <c r="M14" s="1273"/>
      <c r="N14" s="1274">
        <f t="shared" si="0"/>
        <v>1</v>
      </c>
      <c r="O14" s="990" t="e">
        <f t="shared" si="3"/>
        <v>#VALUE!</v>
      </c>
      <c r="P14" s="990" t="e">
        <f t="shared" si="4"/>
        <v>#VALUE!</v>
      </c>
      <c r="Q14" s="990" t="e">
        <f t="shared" si="5"/>
        <v>#VALUE!</v>
      </c>
      <c r="R14" s="990" t="e">
        <f t="shared" si="6"/>
        <v>#VALUE!</v>
      </c>
      <c r="S14" s="990" t="e">
        <f t="shared" si="7"/>
        <v>#VALUE!</v>
      </c>
      <c r="T14" s="859" t="e">
        <f t="shared" si="8"/>
        <v>#VALUE!</v>
      </c>
      <c r="U14" s="1275" t="e">
        <f t="shared" si="2"/>
        <v>#VALUE!</v>
      </c>
      <c r="V14" s="880"/>
    </row>
    <row r="15" spans="1:22" s="25" customFormat="1">
      <c r="A15" s="193" t="s">
        <v>667</v>
      </c>
      <c r="B15" s="329"/>
      <c r="C15" s="329"/>
      <c r="D15" s="351">
        <f>'SALARY CALC.'!X112</f>
        <v>0</v>
      </c>
      <c r="E15" s="783" t="s">
        <v>668</v>
      </c>
      <c r="F15" s="369"/>
      <c r="G15" s="368"/>
      <c r="H15" s="1140"/>
      <c r="I15" s="1140"/>
      <c r="J15" s="1140"/>
      <c r="K15" s="1140"/>
      <c r="L15" s="1140"/>
      <c r="M15" s="1273"/>
      <c r="N15" s="1274">
        <f t="shared" si="0"/>
        <v>1</v>
      </c>
      <c r="O15" s="990">
        <f t="shared" si="3"/>
        <v>0</v>
      </c>
      <c r="P15" s="990">
        <f t="shared" si="4"/>
        <v>0</v>
      </c>
      <c r="Q15" s="990">
        <f t="shared" si="5"/>
        <v>0</v>
      </c>
      <c r="R15" s="990">
        <f t="shared" si="6"/>
        <v>0</v>
      </c>
      <c r="S15" s="990">
        <f t="shared" si="7"/>
        <v>0</v>
      </c>
      <c r="T15" s="859">
        <f t="shared" si="8"/>
        <v>0</v>
      </c>
      <c r="U15" s="1275">
        <f t="shared" si="2"/>
        <v>1</v>
      </c>
      <c r="V15" s="880"/>
    </row>
    <row r="16" spans="1:22" s="25" customFormat="1">
      <c r="A16" s="193" t="s">
        <v>669</v>
      </c>
      <c r="B16" s="386"/>
      <c r="C16" s="386"/>
      <c r="D16" s="352">
        <f>'PRO D'!D23</f>
        <v>0</v>
      </c>
      <c r="E16" s="783" t="s">
        <v>670</v>
      </c>
      <c r="F16" s="369"/>
      <c r="G16" s="368"/>
      <c r="H16" s="1140"/>
      <c r="I16" s="1140"/>
      <c r="J16" s="1140"/>
      <c r="K16" s="1162"/>
      <c r="L16" s="1162"/>
      <c r="M16" s="1273"/>
      <c r="N16" s="1274">
        <f t="shared" si="0"/>
        <v>1</v>
      </c>
      <c r="O16" s="992">
        <f t="shared" si="3"/>
        <v>0</v>
      </c>
      <c r="P16" s="992">
        <f t="shared" si="4"/>
        <v>0</v>
      </c>
      <c r="Q16" s="992">
        <f t="shared" si="5"/>
        <v>0</v>
      </c>
      <c r="R16" s="992">
        <f t="shared" si="6"/>
        <v>0</v>
      </c>
      <c r="S16" s="992">
        <f t="shared" si="7"/>
        <v>0</v>
      </c>
      <c r="T16" s="859">
        <f t="shared" si="8"/>
        <v>0</v>
      </c>
      <c r="U16" s="1275">
        <f t="shared" si="2"/>
        <v>1</v>
      </c>
      <c r="V16" s="880"/>
    </row>
    <row r="17" spans="1:22" s="25" customFormat="1">
      <c r="A17" s="171" t="s">
        <v>671</v>
      </c>
      <c r="B17" s="354">
        <f>SUM(B9:B16)</f>
        <v>0</v>
      </c>
      <c r="C17" s="354">
        <f>SUM(C9:C16)</f>
        <v>0</v>
      </c>
      <c r="D17" s="353" t="e">
        <f>SUM(D9:D16)</f>
        <v>#VALUE!</v>
      </c>
      <c r="E17" s="788"/>
      <c r="F17" s="359"/>
      <c r="G17" s="200"/>
      <c r="H17" s="1276"/>
      <c r="I17" s="1276"/>
      <c r="J17" s="1276"/>
      <c r="K17" s="1276"/>
      <c r="L17" s="1276"/>
      <c r="M17" s="1276"/>
      <c r="N17" s="1277"/>
      <c r="O17" s="997" t="e">
        <f t="shared" ref="O17:T17" si="9">SUM(O9:O16)</f>
        <v>#VALUE!</v>
      </c>
      <c r="P17" s="997" t="e">
        <f t="shared" si="9"/>
        <v>#VALUE!</v>
      </c>
      <c r="Q17" s="997" t="e">
        <f t="shared" si="9"/>
        <v>#VALUE!</v>
      </c>
      <c r="R17" s="997" t="e">
        <f t="shared" si="9"/>
        <v>#VALUE!</v>
      </c>
      <c r="S17" s="997" t="e">
        <f t="shared" si="9"/>
        <v>#VALUE!</v>
      </c>
      <c r="T17" s="1278" t="e">
        <f t="shared" si="9"/>
        <v>#VALUE!</v>
      </c>
      <c r="U17" s="1279"/>
      <c r="V17" s="880"/>
    </row>
    <row r="18" spans="1:22" s="36" customFormat="1">
      <c r="A18" s="176" t="s">
        <v>672</v>
      </c>
      <c r="B18" s="194"/>
      <c r="C18" s="194"/>
      <c r="D18" s="195"/>
      <c r="E18" s="789"/>
      <c r="F18" s="1280"/>
      <c r="G18" s="199"/>
      <c r="H18" s="1281"/>
      <c r="I18" s="1281"/>
      <c r="J18" s="1281"/>
      <c r="K18" s="1281"/>
      <c r="L18" s="1281"/>
      <c r="M18" s="1281"/>
      <c r="N18" s="1282"/>
      <c r="O18" s="1191"/>
      <c r="P18" s="1191"/>
      <c r="Q18" s="1191"/>
      <c r="R18" s="1191"/>
      <c r="S18" s="1191"/>
      <c r="T18" s="1283"/>
      <c r="U18" s="1284"/>
      <c r="V18" s="880"/>
    </row>
    <row r="19" spans="1:22" s="25" customFormat="1">
      <c r="A19" s="330"/>
      <c r="B19" s="384"/>
      <c r="C19" s="384"/>
      <c r="D19" s="385"/>
      <c r="E19" s="790"/>
      <c r="F19" s="370"/>
      <c r="G19" s="371"/>
      <c r="H19" s="1125"/>
      <c r="I19" s="1125"/>
      <c r="J19" s="1125"/>
      <c r="K19" s="1125"/>
      <c r="L19" s="1125"/>
      <c r="M19" s="1125"/>
      <c r="N19" s="1274">
        <f t="shared" ref="N19:N39" si="10">100%-SUM(H19:M19)</f>
        <v>1</v>
      </c>
      <c r="O19" s="988">
        <f t="shared" ref="O19:O41" si="11">$D19*H19</f>
        <v>0</v>
      </c>
      <c r="P19" s="988">
        <f t="shared" ref="P19:P41" si="12">$D19*I19</f>
        <v>0</v>
      </c>
      <c r="Q19" s="988">
        <f t="shared" ref="Q19:Q41" si="13">$D19*J19</f>
        <v>0</v>
      </c>
      <c r="R19" s="988">
        <f t="shared" ref="R19:R41" si="14">$D19*K19</f>
        <v>0</v>
      </c>
      <c r="S19" s="988">
        <f t="shared" ref="S19:S41" si="15">$D19*L19</f>
        <v>0</v>
      </c>
      <c r="T19" s="988">
        <f t="shared" ref="T19:T41" si="16">$D19*M19</f>
        <v>0</v>
      </c>
      <c r="U19" s="1275">
        <f t="shared" ref="U19:U41" si="17">SUM(N19:T19)-D19</f>
        <v>1</v>
      </c>
      <c r="V19" s="880"/>
    </row>
    <row r="20" spans="1:22" s="25" customFormat="1">
      <c r="A20" s="330"/>
      <c r="B20" s="329"/>
      <c r="C20" s="329"/>
      <c r="D20" s="383"/>
      <c r="E20" s="791"/>
      <c r="F20" s="372"/>
      <c r="G20" s="373"/>
      <c r="H20" s="1140"/>
      <c r="I20" s="1140"/>
      <c r="J20" s="1140"/>
      <c r="K20" s="1140"/>
      <c r="L20" s="1140"/>
      <c r="M20" s="1140"/>
      <c r="N20" s="1274">
        <f t="shared" si="10"/>
        <v>1</v>
      </c>
      <c r="O20" s="990">
        <f t="shared" si="11"/>
        <v>0</v>
      </c>
      <c r="P20" s="990">
        <f t="shared" si="12"/>
        <v>0</v>
      </c>
      <c r="Q20" s="990">
        <f t="shared" si="13"/>
        <v>0</v>
      </c>
      <c r="R20" s="990">
        <f t="shared" si="14"/>
        <v>0</v>
      </c>
      <c r="S20" s="990">
        <f t="shared" si="15"/>
        <v>0</v>
      </c>
      <c r="T20" s="990">
        <f t="shared" si="16"/>
        <v>0</v>
      </c>
      <c r="U20" s="1275">
        <f t="shared" si="17"/>
        <v>1</v>
      </c>
      <c r="V20" s="880"/>
    </row>
    <row r="21" spans="1:22" s="25" customFormat="1">
      <c r="A21" s="330"/>
      <c r="B21" s="329"/>
      <c r="C21" s="329"/>
      <c r="D21" s="383"/>
      <c r="E21" s="791"/>
      <c r="F21" s="372"/>
      <c r="G21" s="373"/>
      <c r="H21" s="1140"/>
      <c r="I21" s="1140"/>
      <c r="J21" s="1140"/>
      <c r="K21" s="1140"/>
      <c r="L21" s="1140"/>
      <c r="M21" s="1140"/>
      <c r="N21" s="1274">
        <f t="shared" si="10"/>
        <v>1</v>
      </c>
      <c r="O21" s="990">
        <f t="shared" si="11"/>
        <v>0</v>
      </c>
      <c r="P21" s="990">
        <f t="shared" si="12"/>
        <v>0</v>
      </c>
      <c r="Q21" s="990">
        <f t="shared" si="13"/>
        <v>0</v>
      </c>
      <c r="R21" s="990">
        <f t="shared" si="14"/>
        <v>0</v>
      </c>
      <c r="S21" s="990">
        <f t="shared" si="15"/>
        <v>0</v>
      </c>
      <c r="T21" s="990">
        <f t="shared" si="16"/>
        <v>0</v>
      </c>
      <c r="U21" s="1275">
        <f t="shared" si="17"/>
        <v>1</v>
      </c>
      <c r="V21" s="880"/>
    </row>
    <row r="22" spans="1:22" s="25" customFormat="1">
      <c r="A22" s="330"/>
      <c r="B22" s="329"/>
      <c r="C22" s="329"/>
      <c r="D22" s="383"/>
      <c r="E22" s="791"/>
      <c r="F22" s="372"/>
      <c r="G22" s="373"/>
      <c r="H22" s="1140"/>
      <c r="I22" s="1140"/>
      <c r="J22" s="1140"/>
      <c r="K22" s="1140"/>
      <c r="L22" s="1140"/>
      <c r="M22" s="1140"/>
      <c r="N22" s="1274">
        <f t="shared" si="10"/>
        <v>1</v>
      </c>
      <c r="O22" s="990">
        <f t="shared" si="11"/>
        <v>0</v>
      </c>
      <c r="P22" s="990">
        <f t="shared" si="12"/>
        <v>0</v>
      </c>
      <c r="Q22" s="990">
        <f t="shared" si="13"/>
        <v>0</v>
      </c>
      <c r="R22" s="990">
        <f t="shared" si="14"/>
        <v>0</v>
      </c>
      <c r="S22" s="990">
        <f t="shared" si="15"/>
        <v>0</v>
      </c>
      <c r="T22" s="990">
        <f t="shared" si="16"/>
        <v>0</v>
      </c>
      <c r="U22" s="1275">
        <f t="shared" si="17"/>
        <v>1</v>
      </c>
      <c r="V22" s="880"/>
    </row>
    <row r="23" spans="1:22" s="25" customFormat="1">
      <c r="A23" s="330"/>
      <c r="B23" s="329"/>
      <c r="C23" s="329"/>
      <c r="D23" s="383"/>
      <c r="E23" s="791"/>
      <c r="F23" s="372"/>
      <c r="G23" s="373"/>
      <c r="H23" s="1140"/>
      <c r="I23" s="1140"/>
      <c r="J23" s="1140"/>
      <c r="K23" s="1140"/>
      <c r="L23" s="1140"/>
      <c r="M23" s="1140"/>
      <c r="N23" s="1274">
        <f t="shared" si="10"/>
        <v>1</v>
      </c>
      <c r="O23" s="990">
        <f t="shared" si="11"/>
        <v>0</v>
      </c>
      <c r="P23" s="990">
        <f t="shared" si="12"/>
        <v>0</v>
      </c>
      <c r="Q23" s="990">
        <f t="shared" si="13"/>
        <v>0</v>
      </c>
      <c r="R23" s="990">
        <f t="shared" si="14"/>
        <v>0</v>
      </c>
      <c r="S23" s="990">
        <f t="shared" si="15"/>
        <v>0</v>
      </c>
      <c r="T23" s="990">
        <f t="shared" si="16"/>
        <v>0</v>
      </c>
      <c r="U23" s="1275">
        <f t="shared" si="17"/>
        <v>1</v>
      </c>
      <c r="V23" s="880"/>
    </row>
    <row r="24" spans="1:22" s="25" customFormat="1">
      <c r="A24" s="330"/>
      <c r="B24" s="329"/>
      <c r="C24" s="329"/>
      <c r="D24" s="383"/>
      <c r="E24" s="791"/>
      <c r="F24" s="372"/>
      <c r="G24" s="373"/>
      <c r="H24" s="1140"/>
      <c r="I24" s="1140"/>
      <c r="J24" s="1140"/>
      <c r="K24" s="1140"/>
      <c r="L24" s="1140"/>
      <c r="M24" s="1140"/>
      <c r="N24" s="1274">
        <f t="shared" si="10"/>
        <v>1</v>
      </c>
      <c r="O24" s="990">
        <f t="shared" si="11"/>
        <v>0</v>
      </c>
      <c r="P24" s="990">
        <f t="shared" si="12"/>
        <v>0</v>
      </c>
      <c r="Q24" s="990">
        <f t="shared" si="13"/>
        <v>0</v>
      </c>
      <c r="R24" s="990">
        <f t="shared" si="14"/>
        <v>0</v>
      </c>
      <c r="S24" s="990">
        <f t="shared" si="15"/>
        <v>0</v>
      </c>
      <c r="T24" s="990">
        <f t="shared" si="16"/>
        <v>0</v>
      </c>
      <c r="U24" s="1275">
        <f t="shared" si="17"/>
        <v>1</v>
      </c>
      <c r="V24" s="880"/>
    </row>
    <row r="25" spans="1:22" s="25" customFormat="1">
      <c r="A25" s="330"/>
      <c r="B25" s="329"/>
      <c r="C25" s="329"/>
      <c r="D25" s="383"/>
      <c r="E25" s="791"/>
      <c r="F25" s="372"/>
      <c r="G25" s="373"/>
      <c r="H25" s="1140"/>
      <c r="I25" s="1140"/>
      <c r="J25" s="1140"/>
      <c r="K25" s="1140"/>
      <c r="L25" s="1140"/>
      <c r="M25" s="1140"/>
      <c r="N25" s="1274">
        <f t="shared" si="10"/>
        <v>1</v>
      </c>
      <c r="O25" s="990">
        <f t="shared" si="11"/>
        <v>0</v>
      </c>
      <c r="P25" s="990">
        <f t="shared" si="12"/>
        <v>0</v>
      </c>
      <c r="Q25" s="990">
        <f t="shared" si="13"/>
        <v>0</v>
      </c>
      <c r="R25" s="990">
        <f t="shared" si="14"/>
        <v>0</v>
      </c>
      <c r="S25" s="990">
        <f t="shared" si="15"/>
        <v>0</v>
      </c>
      <c r="T25" s="990">
        <f t="shared" si="16"/>
        <v>0</v>
      </c>
      <c r="U25" s="1275">
        <f t="shared" si="17"/>
        <v>1</v>
      </c>
      <c r="V25" s="880"/>
    </row>
    <row r="26" spans="1:22" s="25" customFormat="1">
      <c r="A26" s="330"/>
      <c r="B26" s="329"/>
      <c r="C26" s="329"/>
      <c r="D26" s="383"/>
      <c r="E26" s="791"/>
      <c r="F26" s="372"/>
      <c r="G26" s="373"/>
      <c r="H26" s="1140"/>
      <c r="I26" s="1140"/>
      <c r="J26" s="1140"/>
      <c r="K26" s="1140"/>
      <c r="L26" s="1140"/>
      <c r="M26" s="1140"/>
      <c r="N26" s="1274">
        <f t="shared" si="10"/>
        <v>1</v>
      </c>
      <c r="O26" s="990">
        <f t="shared" si="11"/>
        <v>0</v>
      </c>
      <c r="P26" s="990">
        <f t="shared" si="12"/>
        <v>0</v>
      </c>
      <c r="Q26" s="990">
        <f t="shared" si="13"/>
        <v>0</v>
      </c>
      <c r="R26" s="990">
        <f t="shared" si="14"/>
        <v>0</v>
      </c>
      <c r="S26" s="990">
        <f t="shared" si="15"/>
        <v>0</v>
      </c>
      <c r="T26" s="990">
        <f t="shared" si="16"/>
        <v>0</v>
      </c>
      <c r="U26" s="1275">
        <f t="shared" si="17"/>
        <v>1</v>
      </c>
      <c r="V26" s="880"/>
    </row>
    <row r="27" spans="1:22" s="25" customFormat="1">
      <c r="A27" s="330"/>
      <c r="B27" s="329"/>
      <c r="C27" s="329"/>
      <c r="D27" s="383"/>
      <c r="E27" s="791"/>
      <c r="F27" s="372"/>
      <c r="G27" s="373"/>
      <c r="H27" s="1140"/>
      <c r="I27" s="1140"/>
      <c r="J27" s="1140"/>
      <c r="K27" s="1140"/>
      <c r="L27" s="1140"/>
      <c r="M27" s="1140"/>
      <c r="N27" s="1274">
        <f t="shared" si="10"/>
        <v>1</v>
      </c>
      <c r="O27" s="990">
        <f t="shared" si="11"/>
        <v>0</v>
      </c>
      <c r="P27" s="990">
        <f t="shared" si="12"/>
        <v>0</v>
      </c>
      <c r="Q27" s="990">
        <f t="shared" si="13"/>
        <v>0</v>
      </c>
      <c r="R27" s="990">
        <f t="shared" si="14"/>
        <v>0</v>
      </c>
      <c r="S27" s="990">
        <f t="shared" si="15"/>
        <v>0</v>
      </c>
      <c r="T27" s="990">
        <f t="shared" si="16"/>
        <v>0</v>
      </c>
      <c r="U27" s="1275">
        <f t="shared" si="17"/>
        <v>1</v>
      </c>
      <c r="V27" s="880"/>
    </row>
    <row r="28" spans="1:22" s="25" customFormat="1">
      <c r="A28" s="330"/>
      <c r="B28" s="329"/>
      <c r="C28" s="329"/>
      <c r="D28" s="383"/>
      <c r="E28" s="791"/>
      <c r="F28" s="372"/>
      <c r="G28" s="373"/>
      <c r="H28" s="1140"/>
      <c r="I28" s="1140"/>
      <c r="J28" s="1140"/>
      <c r="K28" s="1140"/>
      <c r="L28" s="1140"/>
      <c r="M28" s="1140"/>
      <c r="N28" s="1274">
        <f t="shared" si="10"/>
        <v>1</v>
      </c>
      <c r="O28" s="990">
        <f t="shared" si="11"/>
        <v>0</v>
      </c>
      <c r="P28" s="990">
        <f t="shared" si="12"/>
        <v>0</v>
      </c>
      <c r="Q28" s="990">
        <f t="shared" si="13"/>
        <v>0</v>
      </c>
      <c r="R28" s="990">
        <f t="shared" si="14"/>
        <v>0</v>
      </c>
      <c r="S28" s="990">
        <f t="shared" si="15"/>
        <v>0</v>
      </c>
      <c r="T28" s="990">
        <f t="shared" si="16"/>
        <v>0</v>
      </c>
      <c r="U28" s="1275">
        <f t="shared" si="17"/>
        <v>1</v>
      </c>
      <c r="V28" s="880"/>
    </row>
    <row r="29" spans="1:22" s="25" customFormat="1">
      <c r="A29" s="330"/>
      <c r="B29" s="329"/>
      <c r="C29" s="329"/>
      <c r="D29" s="383"/>
      <c r="E29" s="791"/>
      <c r="F29" s="372"/>
      <c r="G29" s="373"/>
      <c r="H29" s="1140"/>
      <c r="I29" s="1140"/>
      <c r="J29" s="1140"/>
      <c r="K29" s="1140"/>
      <c r="L29" s="1140"/>
      <c r="M29" s="1140"/>
      <c r="N29" s="1274">
        <f t="shared" si="10"/>
        <v>1</v>
      </c>
      <c r="O29" s="990">
        <f t="shared" si="11"/>
        <v>0</v>
      </c>
      <c r="P29" s="990">
        <f t="shared" si="12"/>
        <v>0</v>
      </c>
      <c r="Q29" s="990">
        <f t="shared" si="13"/>
        <v>0</v>
      </c>
      <c r="R29" s="990">
        <f t="shared" si="14"/>
        <v>0</v>
      </c>
      <c r="S29" s="990">
        <f t="shared" si="15"/>
        <v>0</v>
      </c>
      <c r="T29" s="990">
        <f t="shared" si="16"/>
        <v>0</v>
      </c>
      <c r="U29" s="1275">
        <f t="shared" si="17"/>
        <v>1</v>
      </c>
      <c r="V29" s="880"/>
    </row>
    <row r="30" spans="1:22" s="25" customFormat="1">
      <c r="A30" s="330"/>
      <c r="B30" s="329"/>
      <c r="C30" s="329"/>
      <c r="D30" s="383"/>
      <c r="E30" s="791"/>
      <c r="F30" s="372"/>
      <c r="G30" s="373"/>
      <c r="H30" s="1140"/>
      <c r="I30" s="1140"/>
      <c r="J30" s="1140"/>
      <c r="K30" s="1140"/>
      <c r="L30" s="1140"/>
      <c r="M30" s="1140"/>
      <c r="N30" s="1274">
        <f t="shared" si="10"/>
        <v>1</v>
      </c>
      <c r="O30" s="990">
        <f t="shared" si="11"/>
        <v>0</v>
      </c>
      <c r="P30" s="990">
        <f t="shared" si="12"/>
        <v>0</v>
      </c>
      <c r="Q30" s="990">
        <f t="shared" si="13"/>
        <v>0</v>
      </c>
      <c r="R30" s="990">
        <f t="shared" si="14"/>
        <v>0</v>
      </c>
      <c r="S30" s="990">
        <f t="shared" si="15"/>
        <v>0</v>
      </c>
      <c r="T30" s="990">
        <f t="shared" si="16"/>
        <v>0</v>
      </c>
      <c r="U30" s="1275">
        <f t="shared" si="17"/>
        <v>1</v>
      </c>
      <c r="V30" s="880"/>
    </row>
    <row r="31" spans="1:22" s="25" customFormat="1">
      <c r="A31" s="330"/>
      <c r="B31" s="329"/>
      <c r="C31" s="329"/>
      <c r="D31" s="383"/>
      <c r="E31" s="791"/>
      <c r="F31" s="372"/>
      <c r="G31" s="373"/>
      <c r="H31" s="1140"/>
      <c r="I31" s="1140"/>
      <c r="J31" s="1140"/>
      <c r="K31" s="1140"/>
      <c r="L31" s="1140"/>
      <c r="M31" s="1140"/>
      <c r="N31" s="1274">
        <f t="shared" si="10"/>
        <v>1</v>
      </c>
      <c r="O31" s="990">
        <f t="shared" si="11"/>
        <v>0</v>
      </c>
      <c r="P31" s="990">
        <f t="shared" si="12"/>
        <v>0</v>
      </c>
      <c r="Q31" s="990">
        <f t="shared" si="13"/>
        <v>0</v>
      </c>
      <c r="R31" s="990">
        <f t="shared" si="14"/>
        <v>0</v>
      </c>
      <c r="S31" s="990">
        <f t="shared" si="15"/>
        <v>0</v>
      </c>
      <c r="T31" s="990">
        <f t="shared" si="16"/>
        <v>0</v>
      </c>
      <c r="U31" s="1275">
        <f t="shared" si="17"/>
        <v>1</v>
      </c>
      <c r="V31" s="880"/>
    </row>
    <row r="32" spans="1:22" s="25" customFormat="1">
      <c r="A32" s="330"/>
      <c r="B32" s="329"/>
      <c r="C32" s="329"/>
      <c r="D32" s="383"/>
      <c r="E32" s="791"/>
      <c r="F32" s="372"/>
      <c r="G32" s="373"/>
      <c r="H32" s="1140"/>
      <c r="I32" s="1140"/>
      <c r="J32" s="1140"/>
      <c r="K32" s="1140"/>
      <c r="L32" s="1140"/>
      <c r="M32" s="1140"/>
      <c r="N32" s="1274">
        <f t="shared" si="10"/>
        <v>1</v>
      </c>
      <c r="O32" s="990">
        <f t="shared" si="11"/>
        <v>0</v>
      </c>
      <c r="P32" s="990">
        <f t="shared" si="12"/>
        <v>0</v>
      </c>
      <c r="Q32" s="990">
        <f t="shared" si="13"/>
        <v>0</v>
      </c>
      <c r="R32" s="990">
        <f t="shared" si="14"/>
        <v>0</v>
      </c>
      <c r="S32" s="990">
        <f t="shared" si="15"/>
        <v>0</v>
      </c>
      <c r="T32" s="990">
        <f t="shared" si="16"/>
        <v>0</v>
      </c>
      <c r="U32" s="1275">
        <f t="shared" si="17"/>
        <v>1</v>
      </c>
      <c r="V32" s="880"/>
    </row>
    <row r="33" spans="1:22" s="25" customFormat="1">
      <c r="A33" s="330"/>
      <c r="B33" s="329"/>
      <c r="C33" s="329"/>
      <c r="D33" s="383"/>
      <c r="E33" s="791"/>
      <c r="F33" s="372"/>
      <c r="G33" s="373"/>
      <c r="H33" s="1140"/>
      <c r="I33" s="1140"/>
      <c r="J33" s="1140"/>
      <c r="K33" s="1140"/>
      <c r="L33" s="1140"/>
      <c r="M33" s="1140"/>
      <c r="N33" s="1274">
        <f t="shared" si="10"/>
        <v>1</v>
      </c>
      <c r="O33" s="990">
        <f t="shared" si="11"/>
        <v>0</v>
      </c>
      <c r="P33" s="990">
        <f t="shared" si="12"/>
        <v>0</v>
      </c>
      <c r="Q33" s="990">
        <f t="shared" si="13"/>
        <v>0</v>
      </c>
      <c r="R33" s="990">
        <f t="shared" si="14"/>
        <v>0</v>
      </c>
      <c r="S33" s="990">
        <f t="shared" si="15"/>
        <v>0</v>
      </c>
      <c r="T33" s="990">
        <f t="shared" si="16"/>
        <v>0</v>
      </c>
      <c r="U33" s="1275">
        <f t="shared" si="17"/>
        <v>1</v>
      </c>
      <c r="V33" s="880"/>
    </row>
    <row r="34" spans="1:22" s="25" customFormat="1">
      <c r="A34" s="330"/>
      <c r="B34" s="329"/>
      <c r="C34" s="329"/>
      <c r="D34" s="383"/>
      <c r="E34" s="791"/>
      <c r="F34" s="372"/>
      <c r="G34" s="373"/>
      <c r="H34" s="1140"/>
      <c r="I34" s="1140"/>
      <c r="J34" s="1140"/>
      <c r="K34" s="1140"/>
      <c r="L34" s="1140"/>
      <c r="M34" s="1140"/>
      <c r="N34" s="1274">
        <f t="shared" si="10"/>
        <v>1</v>
      </c>
      <c r="O34" s="990">
        <f t="shared" si="11"/>
        <v>0</v>
      </c>
      <c r="P34" s="990">
        <f t="shared" si="12"/>
        <v>0</v>
      </c>
      <c r="Q34" s="990">
        <f t="shared" si="13"/>
        <v>0</v>
      </c>
      <c r="R34" s="990">
        <f t="shared" si="14"/>
        <v>0</v>
      </c>
      <c r="S34" s="990">
        <f t="shared" si="15"/>
        <v>0</v>
      </c>
      <c r="T34" s="990">
        <f t="shared" si="16"/>
        <v>0</v>
      </c>
      <c r="U34" s="1275">
        <f t="shared" si="17"/>
        <v>1</v>
      </c>
      <c r="V34" s="880"/>
    </row>
    <row r="35" spans="1:22" s="25" customFormat="1">
      <c r="A35" s="330"/>
      <c r="B35" s="329"/>
      <c r="C35" s="329"/>
      <c r="D35" s="383"/>
      <c r="E35" s="791"/>
      <c r="F35" s="372"/>
      <c r="G35" s="373"/>
      <c r="H35" s="374"/>
      <c r="I35" s="1140"/>
      <c r="J35" s="1140"/>
      <c r="K35" s="1140"/>
      <c r="L35" s="1140"/>
      <c r="M35" s="1140"/>
      <c r="N35" s="1274">
        <f t="shared" si="10"/>
        <v>1</v>
      </c>
      <c r="O35" s="990">
        <f t="shared" si="11"/>
        <v>0</v>
      </c>
      <c r="P35" s="990">
        <f t="shared" si="12"/>
        <v>0</v>
      </c>
      <c r="Q35" s="990">
        <f t="shared" si="13"/>
        <v>0</v>
      </c>
      <c r="R35" s="990">
        <f t="shared" si="14"/>
        <v>0</v>
      </c>
      <c r="S35" s="990">
        <f t="shared" si="15"/>
        <v>0</v>
      </c>
      <c r="T35" s="990">
        <f t="shared" si="16"/>
        <v>0</v>
      </c>
      <c r="U35" s="1275">
        <f t="shared" si="17"/>
        <v>1</v>
      </c>
      <c r="V35" s="880"/>
    </row>
    <row r="36" spans="1:22" s="25" customFormat="1">
      <c r="A36" s="330"/>
      <c r="B36" s="329"/>
      <c r="C36" s="329"/>
      <c r="D36" s="383"/>
      <c r="E36" s="791"/>
      <c r="F36" s="372"/>
      <c r="G36" s="373"/>
      <c r="H36" s="374"/>
      <c r="I36" s="1140"/>
      <c r="J36" s="1140"/>
      <c r="K36" s="1140"/>
      <c r="L36" s="1140"/>
      <c r="M36" s="1140"/>
      <c r="N36" s="1274">
        <f t="shared" si="10"/>
        <v>1</v>
      </c>
      <c r="O36" s="990">
        <f t="shared" si="11"/>
        <v>0</v>
      </c>
      <c r="P36" s="990">
        <f t="shared" si="12"/>
        <v>0</v>
      </c>
      <c r="Q36" s="990">
        <f t="shared" si="13"/>
        <v>0</v>
      </c>
      <c r="R36" s="990">
        <f t="shared" si="14"/>
        <v>0</v>
      </c>
      <c r="S36" s="990">
        <f t="shared" si="15"/>
        <v>0</v>
      </c>
      <c r="T36" s="990">
        <f t="shared" si="16"/>
        <v>0</v>
      </c>
      <c r="U36" s="1275">
        <f t="shared" si="17"/>
        <v>1</v>
      </c>
      <c r="V36" s="880"/>
    </row>
    <row r="37" spans="1:22" s="25" customFormat="1">
      <c r="A37" s="330"/>
      <c r="B37" s="329"/>
      <c r="C37" s="329"/>
      <c r="D37" s="383"/>
      <c r="E37" s="791"/>
      <c r="F37" s="372"/>
      <c r="G37" s="373"/>
      <c r="H37" s="374"/>
      <c r="I37" s="1140"/>
      <c r="J37" s="1140"/>
      <c r="K37" s="1140"/>
      <c r="L37" s="1140"/>
      <c r="M37" s="1140"/>
      <c r="N37" s="1274">
        <f t="shared" si="10"/>
        <v>1</v>
      </c>
      <c r="O37" s="990">
        <f t="shared" si="11"/>
        <v>0</v>
      </c>
      <c r="P37" s="990">
        <f t="shared" si="12"/>
        <v>0</v>
      </c>
      <c r="Q37" s="990">
        <f t="shared" si="13"/>
        <v>0</v>
      </c>
      <c r="R37" s="990">
        <f t="shared" si="14"/>
        <v>0</v>
      </c>
      <c r="S37" s="990">
        <f t="shared" si="15"/>
        <v>0</v>
      </c>
      <c r="T37" s="990">
        <f t="shared" si="16"/>
        <v>0</v>
      </c>
      <c r="U37" s="1275">
        <f t="shared" si="17"/>
        <v>1</v>
      </c>
      <c r="V37" s="880"/>
    </row>
    <row r="38" spans="1:22" s="25" customFormat="1">
      <c r="A38" s="330"/>
      <c r="B38" s="329"/>
      <c r="C38" s="329"/>
      <c r="D38" s="383"/>
      <c r="E38" s="791"/>
      <c r="F38" s="372"/>
      <c r="G38" s="373"/>
      <c r="H38" s="374"/>
      <c r="I38" s="1140"/>
      <c r="J38" s="1140"/>
      <c r="K38" s="1140"/>
      <c r="L38" s="1140"/>
      <c r="M38" s="1140"/>
      <c r="N38" s="1274">
        <f t="shared" si="10"/>
        <v>1</v>
      </c>
      <c r="O38" s="990">
        <f t="shared" si="11"/>
        <v>0</v>
      </c>
      <c r="P38" s="990">
        <f t="shared" si="12"/>
        <v>0</v>
      </c>
      <c r="Q38" s="990">
        <f t="shared" si="13"/>
        <v>0</v>
      </c>
      <c r="R38" s="990">
        <f t="shared" si="14"/>
        <v>0</v>
      </c>
      <c r="S38" s="990">
        <f t="shared" si="15"/>
        <v>0</v>
      </c>
      <c r="T38" s="990">
        <f t="shared" si="16"/>
        <v>0</v>
      </c>
      <c r="U38" s="1275">
        <f t="shared" si="17"/>
        <v>1</v>
      </c>
      <c r="V38" s="880"/>
    </row>
    <row r="39" spans="1:22" s="25" customFormat="1">
      <c r="A39" s="330"/>
      <c r="B39" s="329"/>
      <c r="C39" s="329"/>
      <c r="D39" s="383"/>
      <c r="E39" s="791"/>
      <c r="F39" s="372"/>
      <c r="G39" s="373"/>
      <c r="H39" s="374"/>
      <c r="I39" s="1140"/>
      <c r="J39" s="1140"/>
      <c r="K39" s="1140"/>
      <c r="L39" s="1140"/>
      <c r="M39" s="1140"/>
      <c r="N39" s="1274">
        <f t="shared" si="10"/>
        <v>1</v>
      </c>
      <c r="O39" s="990">
        <f t="shared" si="11"/>
        <v>0</v>
      </c>
      <c r="P39" s="990">
        <f t="shared" si="12"/>
        <v>0</v>
      </c>
      <c r="Q39" s="990">
        <f t="shared" si="13"/>
        <v>0</v>
      </c>
      <c r="R39" s="990">
        <f t="shared" si="14"/>
        <v>0</v>
      </c>
      <c r="S39" s="990">
        <f t="shared" si="15"/>
        <v>0</v>
      </c>
      <c r="T39" s="990">
        <f t="shared" si="16"/>
        <v>0</v>
      </c>
      <c r="U39" s="1275">
        <f t="shared" si="17"/>
        <v>1</v>
      </c>
      <c r="V39" s="880"/>
    </row>
    <row r="40" spans="1:22" s="25" customFormat="1">
      <c r="A40" s="330" t="s">
        <v>475</v>
      </c>
      <c r="B40" s="329"/>
      <c r="C40" s="329"/>
      <c r="D40" s="383"/>
      <c r="E40" s="791"/>
      <c r="F40" s="372"/>
      <c r="G40" s="373"/>
      <c r="H40" s="374"/>
      <c r="I40" s="1140"/>
      <c r="J40" s="1140"/>
      <c r="K40" s="1140"/>
      <c r="L40" s="1140"/>
      <c r="M40" s="1140"/>
      <c r="N40" s="1274">
        <f>100%-SUM(H40:M40)</f>
        <v>1</v>
      </c>
      <c r="O40" s="990">
        <f t="shared" si="11"/>
        <v>0</v>
      </c>
      <c r="P40" s="990">
        <f t="shared" si="12"/>
        <v>0</v>
      </c>
      <c r="Q40" s="990">
        <f t="shared" si="13"/>
        <v>0</v>
      </c>
      <c r="R40" s="990">
        <f t="shared" si="14"/>
        <v>0</v>
      </c>
      <c r="S40" s="990">
        <f t="shared" si="15"/>
        <v>0</v>
      </c>
      <c r="T40" s="990">
        <f t="shared" si="16"/>
        <v>0</v>
      </c>
      <c r="U40" s="1275">
        <f t="shared" si="17"/>
        <v>1</v>
      </c>
      <c r="V40" s="880"/>
    </row>
    <row r="41" spans="1:22" s="25" customFormat="1">
      <c r="A41" s="330" t="s">
        <v>475</v>
      </c>
      <c r="B41" s="386"/>
      <c r="C41" s="386"/>
      <c r="D41" s="387"/>
      <c r="E41" s="792"/>
      <c r="F41" s="375"/>
      <c r="G41" s="376"/>
      <c r="H41" s="377"/>
      <c r="I41" s="1162"/>
      <c r="J41" s="1162"/>
      <c r="K41" s="1162"/>
      <c r="L41" s="1162"/>
      <c r="M41" s="1162"/>
      <c r="N41" s="1274">
        <f>100%-SUM(H41:M41)</f>
        <v>1</v>
      </c>
      <c r="O41" s="992">
        <f t="shared" si="11"/>
        <v>0</v>
      </c>
      <c r="P41" s="992">
        <f t="shared" si="12"/>
        <v>0</v>
      </c>
      <c r="Q41" s="992">
        <f t="shared" si="13"/>
        <v>0</v>
      </c>
      <c r="R41" s="992">
        <f t="shared" si="14"/>
        <v>0</v>
      </c>
      <c r="S41" s="992">
        <f t="shared" si="15"/>
        <v>0</v>
      </c>
      <c r="T41" s="992">
        <f t="shared" si="16"/>
        <v>0</v>
      </c>
      <c r="U41" s="1275">
        <f t="shared" si="17"/>
        <v>1</v>
      </c>
      <c r="V41" s="880"/>
    </row>
    <row r="42" spans="1:22" s="25" customFormat="1">
      <c r="A42" s="171" t="s">
        <v>673</v>
      </c>
      <c r="B42" s="355">
        <f>SUM(B19:B41)</f>
        <v>0</v>
      </c>
      <c r="C42" s="355">
        <f>SUM(C19:C41)</f>
        <v>0</v>
      </c>
      <c r="D42" s="356">
        <f>SUM(D19:D41)</f>
        <v>0</v>
      </c>
      <c r="E42" s="788"/>
      <c r="F42" s="361"/>
      <c r="G42" s="183"/>
      <c r="H42" s="1276"/>
      <c r="I42" s="1276"/>
      <c r="J42" s="1276"/>
      <c r="K42" s="1276"/>
      <c r="L42" s="1276"/>
      <c r="M42" s="1276"/>
      <c r="N42" s="1282"/>
      <c r="O42" s="1189">
        <f t="shared" ref="O42:T42" si="18">SUM(O19:O41)</f>
        <v>0</v>
      </c>
      <c r="P42" s="1189">
        <f t="shared" si="18"/>
        <v>0</v>
      </c>
      <c r="Q42" s="1189">
        <f t="shared" si="18"/>
        <v>0</v>
      </c>
      <c r="R42" s="1189">
        <f t="shared" si="18"/>
        <v>0</v>
      </c>
      <c r="S42" s="1189">
        <f t="shared" si="18"/>
        <v>0</v>
      </c>
      <c r="T42" s="1278">
        <f t="shared" si="18"/>
        <v>0</v>
      </c>
      <c r="U42" s="1284"/>
      <c r="V42" s="880"/>
    </row>
    <row r="43" spans="1:22" s="25" customFormat="1">
      <c r="A43" s="180" t="s">
        <v>674</v>
      </c>
      <c r="B43" s="262"/>
      <c r="C43" s="262"/>
      <c r="D43" s="263"/>
      <c r="E43" s="793"/>
      <c r="F43" s="226"/>
      <c r="G43" s="360"/>
      <c r="H43" s="1193"/>
      <c r="I43" s="1193"/>
      <c r="J43" s="1193"/>
      <c r="K43" s="1193"/>
      <c r="L43" s="1193"/>
      <c r="M43" s="1193"/>
      <c r="N43" s="1282"/>
      <c r="O43" s="1191"/>
      <c r="P43" s="1191"/>
      <c r="Q43" s="1191"/>
      <c r="R43" s="1191"/>
      <c r="S43" s="1191"/>
      <c r="T43" s="1283"/>
      <c r="U43" s="1284"/>
      <c r="V43" s="880"/>
    </row>
    <row r="44" spans="1:22" s="25" customFormat="1">
      <c r="A44" s="530"/>
      <c r="B44" s="384"/>
      <c r="C44" s="384"/>
      <c r="D44" s="385"/>
      <c r="E44" s="790"/>
      <c r="F44" s="370"/>
      <c r="G44" s="378"/>
      <c r="H44" s="1125"/>
      <c r="I44" s="1125"/>
      <c r="J44" s="1125"/>
      <c r="K44" s="1125"/>
      <c r="L44" s="1125"/>
      <c r="M44" s="1125"/>
      <c r="N44" s="1274"/>
      <c r="O44" s="1285">
        <f t="shared" ref="O44:T44" si="19">$D44*H44</f>
        <v>0</v>
      </c>
      <c r="P44" s="988">
        <f t="shared" si="19"/>
        <v>0</v>
      </c>
      <c r="Q44" s="988">
        <f t="shared" si="19"/>
        <v>0</v>
      </c>
      <c r="R44" s="988">
        <f t="shared" si="19"/>
        <v>0</v>
      </c>
      <c r="S44" s="988">
        <f t="shared" si="19"/>
        <v>0</v>
      </c>
      <c r="T44" s="988">
        <f t="shared" si="19"/>
        <v>0</v>
      </c>
      <c r="U44" s="1275">
        <f t="shared" ref="U44:U62" si="20">SUM(N44:T44)-D44</f>
        <v>0</v>
      </c>
      <c r="V44" s="880"/>
    </row>
    <row r="45" spans="1:22" s="25" customFormat="1">
      <c r="A45" s="314"/>
      <c r="B45" s="329"/>
      <c r="C45" s="329"/>
      <c r="D45" s="383"/>
      <c r="E45" s="791"/>
      <c r="F45" s="372"/>
      <c r="G45" s="379"/>
      <c r="H45" s="1140"/>
      <c r="I45" s="1140"/>
      <c r="J45" s="1140"/>
      <c r="K45" s="1140"/>
      <c r="L45" s="1140"/>
      <c r="M45" s="1140"/>
      <c r="N45" s="1274">
        <f t="shared" ref="N45:N60" si="21">100%-SUM(H45:M45)</f>
        <v>1</v>
      </c>
      <c r="O45" s="857">
        <f t="shared" ref="O45:O60" si="22">$D45*H45</f>
        <v>0</v>
      </c>
      <c r="P45" s="990">
        <f t="shared" ref="P45:P60" si="23">$D45*I45</f>
        <v>0</v>
      </c>
      <c r="Q45" s="990">
        <f t="shared" ref="Q45:Q60" si="24">$D45*J45</f>
        <v>0</v>
      </c>
      <c r="R45" s="990">
        <f t="shared" ref="R45:R60" si="25">$D45*K45</f>
        <v>0</v>
      </c>
      <c r="S45" s="990">
        <f t="shared" ref="S45:S60" si="26">$D45*L45</f>
        <v>0</v>
      </c>
      <c r="T45" s="990">
        <f t="shared" ref="T45:T60" si="27">$D45*M45</f>
        <v>0</v>
      </c>
      <c r="U45" s="1275">
        <f t="shared" si="20"/>
        <v>1</v>
      </c>
      <c r="V45" s="880"/>
    </row>
    <row r="46" spans="1:22" s="25" customFormat="1">
      <c r="A46" s="314"/>
      <c r="B46" s="329"/>
      <c r="C46" s="329"/>
      <c r="D46" s="383"/>
      <c r="E46" s="794"/>
      <c r="F46" s="372"/>
      <c r="G46" s="379"/>
      <c r="H46" s="1140"/>
      <c r="I46" s="1140"/>
      <c r="J46" s="1140"/>
      <c r="K46" s="1140"/>
      <c r="L46" s="1140"/>
      <c r="M46" s="1140"/>
      <c r="N46" s="1274">
        <f t="shared" si="21"/>
        <v>1</v>
      </c>
      <c r="O46" s="857">
        <f t="shared" si="22"/>
        <v>0</v>
      </c>
      <c r="P46" s="990">
        <f t="shared" si="23"/>
        <v>0</v>
      </c>
      <c r="Q46" s="990">
        <f t="shared" si="24"/>
        <v>0</v>
      </c>
      <c r="R46" s="990">
        <f t="shared" si="25"/>
        <v>0</v>
      </c>
      <c r="S46" s="990">
        <f t="shared" si="26"/>
        <v>0</v>
      </c>
      <c r="T46" s="990">
        <f t="shared" si="27"/>
        <v>0</v>
      </c>
      <c r="U46" s="1275">
        <f t="shared" si="20"/>
        <v>1</v>
      </c>
      <c r="V46" s="880"/>
    </row>
    <row r="47" spans="1:22" s="25" customFormat="1">
      <c r="A47" s="314"/>
      <c r="B47" s="329"/>
      <c r="C47" s="329"/>
      <c r="D47" s="383"/>
      <c r="E47" s="794"/>
      <c r="F47" s="372"/>
      <c r="G47" s="379"/>
      <c r="H47" s="1140"/>
      <c r="I47" s="1140"/>
      <c r="J47" s="1140"/>
      <c r="K47" s="1140"/>
      <c r="L47" s="1140"/>
      <c r="M47" s="1140"/>
      <c r="N47" s="1274">
        <f t="shared" si="21"/>
        <v>1</v>
      </c>
      <c r="O47" s="857">
        <f t="shared" si="22"/>
        <v>0</v>
      </c>
      <c r="P47" s="990">
        <f t="shared" si="23"/>
        <v>0</v>
      </c>
      <c r="Q47" s="990">
        <f t="shared" si="24"/>
        <v>0</v>
      </c>
      <c r="R47" s="990">
        <f t="shared" si="25"/>
        <v>0</v>
      </c>
      <c r="S47" s="990">
        <f t="shared" si="26"/>
        <v>0</v>
      </c>
      <c r="T47" s="990">
        <f t="shared" si="27"/>
        <v>0</v>
      </c>
      <c r="U47" s="1275">
        <f t="shared" si="20"/>
        <v>1</v>
      </c>
      <c r="V47" s="880"/>
    </row>
    <row r="48" spans="1:22" s="25" customFormat="1">
      <c r="A48" s="314"/>
      <c r="B48" s="329"/>
      <c r="C48" s="329"/>
      <c r="D48" s="383"/>
      <c r="E48" s="794"/>
      <c r="F48" s="372"/>
      <c r="G48" s="379"/>
      <c r="H48" s="1140"/>
      <c r="I48" s="1140"/>
      <c r="J48" s="1140"/>
      <c r="K48" s="1140"/>
      <c r="L48" s="1140"/>
      <c r="M48" s="1140"/>
      <c r="N48" s="1274">
        <f t="shared" si="21"/>
        <v>1</v>
      </c>
      <c r="O48" s="857">
        <f t="shared" si="22"/>
        <v>0</v>
      </c>
      <c r="P48" s="990">
        <f t="shared" si="23"/>
        <v>0</v>
      </c>
      <c r="Q48" s="990">
        <f t="shared" si="24"/>
        <v>0</v>
      </c>
      <c r="R48" s="990">
        <f t="shared" si="25"/>
        <v>0</v>
      </c>
      <c r="S48" s="990">
        <f t="shared" si="26"/>
        <v>0</v>
      </c>
      <c r="T48" s="990">
        <f t="shared" si="27"/>
        <v>0</v>
      </c>
      <c r="U48" s="1275">
        <f t="shared" si="20"/>
        <v>1</v>
      </c>
      <c r="V48" s="880"/>
    </row>
    <row r="49" spans="1:22" s="25" customFormat="1">
      <c r="A49" s="314"/>
      <c r="B49" s="329"/>
      <c r="C49" s="329"/>
      <c r="D49" s="383"/>
      <c r="E49" s="794"/>
      <c r="F49" s="372"/>
      <c r="G49" s="379"/>
      <c r="H49" s="1140"/>
      <c r="I49" s="1140"/>
      <c r="J49" s="1140"/>
      <c r="K49" s="1140"/>
      <c r="L49" s="1140"/>
      <c r="M49" s="1140"/>
      <c r="N49" s="1274">
        <f t="shared" si="21"/>
        <v>1</v>
      </c>
      <c r="O49" s="857">
        <f t="shared" si="22"/>
        <v>0</v>
      </c>
      <c r="P49" s="990">
        <f t="shared" si="23"/>
        <v>0</v>
      </c>
      <c r="Q49" s="990">
        <f t="shared" si="24"/>
        <v>0</v>
      </c>
      <c r="R49" s="990">
        <f t="shared" si="25"/>
        <v>0</v>
      </c>
      <c r="S49" s="990">
        <f t="shared" si="26"/>
        <v>0</v>
      </c>
      <c r="T49" s="990">
        <f t="shared" si="27"/>
        <v>0</v>
      </c>
      <c r="U49" s="1275">
        <f t="shared" si="20"/>
        <v>1</v>
      </c>
      <c r="V49" s="880"/>
    </row>
    <row r="50" spans="1:22" s="25" customFormat="1">
      <c r="A50" s="207" t="s">
        <v>675</v>
      </c>
      <c r="B50" s="329"/>
      <c r="C50" s="329"/>
      <c r="D50" s="357">
        <f>'SPEC. ED SUM'!E17+'SPEC. ED SUM'!E23+'SPEC. ED SUM'!E24+'SPEC. ED SUM'!E26+'SPEC. ED SUM'!E28</f>
        <v>0</v>
      </c>
      <c r="E50" s="783" t="s">
        <v>676</v>
      </c>
      <c r="F50" s="372"/>
      <c r="G50" s="379"/>
      <c r="H50" s="1140"/>
      <c r="I50" s="1140"/>
      <c r="J50" s="1140"/>
      <c r="K50" s="1140"/>
      <c r="L50" s="1140"/>
      <c r="M50" s="1140"/>
      <c r="N50" s="1274">
        <f t="shared" si="21"/>
        <v>1</v>
      </c>
      <c r="O50" s="1286">
        <f t="shared" si="22"/>
        <v>0</v>
      </c>
      <c r="P50" s="1287">
        <f t="shared" si="23"/>
        <v>0</v>
      </c>
      <c r="Q50" s="1287">
        <f t="shared" si="24"/>
        <v>0</v>
      </c>
      <c r="R50" s="1287">
        <f t="shared" si="25"/>
        <v>0</v>
      </c>
      <c r="S50" s="1287">
        <f t="shared" si="26"/>
        <v>0</v>
      </c>
      <c r="T50" s="1287">
        <f t="shared" si="27"/>
        <v>0</v>
      </c>
      <c r="U50" s="1275">
        <f t="shared" si="20"/>
        <v>1</v>
      </c>
      <c r="V50" s="880"/>
    </row>
    <row r="51" spans="1:22" s="25" customFormat="1">
      <c r="A51" s="207" t="s">
        <v>677</v>
      </c>
      <c r="B51" s="329"/>
      <c r="C51" s="329"/>
      <c r="D51" s="357" t="e">
        <f>'PRESCHOOL SUM'!D22-'PRESCHOOL SUM'!D15-'PRESCHOOL SUM'!D16</f>
        <v>#VALUE!</v>
      </c>
      <c r="E51" s="783" t="s">
        <v>678</v>
      </c>
      <c r="F51" s="372"/>
      <c r="G51" s="379"/>
      <c r="H51" s="1140"/>
      <c r="I51" s="1140"/>
      <c r="J51" s="1140"/>
      <c r="K51" s="1140"/>
      <c r="L51" s="1140"/>
      <c r="M51" s="1140"/>
      <c r="N51" s="1274">
        <f t="shared" si="21"/>
        <v>1</v>
      </c>
      <c r="O51" s="1286" t="e">
        <f t="shared" si="22"/>
        <v>#VALUE!</v>
      </c>
      <c r="P51" s="1287" t="e">
        <f t="shared" si="23"/>
        <v>#VALUE!</v>
      </c>
      <c r="Q51" s="1287" t="e">
        <f t="shared" si="24"/>
        <v>#VALUE!</v>
      </c>
      <c r="R51" s="1287" t="e">
        <f t="shared" si="25"/>
        <v>#VALUE!</v>
      </c>
      <c r="S51" s="1287" t="e">
        <f t="shared" si="26"/>
        <v>#VALUE!</v>
      </c>
      <c r="T51" s="1287" t="e">
        <f t="shared" si="27"/>
        <v>#VALUE!</v>
      </c>
      <c r="U51" s="1275" t="e">
        <f t="shared" si="20"/>
        <v>#VALUE!</v>
      </c>
      <c r="V51" s="880"/>
    </row>
    <row r="52" spans="1:22" s="25" customFormat="1">
      <c r="A52" s="314"/>
      <c r="B52" s="329"/>
      <c r="C52" s="329"/>
      <c r="D52" s="383"/>
      <c r="E52" s="794"/>
      <c r="F52" s="372"/>
      <c r="G52" s="379"/>
      <c r="H52" s="1140"/>
      <c r="I52" s="1140"/>
      <c r="J52" s="1140"/>
      <c r="K52" s="1140"/>
      <c r="L52" s="1140"/>
      <c r="M52" s="1140"/>
      <c r="N52" s="1274">
        <f t="shared" si="21"/>
        <v>1</v>
      </c>
      <c r="O52" s="857">
        <f t="shared" si="22"/>
        <v>0</v>
      </c>
      <c r="P52" s="990">
        <f t="shared" si="23"/>
        <v>0</v>
      </c>
      <c r="Q52" s="990">
        <f t="shared" si="24"/>
        <v>0</v>
      </c>
      <c r="R52" s="990">
        <f t="shared" si="25"/>
        <v>0</v>
      </c>
      <c r="S52" s="990">
        <f t="shared" si="26"/>
        <v>0</v>
      </c>
      <c r="T52" s="990">
        <f t="shared" si="27"/>
        <v>0</v>
      </c>
      <c r="U52" s="1275">
        <f t="shared" si="20"/>
        <v>1</v>
      </c>
      <c r="V52" s="880"/>
    </row>
    <row r="53" spans="1:22" s="25" customFormat="1">
      <c r="A53" s="314"/>
      <c r="B53" s="329"/>
      <c r="C53" s="329"/>
      <c r="D53" s="383"/>
      <c r="E53" s="794"/>
      <c r="F53" s="372"/>
      <c r="G53" s="379"/>
      <c r="H53" s="1140"/>
      <c r="I53" s="1140"/>
      <c r="J53" s="1140"/>
      <c r="K53" s="1140"/>
      <c r="L53" s="1140"/>
      <c r="M53" s="1140"/>
      <c r="N53" s="1274">
        <f t="shared" si="21"/>
        <v>1</v>
      </c>
      <c r="O53" s="857">
        <f t="shared" si="22"/>
        <v>0</v>
      </c>
      <c r="P53" s="990">
        <f t="shared" si="23"/>
        <v>0</v>
      </c>
      <c r="Q53" s="990">
        <f t="shared" si="24"/>
        <v>0</v>
      </c>
      <c r="R53" s="990">
        <f t="shared" si="25"/>
        <v>0</v>
      </c>
      <c r="S53" s="990">
        <f t="shared" si="26"/>
        <v>0</v>
      </c>
      <c r="T53" s="990">
        <f t="shared" si="27"/>
        <v>0</v>
      </c>
      <c r="U53" s="1275">
        <f t="shared" si="20"/>
        <v>1</v>
      </c>
      <c r="V53" s="880"/>
    </row>
    <row r="54" spans="1:22" s="25" customFormat="1">
      <c r="A54" s="314"/>
      <c r="B54" s="329"/>
      <c r="C54" s="329"/>
      <c r="D54" s="383"/>
      <c r="E54" s="794"/>
      <c r="F54" s="372"/>
      <c r="G54" s="379"/>
      <c r="H54" s="1140"/>
      <c r="I54" s="1140"/>
      <c r="J54" s="1140"/>
      <c r="K54" s="1140"/>
      <c r="L54" s="1140"/>
      <c r="M54" s="1140"/>
      <c r="N54" s="1274">
        <f t="shared" si="21"/>
        <v>1</v>
      </c>
      <c r="O54" s="857">
        <f t="shared" si="22"/>
        <v>0</v>
      </c>
      <c r="P54" s="990">
        <f t="shared" si="23"/>
        <v>0</v>
      </c>
      <c r="Q54" s="990">
        <f t="shared" si="24"/>
        <v>0</v>
      </c>
      <c r="R54" s="990">
        <f t="shared" si="25"/>
        <v>0</v>
      </c>
      <c r="S54" s="990">
        <f t="shared" si="26"/>
        <v>0</v>
      </c>
      <c r="T54" s="990">
        <f t="shared" si="27"/>
        <v>0</v>
      </c>
      <c r="U54" s="1275">
        <f t="shared" si="20"/>
        <v>1</v>
      </c>
      <c r="V54" s="880"/>
    </row>
    <row r="55" spans="1:22" s="25" customFormat="1">
      <c r="A55" s="531" t="s">
        <v>98</v>
      </c>
      <c r="B55" s="329"/>
      <c r="C55" s="329"/>
      <c r="D55" s="357">
        <f>SUM('ENROLMENT REVENUE'!$B$376:$H$376)*'DATA INPUT'!B29</f>
        <v>0</v>
      </c>
      <c r="E55" s="784">
        <f>'DATA INPUT'!B29</f>
        <v>30</v>
      </c>
      <c r="F55" s="1061"/>
      <c r="G55" s="846"/>
      <c r="H55" s="1140"/>
      <c r="I55" s="1140"/>
      <c r="J55" s="1140"/>
      <c r="K55" s="1140"/>
      <c r="L55" s="1140"/>
      <c r="M55" s="1140"/>
      <c r="N55" s="1274">
        <f t="shared" si="21"/>
        <v>1</v>
      </c>
      <c r="O55" s="857">
        <f t="shared" si="22"/>
        <v>0</v>
      </c>
      <c r="P55" s="990">
        <f t="shared" si="23"/>
        <v>0</v>
      </c>
      <c r="Q55" s="990">
        <f t="shared" si="24"/>
        <v>0</v>
      </c>
      <c r="R55" s="990">
        <f t="shared" si="25"/>
        <v>0</v>
      </c>
      <c r="S55" s="990">
        <f t="shared" si="26"/>
        <v>0</v>
      </c>
      <c r="T55" s="990">
        <f t="shared" si="27"/>
        <v>0</v>
      </c>
      <c r="U55" s="1275">
        <f t="shared" si="20"/>
        <v>1</v>
      </c>
      <c r="V55" s="880"/>
    </row>
    <row r="56" spans="1:22" s="25" customFormat="1">
      <c r="A56" s="531" t="s">
        <v>100</v>
      </c>
      <c r="B56" s="329"/>
      <c r="C56" s="329"/>
      <c r="D56" s="357">
        <f>SUM('ENROLMENT REVENUE'!I376:K376)*'DATA INPUT'!B30</f>
        <v>0</v>
      </c>
      <c r="E56" s="784">
        <f>'DATA INPUT'!B30</f>
        <v>20</v>
      </c>
      <c r="F56" s="1061"/>
      <c r="G56" s="373"/>
      <c r="H56" s="1140"/>
      <c r="I56" s="1140"/>
      <c r="J56" s="1140"/>
      <c r="K56" s="1140"/>
      <c r="L56" s="1140"/>
      <c r="M56" s="1140"/>
      <c r="N56" s="1274">
        <f t="shared" si="21"/>
        <v>1</v>
      </c>
      <c r="O56" s="857">
        <f t="shared" si="22"/>
        <v>0</v>
      </c>
      <c r="P56" s="990">
        <f t="shared" si="23"/>
        <v>0</v>
      </c>
      <c r="Q56" s="990">
        <f t="shared" si="24"/>
        <v>0</v>
      </c>
      <c r="R56" s="990">
        <f t="shared" si="25"/>
        <v>0</v>
      </c>
      <c r="S56" s="990">
        <f t="shared" si="26"/>
        <v>0</v>
      </c>
      <c r="T56" s="990">
        <f t="shared" si="27"/>
        <v>0</v>
      </c>
      <c r="U56" s="1275">
        <f t="shared" si="20"/>
        <v>1</v>
      </c>
      <c r="V56" s="880"/>
    </row>
    <row r="57" spans="1:22" s="25" customFormat="1">
      <c r="A57" s="531" t="s">
        <v>102</v>
      </c>
      <c r="B57" s="329"/>
      <c r="C57" s="329"/>
      <c r="D57" s="357">
        <f>SUM('ENROLMENT REVENUE'!L376:O376)*'DATA INPUT'!B31</f>
        <v>0</v>
      </c>
      <c r="E57" s="784">
        <f>'DATA INPUT'!B31</f>
        <v>18</v>
      </c>
      <c r="F57" s="1061"/>
      <c r="G57" s="373"/>
      <c r="H57" s="1140"/>
      <c r="I57" s="1140"/>
      <c r="J57" s="1140"/>
      <c r="K57" s="1140"/>
      <c r="L57" s="1140"/>
      <c r="M57" s="1140"/>
      <c r="N57" s="1274">
        <f t="shared" si="21"/>
        <v>1</v>
      </c>
      <c r="O57" s="857">
        <f t="shared" si="22"/>
        <v>0</v>
      </c>
      <c r="P57" s="990">
        <f t="shared" si="23"/>
        <v>0</v>
      </c>
      <c r="Q57" s="990">
        <f t="shared" si="24"/>
        <v>0</v>
      </c>
      <c r="R57" s="990">
        <f t="shared" si="25"/>
        <v>0</v>
      </c>
      <c r="S57" s="990">
        <f t="shared" si="26"/>
        <v>0</v>
      </c>
      <c r="T57" s="990">
        <f t="shared" si="27"/>
        <v>0</v>
      </c>
      <c r="U57" s="1275">
        <f t="shared" si="20"/>
        <v>1</v>
      </c>
      <c r="V57" s="880"/>
    </row>
    <row r="58" spans="1:22" s="25" customFormat="1">
      <c r="A58" s="531" t="s">
        <v>679</v>
      </c>
      <c r="B58" s="329"/>
      <c r="C58" s="329"/>
      <c r="D58" s="357">
        <f>'ENROLMENT REVENUE'!P$376*'DATA INPUT'!B32</f>
        <v>0</v>
      </c>
      <c r="E58" s="784">
        <f>'DATA INPUT'!B32</f>
        <v>45</v>
      </c>
      <c r="F58" s="1061"/>
      <c r="G58" s="373"/>
      <c r="H58" s="1140"/>
      <c r="I58" s="1140"/>
      <c r="J58" s="1140"/>
      <c r="K58" s="1140"/>
      <c r="L58" s="1140"/>
      <c r="M58" s="1140"/>
      <c r="N58" s="1274">
        <f t="shared" si="21"/>
        <v>1</v>
      </c>
      <c r="O58" s="857">
        <f t="shared" si="22"/>
        <v>0</v>
      </c>
      <c r="P58" s="990">
        <f t="shared" si="23"/>
        <v>0</v>
      </c>
      <c r="Q58" s="990">
        <f t="shared" si="24"/>
        <v>0</v>
      </c>
      <c r="R58" s="990">
        <f t="shared" si="25"/>
        <v>0</v>
      </c>
      <c r="S58" s="990">
        <f t="shared" si="26"/>
        <v>0</v>
      </c>
      <c r="T58" s="990">
        <f t="shared" si="27"/>
        <v>0</v>
      </c>
      <c r="U58" s="1275">
        <f t="shared" si="20"/>
        <v>1</v>
      </c>
      <c r="V58" s="880"/>
    </row>
    <row r="59" spans="1:22" s="25" customFormat="1">
      <c r="A59" s="175" t="s">
        <v>680</v>
      </c>
      <c r="B59" s="1288"/>
      <c r="C59" s="1288"/>
      <c r="D59" s="357">
        <f>'ENROLMENT REVENUE'!P376*'DATA INPUT'!B33</f>
        <v>0</v>
      </c>
      <c r="E59" s="785">
        <f>'DATA INPUT'!B33</f>
        <v>13.5</v>
      </c>
      <c r="F59" s="372"/>
      <c r="G59" s="373"/>
      <c r="H59" s="1140"/>
      <c r="I59" s="1140"/>
      <c r="J59" s="1140"/>
      <c r="K59" s="1140"/>
      <c r="L59" s="1140"/>
      <c r="M59" s="1140"/>
      <c r="N59" s="1274">
        <f t="shared" si="21"/>
        <v>1</v>
      </c>
      <c r="O59" s="857">
        <f t="shared" si="22"/>
        <v>0</v>
      </c>
      <c r="P59" s="990">
        <f t="shared" si="23"/>
        <v>0</v>
      </c>
      <c r="Q59" s="990">
        <f t="shared" si="24"/>
        <v>0</v>
      </c>
      <c r="R59" s="990">
        <f t="shared" si="25"/>
        <v>0</v>
      </c>
      <c r="S59" s="990">
        <f t="shared" si="26"/>
        <v>0</v>
      </c>
      <c r="T59" s="990">
        <f t="shared" si="27"/>
        <v>0</v>
      </c>
      <c r="U59" s="1275">
        <f t="shared" si="20"/>
        <v>1</v>
      </c>
      <c r="V59" s="880"/>
    </row>
    <row r="60" spans="1:22" s="25" customFormat="1" ht="16.5" customHeight="1">
      <c r="A60" s="1289" t="s">
        <v>108</v>
      </c>
      <c r="B60" s="382"/>
      <c r="C60" s="382"/>
      <c r="D60" s="357">
        <f>('ENROLMENT REVENUE'!P341+'ENROLMENT REVENUE'!P357)*'DATA INPUT'!B34</f>
        <v>0</v>
      </c>
      <c r="E60" s="784">
        <f>'DATA INPUT'!B34</f>
        <v>100</v>
      </c>
      <c r="F60" s="372"/>
      <c r="G60" s="380"/>
      <c r="H60" s="1140"/>
      <c r="I60" s="1140"/>
      <c r="J60" s="1140"/>
      <c r="K60" s="1140"/>
      <c r="L60" s="1140"/>
      <c r="M60" s="1140"/>
      <c r="N60" s="1274">
        <f t="shared" si="21"/>
        <v>1</v>
      </c>
      <c r="O60" s="857">
        <f t="shared" si="22"/>
        <v>0</v>
      </c>
      <c r="P60" s="990">
        <f t="shared" si="23"/>
        <v>0</v>
      </c>
      <c r="Q60" s="990">
        <f t="shared" si="24"/>
        <v>0</v>
      </c>
      <c r="R60" s="990">
        <f t="shared" si="25"/>
        <v>0</v>
      </c>
      <c r="S60" s="990">
        <f t="shared" si="26"/>
        <v>0</v>
      </c>
      <c r="T60" s="990">
        <f t="shared" si="27"/>
        <v>0</v>
      </c>
      <c r="U60" s="1275">
        <f t="shared" si="20"/>
        <v>1</v>
      </c>
      <c r="V60" s="880"/>
    </row>
    <row r="61" spans="1:22" s="25" customFormat="1" ht="16.5" customHeight="1">
      <c r="A61" s="1131" t="s">
        <v>475</v>
      </c>
      <c r="B61" s="382"/>
      <c r="C61" s="382"/>
      <c r="D61" s="383"/>
      <c r="E61" s="784"/>
      <c r="F61" s="372"/>
      <c r="G61" s="380"/>
      <c r="H61" s="1140"/>
      <c r="I61" s="1140"/>
      <c r="J61" s="1140"/>
      <c r="K61" s="1140"/>
      <c r="L61" s="1140"/>
      <c r="M61" s="1140"/>
      <c r="N61" s="1274">
        <f>100%-SUM(H61:M61)</f>
        <v>1</v>
      </c>
      <c r="O61" s="857">
        <f t="shared" ref="O61:T62" si="28">$D61*H61</f>
        <v>0</v>
      </c>
      <c r="P61" s="990">
        <f t="shared" si="28"/>
        <v>0</v>
      </c>
      <c r="Q61" s="990">
        <f t="shared" si="28"/>
        <v>0</v>
      </c>
      <c r="R61" s="990">
        <f t="shared" si="28"/>
        <v>0</v>
      </c>
      <c r="S61" s="990">
        <f t="shared" si="28"/>
        <v>0</v>
      </c>
      <c r="T61" s="990">
        <f t="shared" si="28"/>
        <v>0</v>
      </c>
      <c r="U61" s="1275">
        <f t="shared" si="20"/>
        <v>1</v>
      </c>
      <c r="V61" s="880"/>
    </row>
    <row r="62" spans="1:22" s="25" customFormat="1" ht="16.5" customHeight="1">
      <c r="A62" s="1290" t="s">
        <v>475</v>
      </c>
      <c r="B62" s="382"/>
      <c r="C62" s="382"/>
      <c r="D62" s="383"/>
      <c r="E62" s="786"/>
      <c r="F62" s="375"/>
      <c r="G62" s="381"/>
      <c r="H62" s="1162"/>
      <c r="I62" s="1162"/>
      <c r="J62" s="1162"/>
      <c r="K62" s="1162"/>
      <c r="L62" s="1162"/>
      <c r="M62" s="1162"/>
      <c r="N62" s="1274">
        <f>100%-SUM(H62:M62)</f>
        <v>1</v>
      </c>
      <c r="O62" s="857">
        <f t="shared" si="28"/>
        <v>0</v>
      </c>
      <c r="P62" s="992">
        <f t="shared" si="28"/>
        <v>0</v>
      </c>
      <c r="Q62" s="992">
        <f t="shared" si="28"/>
        <v>0</v>
      </c>
      <c r="R62" s="992">
        <f t="shared" si="28"/>
        <v>0</v>
      </c>
      <c r="S62" s="992">
        <f t="shared" si="28"/>
        <v>0</v>
      </c>
      <c r="T62" s="992">
        <f t="shared" si="28"/>
        <v>0</v>
      </c>
      <c r="U62" s="1275">
        <f t="shared" si="20"/>
        <v>1</v>
      </c>
      <c r="V62" s="880"/>
    </row>
    <row r="63" spans="1:22" s="25" customFormat="1">
      <c r="A63" s="176" t="s">
        <v>681</v>
      </c>
      <c r="B63" s="362">
        <f>SUM(B44:B60)</f>
        <v>0</v>
      </c>
      <c r="C63" s="362">
        <f>SUM(C44:C60)</f>
        <v>0</v>
      </c>
      <c r="D63" s="356" t="e">
        <f>SUM(D44:D60)</f>
        <v>#VALUE!</v>
      </c>
      <c r="E63" s="795"/>
      <c r="F63" s="198"/>
      <c r="G63" s="202"/>
      <c r="H63" s="203"/>
      <c r="I63" s="1291"/>
      <c r="J63" s="1291"/>
      <c r="K63" s="1291"/>
      <c r="L63" s="1291"/>
      <c r="M63" s="1291"/>
      <c r="N63" s="1282"/>
      <c r="O63" s="363" t="e">
        <f t="shared" ref="O63:T63" si="29">SUM(O44:O62)</f>
        <v>#VALUE!</v>
      </c>
      <c r="P63" s="363" t="e">
        <f t="shared" si="29"/>
        <v>#VALUE!</v>
      </c>
      <c r="Q63" s="363" t="e">
        <f t="shared" si="29"/>
        <v>#VALUE!</v>
      </c>
      <c r="R63" s="363" t="e">
        <f t="shared" si="29"/>
        <v>#VALUE!</v>
      </c>
      <c r="S63" s="363" t="e">
        <f t="shared" si="29"/>
        <v>#VALUE!</v>
      </c>
      <c r="T63" s="364" t="e">
        <f t="shared" si="29"/>
        <v>#VALUE!</v>
      </c>
      <c r="U63" s="1292"/>
      <c r="V63" s="880"/>
    </row>
    <row r="64" spans="1:22" s="25" customFormat="1">
      <c r="A64" s="171" t="s">
        <v>448</v>
      </c>
      <c r="B64" s="336">
        <f>B17+B42+B63</f>
        <v>0</v>
      </c>
      <c r="C64" s="335">
        <f>C17+C42+C63</f>
        <v>0</v>
      </c>
      <c r="D64" s="335" t="e">
        <f>D17+D42+D63</f>
        <v>#VALUE!</v>
      </c>
      <c r="E64" s="796"/>
      <c r="F64" s="198"/>
      <c r="G64" s="183"/>
      <c r="H64" s="201"/>
      <c r="I64" s="1276"/>
      <c r="J64" s="1276"/>
      <c r="K64" s="1276"/>
      <c r="L64" s="1276"/>
      <c r="M64" s="1276"/>
      <c r="N64" s="1282"/>
      <c r="O64" s="366" t="e">
        <f t="shared" ref="O64:T64" si="30">O17+O42+O63</f>
        <v>#VALUE!</v>
      </c>
      <c r="P64" s="363" t="e">
        <f t="shared" si="30"/>
        <v>#VALUE!</v>
      </c>
      <c r="Q64" s="363" t="e">
        <f t="shared" si="30"/>
        <v>#VALUE!</v>
      </c>
      <c r="R64" s="363" t="e">
        <f t="shared" si="30"/>
        <v>#VALUE!</v>
      </c>
      <c r="S64" s="363" t="e">
        <f t="shared" si="30"/>
        <v>#VALUE!</v>
      </c>
      <c r="T64" s="365" t="e">
        <f t="shared" si="30"/>
        <v>#VALUE!</v>
      </c>
      <c r="U64" s="1284"/>
      <c r="V64" s="880"/>
    </row>
    <row r="65" spans="1:22" s="25" customFormat="1">
      <c r="A65" s="33"/>
      <c r="B65" s="33"/>
      <c r="C65" s="33"/>
      <c r="D65" s="52"/>
      <c r="E65" s="33"/>
      <c r="F65" s="33"/>
      <c r="G65" s="31"/>
      <c r="H65" s="104"/>
      <c r="I65" s="1237"/>
      <c r="J65" s="1237"/>
      <c r="K65" s="1237"/>
      <c r="L65" s="1237"/>
      <c r="M65" s="1237"/>
      <c r="N65" s="1252"/>
      <c r="O65" s="1293"/>
      <c r="P65" s="1293"/>
      <c r="Q65" s="1293"/>
      <c r="R65" s="1293"/>
      <c r="S65" s="1293"/>
      <c r="T65" s="1293"/>
      <c r="U65" s="1284"/>
      <c r="V65" s="880"/>
    </row>
    <row r="66" spans="1:22" s="25" customFormat="1">
      <c r="A66" s="32"/>
      <c r="B66" s="32"/>
      <c r="C66" s="32"/>
      <c r="D66" s="358" t="e">
        <f>BUDGET!E62-'EDUC '!D64</f>
        <v>#VALUE!</v>
      </c>
      <c r="E66" s="44"/>
      <c r="F66" s="33"/>
      <c r="G66" s="31"/>
      <c r="H66" s="104"/>
      <c r="I66" s="1237"/>
      <c r="J66" s="1237"/>
      <c r="K66" s="1237"/>
      <c r="L66" s="1237"/>
      <c r="M66" s="1237"/>
      <c r="N66" s="1252"/>
      <c r="O66" s="1293"/>
      <c r="P66" s="1293"/>
      <c r="Q66" s="1293"/>
      <c r="R66" s="1293"/>
      <c r="S66" s="1293"/>
      <c r="T66" s="1293"/>
      <c r="U66" s="1284"/>
      <c r="V66" s="880"/>
    </row>
    <row r="67" spans="1:22" s="29" customFormat="1">
      <c r="A67" s="53"/>
      <c r="B67" s="53"/>
      <c r="C67" s="53"/>
      <c r="D67" s="54"/>
      <c r="E67" s="53"/>
      <c r="F67" s="53"/>
      <c r="G67" s="53"/>
      <c r="H67" s="1237"/>
      <c r="I67" s="1237"/>
      <c r="J67" s="1237"/>
      <c r="K67" s="1237"/>
      <c r="L67" s="1237"/>
      <c r="M67" s="1237"/>
      <c r="N67" s="1252"/>
      <c r="O67" s="1242"/>
      <c r="P67" s="1242"/>
      <c r="Q67" s="1242"/>
      <c r="R67" s="1242"/>
      <c r="S67" s="1242"/>
      <c r="T67" s="1242"/>
      <c r="U67" s="1284"/>
      <c r="V67" s="880"/>
    </row>
    <row r="68" spans="1:22" s="25" customFormat="1">
      <c r="A68" s="30"/>
      <c r="B68" s="30"/>
      <c r="C68" s="30"/>
      <c r="D68" s="38"/>
      <c r="E68" s="33"/>
      <c r="F68" s="33"/>
      <c r="G68" s="31"/>
      <c r="H68" s="1237"/>
      <c r="I68" s="1237"/>
      <c r="J68" s="1237"/>
      <c r="K68" s="1237"/>
      <c r="L68" s="1237"/>
      <c r="M68" s="1237"/>
      <c r="N68" s="1252"/>
      <c r="O68" s="1248"/>
      <c r="P68" s="1248"/>
      <c r="Q68" s="1248"/>
      <c r="R68" s="1248"/>
      <c r="S68" s="1248"/>
      <c r="T68" s="1248"/>
      <c r="U68" s="1284"/>
      <c r="V68" s="880"/>
    </row>
    <row r="69" spans="1:22" s="25" customFormat="1">
      <c r="A69" s="30"/>
      <c r="B69" s="30"/>
      <c r="C69" s="30"/>
      <c r="D69" s="38"/>
      <c r="E69" s="33"/>
      <c r="F69" s="33"/>
      <c r="G69" s="31"/>
      <c r="H69" s="1237"/>
      <c r="I69" s="1237"/>
      <c r="J69" s="1237"/>
      <c r="K69" s="1237"/>
      <c r="L69" s="1237"/>
      <c r="M69" s="1237"/>
      <c r="N69" s="1252"/>
      <c r="O69" s="1248"/>
      <c r="P69" s="1248"/>
      <c r="Q69" s="1248"/>
      <c r="R69" s="1248"/>
      <c r="S69" s="1248"/>
      <c r="T69" s="1248"/>
      <c r="U69" s="1284"/>
      <c r="V69" s="880"/>
    </row>
    <row r="70" spans="1:22" s="25" customFormat="1">
      <c r="A70" s="30"/>
      <c r="B70" s="30"/>
      <c r="C70" s="30"/>
      <c r="D70" s="38"/>
      <c r="E70" s="33"/>
      <c r="F70" s="33"/>
      <c r="G70" s="31"/>
      <c r="H70" s="1237"/>
      <c r="I70" s="1237"/>
      <c r="J70" s="1237"/>
      <c r="K70" s="1237"/>
      <c r="L70" s="1237"/>
      <c r="M70" s="1237"/>
      <c r="N70" s="1252"/>
      <c r="O70" s="1248"/>
      <c r="P70" s="1248"/>
      <c r="Q70" s="1248"/>
      <c r="R70" s="1248"/>
      <c r="S70" s="1248"/>
      <c r="T70" s="1248"/>
      <c r="U70" s="1284"/>
      <c r="V70" s="880"/>
    </row>
    <row r="71" spans="1:22" s="25" customFormat="1">
      <c r="A71" s="30"/>
      <c r="B71" s="30"/>
      <c r="C71" s="30"/>
      <c r="D71" s="38"/>
      <c r="E71" s="33"/>
      <c r="F71" s="33"/>
      <c r="G71" s="31"/>
      <c r="H71" s="104"/>
      <c r="I71" s="1237"/>
      <c r="J71" s="1237"/>
      <c r="K71" s="1237"/>
      <c r="L71" s="1237"/>
      <c r="M71" s="1237"/>
      <c r="N71" s="1252"/>
      <c r="O71" s="1248"/>
      <c r="P71" s="1248"/>
      <c r="Q71" s="1248"/>
      <c r="R71" s="1248"/>
      <c r="S71" s="1248"/>
      <c r="T71" s="1248"/>
      <c r="U71" s="1284"/>
      <c r="V71" s="880"/>
    </row>
    <row r="72" spans="1:22" s="25" customFormat="1">
      <c r="A72" s="30"/>
      <c r="B72" s="30"/>
      <c r="C72" s="30"/>
      <c r="D72" s="38"/>
      <c r="E72" s="33"/>
      <c r="F72" s="33"/>
      <c r="G72" s="31"/>
      <c r="H72" s="104"/>
      <c r="I72" s="1237"/>
      <c r="J72" s="1237"/>
      <c r="K72" s="1237"/>
      <c r="L72" s="1237"/>
      <c r="M72" s="1237"/>
      <c r="N72" s="1252"/>
      <c r="O72" s="1248"/>
      <c r="P72" s="1248"/>
      <c r="Q72" s="1248"/>
      <c r="R72" s="1248"/>
      <c r="S72" s="1248"/>
      <c r="T72" s="1248"/>
      <c r="U72" s="1284"/>
      <c r="V72" s="880"/>
    </row>
    <row r="73" spans="1:22" s="25" customFormat="1">
      <c r="A73" s="30"/>
      <c r="B73" s="30"/>
      <c r="C73" s="30"/>
      <c r="D73" s="38"/>
      <c r="E73" s="33"/>
      <c r="F73" s="33"/>
      <c r="G73" s="31"/>
      <c r="H73" s="104"/>
      <c r="I73" s="1237"/>
      <c r="J73" s="1237"/>
      <c r="K73" s="1237"/>
      <c r="L73" s="1237"/>
      <c r="M73" s="1237"/>
      <c r="N73" s="1252"/>
      <c r="O73" s="1248"/>
      <c r="P73" s="1248"/>
      <c r="Q73" s="1248"/>
      <c r="R73" s="1248"/>
      <c r="S73" s="1248"/>
      <c r="T73" s="1248"/>
      <c r="U73" s="1284"/>
      <c r="V73" s="880"/>
    </row>
    <row r="74" spans="1:22" s="25" customFormat="1">
      <c r="A74" s="55"/>
      <c r="B74" s="55"/>
      <c r="C74" s="55"/>
      <c r="D74" s="56"/>
      <c r="E74" s="33"/>
      <c r="F74" s="33"/>
      <c r="G74" s="31"/>
      <c r="H74" s="104"/>
      <c r="I74" s="1237"/>
      <c r="J74" s="1237"/>
      <c r="K74" s="1237"/>
      <c r="L74" s="1237"/>
      <c r="M74" s="1237"/>
      <c r="N74" s="1252"/>
      <c r="O74" s="1248"/>
      <c r="P74" s="1248"/>
      <c r="Q74" s="1248"/>
      <c r="R74" s="1248"/>
      <c r="S74" s="1248"/>
      <c r="T74" s="1248"/>
      <c r="U74" s="1284"/>
      <c r="V74" s="880"/>
    </row>
    <row r="75" spans="1:22" s="25" customFormat="1">
      <c r="A75" s="30"/>
      <c r="B75" s="30"/>
      <c r="C75" s="30"/>
      <c r="D75" s="33"/>
      <c r="E75" s="33"/>
      <c r="F75" s="33"/>
      <c r="G75" s="31"/>
      <c r="H75" s="1237"/>
      <c r="I75" s="1237"/>
      <c r="J75" s="1237"/>
      <c r="K75" s="1237"/>
      <c r="L75" s="1237"/>
      <c r="M75" s="1237"/>
      <c r="N75" s="1252"/>
      <c r="O75" s="1242"/>
      <c r="P75" s="1242"/>
      <c r="Q75" s="1242"/>
      <c r="R75" s="1242"/>
      <c r="S75" s="1242"/>
      <c r="T75" s="1242"/>
      <c r="U75" s="1284"/>
      <c r="V75" s="880"/>
    </row>
    <row r="76" spans="1:22" s="25" customFormat="1">
      <c r="A76" s="33"/>
      <c r="B76" s="33"/>
      <c r="C76" s="33"/>
      <c r="D76" s="33"/>
      <c r="E76" s="33"/>
      <c r="F76" s="33"/>
      <c r="G76" s="31"/>
      <c r="H76" s="1237"/>
      <c r="I76" s="1237"/>
      <c r="J76" s="1237"/>
      <c r="K76" s="1237"/>
      <c r="L76" s="1237"/>
      <c r="M76" s="1237"/>
      <c r="N76" s="1252"/>
      <c r="O76" s="1248"/>
      <c r="P76" s="1248"/>
      <c r="Q76" s="1248"/>
      <c r="R76" s="1248"/>
      <c r="S76" s="1248"/>
      <c r="T76" s="1248"/>
      <c r="U76" s="1284"/>
      <c r="V76" s="880"/>
    </row>
    <row r="77" spans="1:22" s="25" customFormat="1">
      <c r="A77" s="33"/>
      <c r="B77" s="33"/>
      <c r="C77" s="33"/>
      <c r="D77" s="33"/>
      <c r="E77" s="33"/>
      <c r="F77" s="33"/>
      <c r="G77" s="31"/>
      <c r="H77" s="1237"/>
      <c r="I77" s="1237"/>
      <c r="J77" s="1237"/>
      <c r="K77" s="1237"/>
      <c r="L77" s="1237"/>
      <c r="M77" s="1237"/>
      <c r="N77" s="1252"/>
      <c r="O77" s="1248"/>
      <c r="P77" s="1248"/>
      <c r="Q77" s="1248"/>
      <c r="R77" s="1248"/>
      <c r="S77" s="1248"/>
      <c r="T77" s="1248"/>
      <c r="U77" s="1284"/>
      <c r="V77" s="880"/>
    </row>
    <row r="78" spans="1:22" s="25" customFormat="1">
      <c r="A78" s="33"/>
      <c r="B78" s="33"/>
      <c r="C78" s="33"/>
      <c r="D78" s="33"/>
      <c r="E78" s="33"/>
      <c r="F78" s="33"/>
      <c r="G78" s="31"/>
      <c r="H78" s="1237"/>
      <c r="I78" s="1237"/>
      <c r="J78" s="1237"/>
      <c r="K78" s="1237"/>
      <c r="L78" s="1237"/>
      <c r="M78" s="1237"/>
      <c r="N78" s="1252"/>
      <c r="O78" s="1248"/>
      <c r="P78" s="1248"/>
      <c r="Q78" s="1248"/>
      <c r="R78" s="1248"/>
      <c r="S78" s="1248"/>
      <c r="T78" s="1248"/>
      <c r="U78" s="1284"/>
      <c r="V78" s="880"/>
    </row>
    <row r="79" spans="1:22" s="25" customFormat="1">
      <c r="A79" s="880"/>
      <c r="B79" s="880"/>
      <c r="C79" s="880"/>
      <c r="D79" s="880"/>
      <c r="E79" s="880"/>
      <c r="F79" s="880"/>
      <c r="G79" s="1252"/>
      <c r="H79" s="104"/>
      <c r="I79" s="1237"/>
      <c r="J79" s="1237"/>
      <c r="K79" s="1237"/>
      <c r="L79" s="1237"/>
      <c r="M79" s="1237"/>
      <c r="N79" s="1252"/>
      <c r="O79" s="1248"/>
      <c r="P79" s="1248"/>
      <c r="Q79" s="1248"/>
      <c r="R79" s="1248"/>
      <c r="S79" s="1248"/>
      <c r="T79" s="1248"/>
      <c r="U79" s="1284"/>
      <c r="V79" s="880"/>
    </row>
    <row r="80" spans="1:22" s="25" customFormat="1">
      <c r="A80" s="880"/>
      <c r="B80" s="880"/>
      <c r="C80" s="880"/>
      <c r="D80" s="880"/>
      <c r="E80" s="880"/>
      <c r="F80" s="880"/>
      <c r="G80" s="1252"/>
      <c r="H80" s="104"/>
      <c r="I80" s="1237"/>
      <c r="J80" s="1237"/>
      <c r="K80" s="1237"/>
      <c r="L80" s="1237"/>
      <c r="M80" s="1237"/>
      <c r="N80" s="1252"/>
      <c r="O80" s="1248"/>
      <c r="P80" s="1248"/>
      <c r="Q80" s="1248"/>
      <c r="R80" s="1248"/>
      <c r="S80" s="1248"/>
      <c r="T80" s="1248"/>
      <c r="U80" s="1284"/>
      <c r="V80" s="880"/>
    </row>
    <row r="81" spans="7:22" s="25" customFormat="1">
      <c r="G81" s="1252"/>
      <c r="H81" s="104"/>
      <c r="I81" s="1237"/>
      <c r="J81" s="1237"/>
      <c r="K81" s="1237"/>
      <c r="L81" s="1237"/>
      <c r="M81" s="1237"/>
      <c r="N81" s="1252"/>
      <c r="O81" s="1248"/>
      <c r="P81" s="1248"/>
      <c r="Q81" s="1248"/>
      <c r="R81" s="1248"/>
      <c r="S81" s="1248"/>
      <c r="T81" s="1248"/>
      <c r="U81" s="1284"/>
      <c r="V81" s="880"/>
    </row>
    <row r="82" spans="7:22" s="25" customFormat="1">
      <c r="G82" s="1252"/>
      <c r="H82" s="104"/>
      <c r="I82" s="1237"/>
      <c r="J82" s="1237"/>
      <c r="K82" s="1237"/>
      <c r="L82" s="1237"/>
      <c r="M82" s="1237"/>
      <c r="N82" s="1252"/>
      <c r="O82" s="1248"/>
      <c r="P82" s="1248"/>
      <c r="Q82" s="1248"/>
      <c r="R82" s="1248"/>
      <c r="S82" s="1248"/>
      <c r="T82" s="1248"/>
      <c r="U82" s="1284"/>
      <c r="V82" s="880"/>
    </row>
    <row r="83" spans="7:22" s="25" customFormat="1">
      <c r="G83" s="1252"/>
      <c r="H83" s="104"/>
      <c r="I83" s="1237"/>
      <c r="J83" s="1237"/>
      <c r="K83" s="1237"/>
      <c r="L83" s="1237"/>
      <c r="M83" s="1237"/>
      <c r="N83" s="1252"/>
      <c r="O83" s="1242"/>
      <c r="P83" s="1242"/>
      <c r="Q83" s="1242"/>
      <c r="R83" s="1242"/>
      <c r="S83" s="1242"/>
      <c r="T83" s="1242"/>
      <c r="U83" s="1284"/>
      <c r="V83" s="880"/>
    </row>
    <row r="84" spans="7:22" s="25" customFormat="1">
      <c r="G84" s="1252"/>
      <c r="H84" s="104"/>
      <c r="I84" s="1237"/>
      <c r="J84" s="1237"/>
      <c r="K84" s="1237"/>
      <c r="L84" s="1237"/>
      <c r="M84" s="1237"/>
      <c r="N84" s="1252"/>
      <c r="O84" s="1248"/>
      <c r="P84" s="1248"/>
      <c r="Q84" s="1248"/>
      <c r="R84" s="1248"/>
      <c r="S84" s="1248"/>
      <c r="T84" s="1248"/>
      <c r="U84" s="1284"/>
      <c r="V84" s="880"/>
    </row>
    <row r="85" spans="7:22" s="25" customFormat="1">
      <c r="G85" s="1252"/>
      <c r="H85" s="1237"/>
      <c r="I85" s="1237"/>
      <c r="J85" s="1237"/>
      <c r="K85" s="1237"/>
      <c r="L85" s="1237"/>
      <c r="M85" s="1237"/>
      <c r="N85" s="1252"/>
      <c r="O85" s="1248"/>
      <c r="P85" s="1248"/>
      <c r="Q85" s="1248"/>
      <c r="R85" s="1248"/>
      <c r="S85" s="1248"/>
      <c r="T85" s="1248"/>
      <c r="U85" s="1284"/>
      <c r="V85" s="880"/>
    </row>
    <row r="86" spans="7:22" s="25" customFormat="1">
      <c r="G86" s="1252"/>
      <c r="H86" s="1237"/>
      <c r="I86" s="1237"/>
      <c r="J86" s="1237"/>
      <c r="K86" s="1237"/>
      <c r="L86" s="1237"/>
      <c r="M86" s="1237"/>
      <c r="N86" s="1252"/>
      <c r="O86" s="1248"/>
      <c r="P86" s="1248"/>
      <c r="Q86" s="1248"/>
      <c r="R86" s="1248"/>
      <c r="S86" s="1248"/>
      <c r="T86" s="1248"/>
      <c r="U86" s="1284"/>
      <c r="V86" s="880"/>
    </row>
    <row r="87" spans="7:22" s="25" customFormat="1">
      <c r="G87" s="1252"/>
      <c r="H87" s="104"/>
      <c r="I87" s="1237"/>
      <c r="J87" s="1237"/>
      <c r="K87" s="1237"/>
      <c r="L87" s="1237"/>
      <c r="M87" s="1237"/>
      <c r="N87" s="1252"/>
      <c r="O87" s="1248"/>
      <c r="P87" s="1248"/>
      <c r="Q87" s="1248"/>
      <c r="R87" s="1248"/>
      <c r="S87" s="1248"/>
      <c r="T87" s="1248"/>
      <c r="U87" s="1284"/>
      <c r="V87" s="880"/>
    </row>
    <row r="88" spans="7:22" s="25" customFormat="1">
      <c r="G88" s="1252"/>
      <c r="H88" s="104"/>
      <c r="I88" s="1237"/>
      <c r="J88" s="1237"/>
      <c r="K88" s="1237"/>
      <c r="L88" s="1237"/>
      <c r="M88" s="1237"/>
      <c r="N88" s="1252"/>
      <c r="O88" s="1248"/>
      <c r="P88" s="1248"/>
      <c r="Q88" s="1248"/>
      <c r="R88" s="1248"/>
      <c r="S88" s="1248"/>
      <c r="T88" s="1248"/>
      <c r="U88" s="1284"/>
      <c r="V88" s="880"/>
    </row>
    <row r="89" spans="7:22" s="25" customFormat="1">
      <c r="G89" s="1252"/>
      <c r="H89" s="104"/>
      <c r="I89" s="1237"/>
      <c r="J89" s="1237"/>
      <c r="K89" s="1237"/>
      <c r="L89" s="1237"/>
      <c r="M89" s="1237"/>
      <c r="N89" s="1252"/>
      <c r="O89" s="1248"/>
      <c r="P89" s="1248"/>
      <c r="Q89" s="1248"/>
      <c r="R89" s="1248"/>
      <c r="S89" s="1248"/>
      <c r="T89" s="1248"/>
      <c r="U89" s="1284"/>
      <c r="V89" s="880"/>
    </row>
    <row r="90" spans="7:22" s="25" customFormat="1">
      <c r="G90" s="1252"/>
      <c r="H90" s="104"/>
      <c r="I90" s="1237"/>
      <c r="J90" s="1237"/>
      <c r="K90" s="1237"/>
      <c r="L90" s="1237"/>
      <c r="M90" s="1237"/>
      <c r="N90" s="1252"/>
      <c r="O90" s="1248"/>
      <c r="P90" s="1248"/>
      <c r="Q90" s="1248"/>
      <c r="R90" s="1248"/>
      <c r="S90" s="1248"/>
      <c r="T90" s="1248"/>
      <c r="U90" s="1284"/>
      <c r="V90" s="880"/>
    </row>
    <row r="91" spans="7:22" s="25" customFormat="1">
      <c r="G91" s="1252"/>
      <c r="H91" s="1237"/>
      <c r="I91" s="1237"/>
      <c r="J91" s="1237"/>
      <c r="K91" s="1237"/>
      <c r="L91" s="1237"/>
      <c r="M91" s="1237"/>
      <c r="N91" s="1252"/>
      <c r="O91" s="1242"/>
      <c r="P91" s="1242"/>
      <c r="Q91" s="1242"/>
      <c r="R91" s="1242"/>
      <c r="S91" s="1242"/>
      <c r="T91" s="1242"/>
      <c r="U91" s="1284"/>
      <c r="V91" s="880"/>
    </row>
    <row r="92" spans="7:22">
      <c r="H92" s="1237"/>
      <c r="I92" s="1237"/>
      <c r="J92" s="1237"/>
      <c r="K92" s="1237"/>
      <c r="L92" s="1237"/>
      <c r="M92" s="1237"/>
      <c r="N92" s="1252"/>
      <c r="O92" s="1248"/>
      <c r="P92" s="1248"/>
      <c r="Q92" s="1248"/>
      <c r="R92" s="1248"/>
      <c r="S92" s="1248"/>
      <c r="T92" s="1248"/>
      <c r="U92" s="1284"/>
      <c r="V92" s="880"/>
    </row>
    <row r="93" spans="7:22">
      <c r="H93" s="1237"/>
      <c r="I93" s="1237"/>
      <c r="J93" s="1237"/>
      <c r="K93" s="1237"/>
      <c r="L93" s="1237"/>
      <c r="M93" s="1237"/>
      <c r="N93" s="1252"/>
      <c r="O93" s="1248"/>
      <c r="P93" s="1248"/>
      <c r="Q93" s="1248"/>
      <c r="R93" s="1248"/>
      <c r="S93" s="1248"/>
      <c r="T93" s="1248"/>
      <c r="U93" s="1284"/>
      <c r="V93" s="880"/>
    </row>
    <row r="94" spans="7:22">
      <c r="H94" s="1237"/>
      <c r="I94" s="1237"/>
      <c r="J94" s="1237"/>
      <c r="K94" s="1237"/>
      <c r="L94" s="1237"/>
      <c r="M94" s="1237"/>
      <c r="N94" s="1252"/>
      <c r="O94" s="1248"/>
      <c r="P94" s="1248"/>
      <c r="Q94" s="1248"/>
      <c r="R94" s="1248"/>
      <c r="S94" s="1248"/>
      <c r="T94" s="1248"/>
      <c r="U94" s="1284"/>
      <c r="V94" s="880"/>
    </row>
    <row r="95" spans="7:22">
      <c r="H95" s="104"/>
      <c r="I95" s="1237"/>
      <c r="J95" s="1237"/>
      <c r="K95" s="1237"/>
      <c r="L95" s="1237"/>
      <c r="M95" s="1237"/>
      <c r="N95" s="1252"/>
      <c r="O95" s="1248"/>
      <c r="P95" s="1248"/>
      <c r="Q95" s="1248"/>
      <c r="R95" s="1248"/>
      <c r="S95" s="1248"/>
      <c r="T95" s="1248"/>
      <c r="U95" s="1284"/>
      <c r="V95" s="880"/>
    </row>
    <row r="96" spans="7:22">
      <c r="H96" s="104"/>
      <c r="I96" s="1237"/>
      <c r="J96" s="1237"/>
      <c r="K96" s="1237"/>
      <c r="L96" s="1237"/>
      <c r="M96" s="1237"/>
      <c r="N96" s="1252"/>
      <c r="O96" s="1248"/>
      <c r="P96" s="1248"/>
      <c r="Q96" s="1248"/>
      <c r="R96" s="1248"/>
      <c r="S96" s="1248"/>
      <c r="T96" s="1248"/>
      <c r="U96" s="1284"/>
      <c r="V96" s="880"/>
    </row>
    <row r="97" spans="8:22">
      <c r="H97" s="104"/>
      <c r="I97" s="1237"/>
      <c r="J97" s="1237"/>
      <c r="K97" s="1237"/>
      <c r="L97" s="1237"/>
      <c r="M97" s="1237"/>
      <c r="N97" s="1252"/>
      <c r="O97" s="1248"/>
      <c r="P97" s="1248"/>
      <c r="Q97" s="1248"/>
      <c r="R97" s="1248"/>
      <c r="S97" s="1248"/>
      <c r="T97" s="1248"/>
      <c r="U97" s="1284"/>
      <c r="V97" s="880"/>
    </row>
    <row r="98" spans="8:22">
      <c r="H98" s="104"/>
      <c r="I98" s="1237"/>
      <c r="J98" s="1237"/>
      <c r="K98" s="1237"/>
      <c r="L98" s="1237"/>
      <c r="M98" s="1237"/>
      <c r="N98" s="1252"/>
      <c r="O98" s="1248"/>
      <c r="P98" s="1248"/>
      <c r="Q98" s="1248"/>
      <c r="R98" s="1248"/>
      <c r="S98" s="1248"/>
      <c r="T98" s="1248"/>
      <c r="U98" s="1284"/>
      <c r="V98" s="880"/>
    </row>
    <row r="99" spans="8:22">
      <c r="H99" s="1237"/>
      <c r="I99" s="1237"/>
      <c r="J99" s="1237"/>
      <c r="K99" s="1237"/>
      <c r="L99" s="1237"/>
      <c r="M99" s="1237"/>
      <c r="N99" s="1252"/>
      <c r="O99" s="1242"/>
      <c r="P99" s="1242"/>
      <c r="Q99" s="1242"/>
      <c r="R99" s="1242"/>
      <c r="S99" s="1242"/>
      <c r="T99" s="1242"/>
      <c r="U99" s="1284"/>
      <c r="V99" s="880"/>
    </row>
    <row r="100" spans="8:22">
      <c r="H100" s="1237"/>
      <c r="I100" s="1237"/>
      <c r="J100" s="1237"/>
      <c r="K100" s="1237"/>
      <c r="L100" s="1237"/>
      <c r="M100" s="1237"/>
      <c r="N100" s="1252"/>
      <c r="O100" s="1248"/>
      <c r="P100" s="1248"/>
      <c r="Q100" s="1248"/>
      <c r="R100" s="1248"/>
      <c r="S100" s="1248"/>
      <c r="T100" s="1248"/>
      <c r="U100" s="1284"/>
      <c r="V100" s="880"/>
    </row>
    <row r="101" spans="8:22">
      <c r="H101" s="1237"/>
      <c r="I101" s="1237"/>
      <c r="J101" s="1237"/>
      <c r="K101" s="1237"/>
      <c r="L101" s="1237"/>
      <c r="M101" s="1237"/>
      <c r="N101" s="1252"/>
      <c r="O101" s="1248"/>
      <c r="P101" s="1248"/>
      <c r="Q101" s="1248"/>
      <c r="R101" s="1248"/>
      <c r="S101" s="1248"/>
      <c r="T101" s="1248"/>
      <c r="U101" s="1284"/>
      <c r="V101" s="880"/>
    </row>
    <row r="102" spans="8:22">
      <c r="H102" s="1237"/>
      <c r="I102" s="1237"/>
      <c r="J102" s="1237"/>
      <c r="K102" s="1237"/>
      <c r="L102" s="1237"/>
      <c r="M102" s="1237"/>
      <c r="N102" s="1252"/>
      <c r="O102" s="1248"/>
      <c r="P102" s="1248"/>
      <c r="Q102" s="1248"/>
      <c r="R102" s="1248"/>
      <c r="S102" s="1248"/>
      <c r="T102" s="1248"/>
      <c r="U102" s="1284"/>
      <c r="V102" s="880"/>
    </row>
    <row r="103" spans="8:22">
      <c r="H103" s="104"/>
      <c r="I103" s="1237"/>
      <c r="J103" s="1237"/>
      <c r="K103" s="1237"/>
      <c r="L103" s="1237"/>
      <c r="M103" s="1237"/>
      <c r="N103" s="1252"/>
      <c r="O103" s="1248"/>
      <c r="P103" s="1248"/>
      <c r="Q103" s="1248"/>
      <c r="R103" s="1248"/>
      <c r="S103" s="1248"/>
      <c r="T103" s="1248"/>
      <c r="U103" s="1284"/>
      <c r="V103" s="880"/>
    </row>
    <row r="104" spans="8:22">
      <c r="H104" s="104"/>
      <c r="I104" s="1237"/>
      <c r="J104" s="1237"/>
      <c r="K104" s="1237"/>
      <c r="L104" s="1237"/>
      <c r="M104" s="1237"/>
      <c r="N104" s="1252"/>
      <c r="O104" s="1248"/>
      <c r="P104" s="1248"/>
      <c r="Q104" s="1248"/>
      <c r="R104" s="1248"/>
      <c r="S104" s="1248"/>
      <c r="T104" s="1248"/>
      <c r="U104" s="1284"/>
      <c r="V104" s="880"/>
    </row>
    <row r="105" spans="8:22">
      <c r="H105" s="104"/>
      <c r="I105" s="1237"/>
      <c r="J105" s="1237"/>
      <c r="K105" s="1237"/>
      <c r="L105" s="1237"/>
      <c r="M105" s="1237"/>
      <c r="N105" s="1252"/>
      <c r="O105" s="1248"/>
      <c r="P105" s="1248"/>
      <c r="Q105" s="1248"/>
      <c r="R105" s="1248"/>
      <c r="S105" s="1248"/>
      <c r="T105" s="1248"/>
      <c r="U105" s="1284"/>
      <c r="V105" s="880"/>
    </row>
    <row r="106" spans="8:22">
      <c r="H106" s="104"/>
      <c r="I106" s="1237"/>
      <c r="J106" s="1237"/>
      <c r="K106" s="1237"/>
      <c r="L106" s="1237"/>
      <c r="M106" s="1237"/>
      <c r="N106" s="1252"/>
      <c r="O106" s="1248"/>
      <c r="P106" s="1248"/>
      <c r="Q106" s="1248"/>
      <c r="R106" s="1248"/>
      <c r="S106" s="1248"/>
      <c r="T106" s="1248"/>
      <c r="U106" s="1284"/>
      <c r="V106" s="880"/>
    </row>
    <row r="107" spans="8:22">
      <c r="H107" s="1237"/>
      <c r="I107" s="1237"/>
      <c r="J107" s="1237"/>
      <c r="K107" s="1237"/>
      <c r="L107" s="1237"/>
      <c r="M107" s="1237"/>
      <c r="N107" s="1252"/>
      <c r="O107" s="1242"/>
      <c r="P107" s="1242"/>
      <c r="Q107" s="1242"/>
      <c r="R107" s="1242"/>
      <c r="S107" s="1242"/>
      <c r="T107" s="1242"/>
      <c r="U107" s="1284"/>
      <c r="V107" s="880"/>
    </row>
    <row r="108" spans="8:22">
      <c r="H108" s="1237"/>
      <c r="I108" s="1237"/>
      <c r="J108" s="1237"/>
      <c r="K108" s="1237"/>
      <c r="L108" s="1237"/>
      <c r="M108" s="1237"/>
      <c r="N108" s="1252"/>
      <c r="O108" s="105"/>
      <c r="P108" s="105"/>
      <c r="Q108" s="105"/>
      <c r="R108" s="105"/>
      <c r="S108" s="105"/>
      <c r="T108" s="105"/>
      <c r="U108" s="1284"/>
      <c r="V108" s="880"/>
    </row>
    <row r="109" spans="8:22">
      <c r="U109" s="1284"/>
    </row>
  </sheetData>
  <sheetProtection password="C13C" sheet="1"/>
  <protectedRanges>
    <protectedRange sqref="A6 E6" name="Range1_1"/>
  </protectedRanges>
  <mergeCells count="3">
    <mergeCell ref="H7:M7"/>
    <mergeCell ref="O7:T7"/>
    <mergeCell ref="A6:B6"/>
  </mergeCells>
  <phoneticPr fontId="0" type="noConversion"/>
  <hyperlinks>
    <hyperlink ref="E58" location="'DATA INPUT'!B30" display="'DATA INPUT'!B30" xr:uid="{00000000-0004-0000-0E00-000000000000}"/>
    <hyperlink ref="E56" location="'DATA INPUT'!B28" display="'DATA INPUT'!B28" xr:uid="{00000000-0004-0000-0E00-000001000000}"/>
    <hyperlink ref="E57" location="'DATA INPUT'!B29" display="'DATA INPUT'!B29" xr:uid="{00000000-0004-0000-0E00-000002000000}"/>
    <hyperlink ref="E59" location="'DATA INPUT'!B31" display="'DATA INPUT'!B31" xr:uid="{00000000-0004-0000-0E00-000003000000}"/>
    <hyperlink ref="E60" location="'DATA INPUT'!B32" display="'DATA INPUT'!B32" xr:uid="{00000000-0004-0000-0E00-000004000000}"/>
    <hyperlink ref="E50" location="'SPEC. ED SUM'!E16" display="Spec. Ed. E16+E17+E18+E19+E21" xr:uid="{00000000-0004-0000-0E00-000005000000}"/>
    <hyperlink ref="E16" location="'PRO D'!D22" display="PRO D'!d22" xr:uid="{00000000-0004-0000-0E00-000006000000}"/>
    <hyperlink ref="E15" location="'SALARY CALC.'!X112" display="SALARY CALC.'!X112" xr:uid="{00000000-0004-0000-0E00-000007000000}"/>
    <hyperlink ref="E14" location="'SALARY CALC.'!AZ109" display="SALARY CALC.'!AZ109" xr:uid="{00000000-0004-0000-0E00-000008000000}"/>
    <hyperlink ref="E13" location="'SALARY CALC.'!AY109" display="SALARY CALC.'!AY109" xr:uid="{00000000-0004-0000-0E00-000009000000}"/>
    <hyperlink ref="E12" location="'SALARY CALC.'!BA109" display="SALARY CALC.'!BA109" xr:uid="{00000000-0004-0000-0E00-00000A000000}"/>
    <hyperlink ref="E11" location="'SALARY CALC.'!AX109" display="SALARY CALC.'!AX109" xr:uid="{00000000-0004-0000-0E00-00000B000000}"/>
    <hyperlink ref="E10" location="'SALARY CALC.'!AW109" display="SALARY CALC.'!AW109" xr:uid="{00000000-0004-0000-0E00-00000C000000}"/>
    <hyperlink ref="E9" location="'SALARY CALC.'!AV109" display="SALARY CALC.'!AV109" xr:uid="{00000000-0004-0000-0E00-00000D000000}"/>
    <hyperlink ref="E55" location="'DATA INPUT'!B27" display="'DATA INPUT'!B27" xr:uid="{00000000-0004-0000-0E00-00000E000000}"/>
    <hyperlink ref="E51" location="'PRESCHOOL SUM'!D21" display="PRESCHOOL SUM'!D21-D14-D15" xr:uid="{00000000-0004-0000-0E00-00000F000000}"/>
  </hyperlinks>
  <pageMargins left="0.7" right="0.7" top="0.56000000000000005" bottom="0.55000000000000004" header="0.3" footer="0.3"/>
  <pageSetup paperSize="5" scale="58" fitToHeight="5" orientation="landscape" r:id="rId1"/>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2">
    <tabColor indexed="13"/>
  </sheetPr>
  <dimension ref="A1:M24"/>
  <sheetViews>
    <sheetView zoomScaleNormal="150" workbookViewId="0"/>
  </sheetViews>
  <sheetFormatPr defaultRowHeight="15" outlineLevelRow="1"/>
  <cols>
    <col min="1" max="1" width="41.42578125" customWidth="1"/>
    <col min="2" max="8" width="11.7109375" customWidth="1"/>
    <col min="9" max="9" width="46" customWidth="1"/>
  </cols>
  <sheetData>
    <row r="1" spans="1:13" ht="18.75">
      <c r="A1" s="113" t="str">
        <f>'DATA INPUT'!B11</f>
        <v>ABC Christian School</v>
      </c>
    </row>
    <row r="2" spans="1:13" ht="18.75">
      <c r="A2" s="85" t="s">
        <v>682</v>
      </c>
    </row>
    <row r="3" spans="1:13" ht="18.75">
      <c r="A3" s="133" t="str">
        <f>"Budget year: "&amp;'DATA INPUT'!B10</f>
        <v>Budget year: 2013/14</v>
      </c>
      <c r="C3" s="91"/>
    </row>
    <row r="4" spans="1:13" ht="52.5" customHeight="1" outlineLevel="1">
      <c r="A4" s="7"/>
    </row>
    <row r="5" spans="1:13" ht="36" customHeight="1" thickBot="1">
      <c r="A5" s="131"/>
      <c r="L5" s="554"/>
    </row>
    <row r="6" spans="1:13" ht="15.75" thickBot="1">
      <c r="A6" s="1462" t="e">
        <f>"Excess (deficit) of revenues over expenses: $ " &amp; ROUND(BUDGET!$E$120,0)</f>
        <v>#VALUE!</v>
      </c>
      <c r="B6" s="1501"/>
      <c r="I6" s="565"/>
      <c r="L6" s="554"/>
    </row>
    <row r="7" spans="1:13" s="29" customFormat="1" ht="23.25" customHeight="1">
      <c r="A7" s="880"/>
      <c r="B7" s="569" t="str">
        <f>'DATA INPUT'!$B$9</f>
        <v>2012/13</v>
      </c>
      <c r="C7" s="294" t="str">
        <f>'DATA INPUT'!$B$9</f>
        <v>2012/13</v>
      </c>
      <c r="D7" s="294" t="str">
        <f>'DATA INPUT'!$B$10</f>
        <v>2013/14</v>
      </c>
      <c r="E7" s="294" t="str">
        <f>'DATA INPUT'!$B$10</f>
        <v>2013/14</v>
      </c>
      <c r="F7" s="204" t="str">
        <f>'DATA INPUT'!$B$10</f>
        <v>2013/14</v>
      </c>
      <c r="G7" s="204" t="str">
        <f>'DATA INPUT'!$B$10</f>
        <v>2013/14</v>
      </c>
      <c r="H7" s="204" t="str">
        <f>'DATA INPUT'!$B$10</f>
        <v>2013/14</v>
      </c>
      <c r="I7" s="1294"/>
      <c r="J7" s="880"/>
      <c r="K7" s="880"/>
      <c r="L7" s="880"/>
      <c r="M7" s="880"/>
    </row>
    <row r="8" spans="1:13" s="36" customFormat="1" ht="36.75" customHeight="1">
      <c r="A8" s="205" t="s">
        <v>683</v>
      </c>
      <c r="B8" s="873" t="str">
        <f>+BUDGET!C7</f>
        <v xml:space="preserve">Budget (or revised) </v>
      </c>
      <c r="C8" s="873" t="str">
        <f>+BUDGET!D7</f>
        <v>Projected</v>
      </c>
      <c r="D8" s="873" t="str">
        <f>+BUDGET!E7</f>
        <v>Proposed Total</v>
      </c>
      <c r="E8" s="873" t="str">
        <f>+BUDGET!F7</f>
        <v>Proposed Operations</v>
      </c>
      <c r="F8" s="873" t="str">
        <f>+BUDGET!G7</f>
        <v>Proposed Capital</v>
      </c>
      <c r="G8" s="873" t="str">
        <f>+BUDGET!H7</f>
        <v>Capital Campaign</v>
      </c>
      <c r="H8" s="873" t="str">
        <f>+BUDGET!I7</f>
        <v>Restricted Fund</v>
      </c>
      <c r="I8" s="192" t="s">
        <v>684</v>
      </c>
      <c r="J8" s="880"/>
      <c r="K8" s="880"/>
      <c r="L8" s="880"/>
      <c r="M8" s="880"/>
    </row>
    <row r="9" spans="1:13" s="25" customFormat="1">
      <c r="A9" s="207" t="s">
        <v>685</v>
      </c>
      <c r="B9" s="1054"/>
      <c r="C9" s="1295"/>
      <c r="D9" s="212" t="e">
        <f>E9+F9+G9+H9</f>
        <v>#VALUE!</v>
      </c>
      <c r="E9" s="1296" t="e">
        <f>'SALARY CALC.'!BB109</f>
        <v>#VALUE!</v>
      </c>
      <c r="F9" s="1055"/>
      <c r="G9" s="1055"/>
      <c r="H9" s="1055"/>
      <c r="I9" s="927"/>
      <c r="J9" s="880"/>
      <c r="K9" s="880"/>
      <c r="L9" s="880"/>
      <c r="M9" s="880"/>
    </row>
    <row r="10" spans="1:13" s="25" customFormat="1">
      <c r="A10" s="207" t="s">
        <v>686</v>
      </c>
      <c r="B10" s="1288"/>
      <c r="C10" s="1297"/>
      <c r="D10" s="1298">
        <f>E10+F10+G10+H10</f>
        <v>0</v>
      </c>
      <c r="E10" s="1299">
        <f>'PRO D'!D26</f>
        <v>0</v>
      </c>
      <c r="F10" s="1300"/>
      <c r="G10" s="1300"/>
      <c r="H10" s="1300"/>
      <c r="I10" s="927"/>
      <c r="J10" s="880"/>
      <c r="K10" s="880"/>
      <c r="L10" s="880"/>
      <c r="M10" s="880"/>
    </row>
    <row r="11" spans="1:13" s="25" customFormat="1">
      <c r="A11" s="207" t="s">
        <v>687</v>
      </c>
      <c r="B11" s="1288"/>
      <c r="C11" s="1297"/>
      <c r="D11" s="1298">
        <f t="shared" ref="D11:D21" si="0">E11+F11+G11+H11</f>
        <v>0</v>
      </c>
      <c r="E11" s="1299">
        <f>'PRO D'!D29</f>
        <v>0</v>
      </c>
      <c r="F11" s="1300"/>
      <c r="G11" s="1300"/>
      <c r="H11" s="1300"/>
      <c r="I11" s="927"/>
      <c r="J11" s="880"/>
      <c r="K11" s="880"/>
      <c r="L11" s="880"/>
      <c r="M11" s="880"/>
    </row>
    <row r="12" spans="1:13" s="25" customFormat="1">
      <c r="A12" s="314"/>
      <c r="B12" s="1288"/>
      <c r="C12" s="1297"/>
      <c r="D12" s="1298">
        <f t="shared" si="0"/>
        <v>0</v>
      </c>
      <c r="E12" s="1288"/>
      <c r="F12" s="1300"/>
      <c r="G12" s="1300"/>
      <c r="H12" s="1300"/>
      <c r="I12" s="927"/>
      <c r="J12" s="880"/>
      <c r="K12" s="880"/>
      <c r="L12" s="880"/>
      <c r="M12" s="880"/>
    </row>
    <row r="13" spans="1:13" s="25" customFormat="1">
      <c r="A13" s="314"/>
      <c r="B13" s="1288"/>
      <c r="C13" s="1297"/>
      <c r="D13" s="1298">
        <f t="shared" si="0"/>
        <v>0</v>
      </c>
      <c r="E13" s="1288"/>
      <c r="F13" s="1300"/>
      <c r="G13" s="1300"/>
      <c r="H13" s="1300"/>
      <c r="I13" s="927"/>
      <c r="J13" s="880"/>
      <c r="K13" s="880"/>
      <c r="L13" s="880"/>
      <c r="M13" s="880"/>
    </row>
    <row r="14" spans="1:13" s="25" customFormat="1">
      <c r="A14" s="314"/>
      <c r="B14" s="1288"/>
      <c r="C14" s="1297"/>
      <c r="D14" s="1298">
        <f t="shared" si="0"/>
        <v>0</v>
      </c>
      <c r="E14" s="1288"/>
      <c r="F14" s="1300"/>
      <c r="G14" s="1300"/>
      <c r="H14" s="1300"/>
      <c r="I14" s="322" t="s">
        <v>469</v>
      </c>
      <c r="J14" s="880"/>
      <c r="K14" s="880"/>
      <c r="L14" s="880"/>
      <c r="M14" s="880"/>
    </row>
    <row r="15" spans="1:13" s="25" customFormat="1">
      <c r="A15" s="314"/>
      <c r="B15" s="1288"/>
      <c r="C15" s="1297"/>
      <c r="D15" s="1298">
        <f t="shared" si="0"/>
        <v>0</v>
      </c>
      <c r="E15" s="1288"/>
      <c r="F15" s="1300"/>
      <c r="G15" s="1300"/>
      <c r="H15" s="1300"/>
      <c r="I15" s="927"/>
      <c r="J15" s="880"/>
      <c r="K15" s="880"/>
      <c r="L15" s="880"/>
      <c r="M15" s="880"/>
    </row>
    <row r="16" spans="1:13" s="25" customFormat="1">
      <c r="A16" s="314"/>
      <c r="B16" s="1288"/>
      <c r="C16" s="1297"/>
      <c r="D16" s="1298">
        <f t="shared" si="0"/>
        <v>0</v>
      </c>
      <c r="E16" s="1288"/>
      <c r="F16" s="1300"/>
      <c r="G16" s="1300"/>
      <c r="H16" s="1300"/>
      <c r="I16" s="927"/>
      <c r="J16" s="880"/>
      <c r="K16" s="880"/>
      <c r="L16" s="880"/>
      <c r="M16" s="880"/>
    </row>
    <row r="17" spans="1:9" s="25" customFormat="1">
      <c r="A17" s="314"/>
      <c r="B17" s="1288"/>
      <c r="C17" s="1297"/>
      <c r="D17" s="1298">
        <f t="shared" si="0"/>
        <v>0</v>
      </c>
      <c r="E17" s="1288"/>
      <c r="F17" s="1300"/>
      <c r="G17" s="1300"/>
      <c r="H17" s="1300"/>
      <c r="I17" s="927"/>
    </row>
    <row r="18" spans="1:9" s="25" customFormat="1">
      <c r="A18" s="314"/>
      <c r="B18" s="1288"/>
      <c r="C18" s="1297"/>
      <c r="D18" s="1298">
        <f t="shared" si="0"/>
        <v>0</v>
      </c>
      <c r="E18" s="1288"/>
      <c r="F18" s="1300"/>
      <c r="G18" s="1300"/>
      <c r="H18" s="1300"/>
      <c r="I18" s="927"/>
    </row>
    <row r="19" spans="1:9" s="25" customFormat="1">
      <c r="A19" s="314"/>
      <c r="B19" s="1288"/>
      <c r="C19" s="1297"/>
      <c r="D19" s="1298">
        <f t="shared" si="0"/>
        <v>0</v>
      </c>
      <c r="E19" s="1288"/>
      <c r="F19" s="1300"/>
      <c r="G19" s="1300"/>
      <c r="H19" s="1300"/>
      <c r="I19" s="927"/>
    </row>
    <row r="20" spans="1:9" s="25" customFormat="1">
      <c r="A20" s="314" t="s">
        <v>688</v>
      </c>
      <c r="B20" s="1288"/>
      <c r="C20" s="1297"/>
      <c r="D20" s="1298">
        <f t="shared" si="0"/>
        <v>0</v>
      </c>
      <c r="E20" s="1288"/>
      <c r="F20" s="1300"/>
      <c r="G20" s="1300"/>
      <c r="H20" s="1300"/>
      <c r="I20" s="927"/>
    </row>
    <row r="21" spans="1:9" s="25" customFormat="1">
      <c r="A21" s="314" t="s">
        <v>689</v>
      </c>
      <c r="B21" s="1256"/>
      <c r="C21" s="1297"/>
      <c r="D21" s="1298">
        <f t="shared" si="0"/>
        <v>0</v>
      </c>
      <c r="E21" s="1256"/>
      <c r="F21" s="1300"/>
      <c r="G21" s="1300"/>
      <c r="H21" s="1300"/>
      <c r="I21" s="927"/>
    </row>
    <row r="22" spans="1:9" s="29" customFormat="1">
      <c r="A22" s="176" t="s">
        <v>53</v>
      </c>
      <c r="B22" s="287">
        <f t="shared" ref="B22:H22" si="1">SUM(B9:B21)</f>
        <v>0</v>
      </c>
      <c r="C22" s="293">
        <f t="shared" si="1"/>
        <v>0</v>
      </c>
      <c r="D22" s="287" t="e">
        <f t="shared" si="1"/>
        <v>#VALUE!</v>
      </c>
      <c r="E22" s="293" t="e">
        <f t="shared" si="1"/>
        <v>#VALUE!</v>
      </c>
      <c r="F22" s="290">
        <f t="shared" si="1"/>
        <v>0</v>
      </c>
      <c r="G22" s="290">
        <f t="shared" si="1"/>
        <v>0</v>
      </c>
      <c r="H22" s="290">
        <f t="shared" si="1"/>
        <v>0</v>
      </c>
      <c r="I22" s="1269"/>
    </row>
    <row r="23" spans="1:9" s="29" customFormat="1">
      <c r="A23" s="880"/>
      <c r="B23" s="880"/>
      <c r="C23" s="880"/>
      <c r="D23" s="880"/>
      <c r="E23" s="880"/>
      <c r="F23" s="880"/>
      <c r="G23" s="880"/>
      <c r="H23" s="880"/>
      <c r="I23" s="880"/>
    </row>
    <row r="24" spans="1:9" s="29" customFormat="1">
      <c r="A24" s="880"/>
      <c r="B24" s="880"/>
      <c r="C24" s="880"/>
      <c r="D24" s="880"/>
      <c r="E24" s="208" t="e">
        <f>E22-BUDGET!F97</f>
        <v>#VALUE!</v>
      </c>
      <c r="F24" s="880"/>
      <c r="G24" s="880"/>
      <c r="H24" s="880"/>
      <c r="I24" s="880"/>
    </row>
  </sheetData>
  <sheetProtection password="C13C" sheet="1" objects="1" scenarios="1"/>
  <protectedRanges>
    <protectedRange sqref="A6 I6" name="Range1_1"/>
  </protectedRanges>
  <mergeCells count="1">
    <mergeCell ref="A6:B6"/>
  </mergeCells>
  <phoneticPr fontId="0" type="noConversion"/>
  <pageMargins left="0.7" right="0.7" top="0.75" bottom="0.75" header="0.3" footer="0.3"/>
  <pageSetup orientation="landscape" r:id="rId1"/>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3">
    <tabColor indexed="13"/>
  </sheetPr>
  <dimension ref="A1:N25"/>
  <sheetViews>
    <sheetView zoomScaleNormal="150" workbookViewId="0"/>
  </sheetViews>
  <sheetFormatPr defaultRowHeight="15" outlineLevelRow="1"/>
  <cols>
    <col min="1" max="1" width="26" customWidth="1"/>
    <col min="2" max="8" width="13.7109375" customWidth="1"/>
    <col min="9" max="9" width="45.42578125" customWidth="1"/>
  </cols>
  <sheetData>
    <row r="1" spans="1:14" ht="18.75">
      <c r="A1" s="577" t="str">
        <f>'DATA INPUT'!B11</f>
        <v>ABC Christian School</v>
      </c>
    </row>
    <row r="2" spans="1:14" ht="18.75">
      <c r="A2" s="85" t="s">
        <v>690</v>
      </c>
    </row>
    <row r="3" spans="1:14" ht="18.75">
      <c r="A3" s="133" t="str">
        <f>"Budget year: "&amp;'DATA INPUT'!B10</f>
        <v>Budget year: 2013/14</v>
      </c>
      <c r="C3" s="91"/>
    </row>
    <row r="4" spans="1:14" ht="64.5" customHeight="1" outlineLevel="1"/>
    <row r="5" spans="1:14" ht="36" customHeight="1" thickBot="1">
      <c r="A5" s="132"/>
      <c r="B5" s="17"/>
      <c r="C5" s="17"/>
      <c r="D5" s="5"/>
      <c r="E5" s="5"/>
      <c r="F5" s="5"/>
      <c r="G5" s="5"/>
      <c r="H5" s="5"/>
    </row>
    <row r="6" spans="1:14" ht="15.75" thickBot="1">
      <c r="A6" s="1462" t="e">
        <f>"Excess (deficit) of revenues over expenses: $ " &amp; ROUND(BUDGET!$E$120,0)</f>
        <v>#VALUE!</v>
      </c>
      <c r="B6" s="1463"/>
      <c r="C6" s="1464"/>
      <c r="D6" s="5"/>
      <c r="E6" s="5"/>
      <c r="F6" s="5"/>
      <c r="G6" s="5"/>
      <c r="H6" s="5"/>
      <c r="I6" s="565"/>
    </row>
    <row r="7" spans="1:14" s="29" customFormat="1">
      <c r="A7" s="880"/>
      <c r="B7" s="569" t="str">
        <f>'DATA INPUT'!$B$9</f>
        <v>2012/13</v>
      </c>
      <c r="C7" s="569" t="str">
        <f>'DATA INPUT'!$B$9</f>
        <v>2012/13</v>
      </c>
      <c r="D7" s="294" t="str">
        <f>'DATA INPUT'!$B$10</f>
        <v>2013/14</v>
      </c>
      <c r="E7" s="294" t="str">
        <f>'DATA INPUT'!$B$10</f>
        <v>2013/14</v>
      </c>
      <c r="F7" s="216" t="str">
        <f>'DATA INPUT'!$B$10</f>
        <v>2013/14</v>
      </c>
      <c r="G7" s="216" t="str">
        <f>'DATA INPUT'!$B$10</f>
        <v>2013/14</v>
      </c>
      <c r="H7" s="216" t="str">
        <f>'DATA INPUT'!$B$10</f>
        <v>2013/14</v>
      </c>
      <c r="I7" s="1053"/>
      <c r="J7" s="880"/>
      <c r="K7" s="880"/>
      <c r="L7" s="880"/>
      <c r="M7" s="880"/>
      <c r="N7" s="880"/>
    </row>
    <row r="8" spans="1:14" s="36" customFormat="1" ht="30">
      <c r="A8" s="213" t="s">
        <v>683</v>
      </c>
      <c r="B8" s="873" t="str">
        <f>+BUDGET!C7</f>
        <v xml:space="preserve">Budget (or revised) </v>
      </c>
      <c r="C8" s="873" t="str">
        <f>+BUDGET!D7</f>
        <v>Projected</v>
      </c>
      <c r="D8" s="873" t="str">
        <f>+BUDGET!E7</f>
        <v>Proposed Total</v>
      </c>
      <c r="E8" s="873" t="str">
        <f>+BUDGET!F7</f>
        <v>Proposed Operations</v>
      </c>
      <c r="F8" s="873" t="str">
        <f>+BUDGET!G7</f>
        <v>Proposed Capital</v>
      </c>
      <c r="G8" s="873" t="str">
        <f>+BUDGET!H7</f>
        <v>Capital Campaign</v>
      </c>
      <c r="H8" s="873" t="str">
        <f>+BUDGET!I7</f>
        <v>Restricted Fund</v>
      </c>
      <c r="I8" s="209" t="s">
        <v>684</v>
      </c>
      <c r="J8" s="880"/>
      <c r="K8" s="880"/>
      <c r="L8" s="880"/>
      <c r="M8" s="880"/>
      <c r="N8" s="880"/>
    </row>
    <row r="9" spans="1:14" s="25" customFormat="1">
      <c r="A9" s="1301" t="s">
        <v>685</v>
      </c>
      <c r="B9" s="347"/>
      <c r="C9" s="348"/>
      <c r="D9" s="211" t="e">
        <f>E9+F9+G9+H9</f>
        <v>#VALUE!</v>
      </c>
      <c r="E9" s="1302" t="e">
        <f>'SALARY CALC.'!BC109</f>
        <v>#VALUE!</v>
      </c>
      <c r="F9" s="1303"/>
      <c r="G9" s="1303"/>
      <c r="H9" s="1303"/>
      <c r="I9" s="328"/>
      <c r="J9" s="880"/>
      <c r="K9" s="880"/>
      <c r="L9" s="880"/>
      <c r="M9" s="880"/>
      <c r="N9" s="880"/>
    </row>
    <row r="10" spans="1:14" s="25" customFormat="1">
      <c r="A10" s="314" t="s">
        <v>691</v>
      </c>
      <c r="B10" s="1304"/>
      <c r="C10" s="1305"/>
      <c r="D10" s="214">
        <f>E10+F10+G10+H10</f>
        <v>0</v>
      </c>
      <c r="E10" s="329"/>
      <c r="F10" s="1306"/>
      <c r="G10" s="1306"/>
      <c r="H10" s="1306"/>
      <c r="I10" s="328"/>
      <c r="J10" s="880"/>
      <c r="K10" s="880"/>
      <c r="L10" s="880"/>
      <c r="M10" s="880"/>
      <c r="N10" s="880"/>
    </row>
    <row r="11" spans="1:14" s="25" customFormat="1">
      <c r="A11" s="314" t="s">
        <v>692</v>
      </c>
      <c r="B11" s="1288"/>
      <c r="C11" s="1297"/>
      <c r="D11" s="214">
        <f t="shared" ref="D11:D18" si="0">E11+F11+G11+H11</f>
        <v>0</v>
      </c>
      <c r="E11" s="329"/>
      <c r="F11" s="1307"/>
      <c r="G11" s="1307"/>
      <c r="H11" s="1307"/>
      <c r="I11" s="322" t="s">
        <v>693</v>
      </c>
      <c r="J11" s="880"/>
      <c r="K11" s="880"/>
      <c r="L11" s="880"/>
      <c r="M11" s="880"/>
      <c r="N11" s="880"/>
    </row>
    <row r="12" spans="1:14" s="25" customFormat="1">
      <c r="A12" s="346" t="s">
        <v>694</v>
      </c>
      <c r="B12" s="1288"/>
      <c r="C12" s="1297"/>
      <c r="D12" s="214">
        <f t="shared" si="0"/>
        <v>0</v>
      </c>
      <c r="E12" s="329"/>
      <c r="F12" s="1307"/>
      <c r="G12" s="1307"/>
      <c r="H12" s="1307"/>
      <c r="I12" s="322"/>
      <c r="J12" s="880"/>
      <c r="K12" s="880"/>
      <c r="L12" s="880"/>
      <c r="M12" s="880"/>
      <c r="N12" s="1308"/>
    </row>
    <row r="13" spans="1:14" s="25" customFormat="1">
      <c r="A13" s="346" t="s">
        <v>695</v>
      </c>
      <c r="B13" s="1288"/>
      <c r="C13" s="1297"/>
      <c r="D13" s="214">
        <f t="shared" si="0"/>
        <v>0</v>
      </c>
      <c r="E13" s="329"/>
      <c r="F13" s="1307"/>
      <c r="G13" s="1307"/>
      <c r="H13" s="1307"/>
      <c r="I13" s="322" t="s">
        <v>696</v>
      </c>
      <c r="J13" s="880"/>
      <c r="K13" s="880"/>
      <c r="L13" s="880"/>
      <c r="M13" s="880"/>
      <c r="N13" s="880"/>
    </row>
    <row r="14" spans="1:14" s="25" customFormat="1">
      <c r="A14" s="346" t="s">
        <v>697</v>
      </c>
      <c r="B14" s="1288"/>
      <c r="C14" s="1297"/>
      <c r="D14" s="214">
        <f t="shared" si="0"/>
        <v>0</v>
      </c>
      <c r="E14" s="329"/>
      <c r="F14" s="1307"/>
      <c r="G14" s="1307"/>
      <c r="H14" s="1307"/>
      <c r="I14" s="322" t="s">
        <v>698</v>
      </c>
      <c r="J14" s="880"/>
      <c r="K14" s="880"/>
      <c r="L14" s="880"/>
      <c r="M14" s="880"/>
      <c r="N14" s="880"/>
    </row>
    <row r="15" spans="1:14" s="25" customFormat="1">
      <c r="A15" s="346" t="s">
        <v>699</v>
      </c>
      <c r="B15" s="1288"/>
      <c r="C15" s="1297"/>
      <c r="D15" s="214">
        <f t="shared" si="0"/>
        <v>0</v>
      </c>
      <c r="E15" s="329"/>
      <c r="F15" s="1307"/>
      <c r="G15" s="1307"/>
      <c r="H15" s="1307"/>
      <c r="I15" s="322"/>
      <c r="J15" s="880"/>
      <c r="K15" s="880"/>
      <c r="L15" s="880"/>
      <c r="M15" s="880"/>
      <c r="N15" s="880"/>
    </row>
    <row r="16" spans="1:14" s="25" customFormat="1">
      <c r="A16" s="346" t="s">
        <v>700</v>
      </c>
      <c r="B16" s="1288"/>
      <c r="C16" s="1297"/>
      <c r="D16" s="214">
        <f t="shared" si="0"/>
        <v>0</v>
      </c>
      <c r="E16" s="329"/>
      <c r="F16" s="1307"/>
      <c r="G16" s="1307"/>
      <c r="H16" s="1307"/>
      <c r="I16" s="322" t="s">
        <v>693</v>
      </c>
      <c r="J16" s="880"/>
      <c r="K16" s="880"/>
      <c r="L16" s="880"/>
      <c r="M16" s="880"/>
      <c r="N16" s="880"/>
    </row>
    <row r="17" spans="1:9" s="25" customFormat="1">
      <c r="A17" s="346" t="s">
        <v>475</v>
      </c>
      <c r="B17" s="1288"/>
      <c r="C17" s="1297"/>
      <c r="D17" s="214">
        <f t="shared" si="0"/>
        <v>0</v>
      </c>
      <c r="E17" s="329"/>
      <c r="F17" s="1307"/>
      <c r="G17" s="1307"/>
      <c r="H17" s="1307"/>
      <c r="I17" s="927"/>
    </row>
    <row r="18" spans="1:9" s="25" customFormat="1">
      <c r="A18" s="346" t="s">
        <v>475</v>
      </c>
      <c r="B18" s="1256"/>
      <c r="C18" s="1309"/>
      <c r="D18" s="214">
        <f t="shared" si="0"/>
        <v>0</v>
      </c>
      <c r="E18" s="386"/>
      <c r="F18" s="1310"/>
      <c r="G18" s="1310"/>
      <c r="H18" s="1310"/>
      <c r="I18" s="927"/>
    </row>
    <row r="19" spans="1:9" s="29" customFormat="1">
      <c r="A19" s="210" t="s">
        <v>53</v>
      </c>
      <c r="B19" s="345">
        <f t="shared" ref="B19:H19" si="1">SUM(B9:B16)</f>
        <v>0</v>
      </c>
      <c r="C19" s="344">
        <f t="shared" si="1"/>
        <v>0</v>
      </c>
      <c r="D19" s="342" t="e">
        <f t="shared" si="1"/>
        <v>#VALUE!</v>
      </c>
      <c r="E19" s="344" t="e">
        <f t="shared" si="1"/>
        <v>#VALUE!</v>
      </c>
      <c r="F19" s="343">
        <f t="shared" si="1"/>
        <v>0</v>
      </c>
      <c r="G19" s="343">
        <f t="shared" si="1"/>
        <v>0</v>
      </c>
      <c r="H19" s="343">
        <f t="shared" si="1"/>
        <v>0</v>
      </c>
      <c r="I19" s="1269"/>
    </row>
    <row r="20" spans="1:9" s="25" customFormat="1">
      <c r="A20" s="43"/>
      <c r="B20" s="33"/>
      <c r="C20" s="33"/>
      <c r="D20" s="33"/>
      <c r="E20" s="33"/>
      <c r="F20" s="33"/>
      <c r="G20" s="33"/>
      <c r="H20" s="33"/>
      <c r="I20" s="880"/>
    </row>
    <row r="21" spans="1:9" s="25" customFormat="1">
      <c r="A21" s="43"/>
      <c r="B21" s="33"/>
      <c r="C21" s="33"/>
      <c r="D21" s="33"/>
      <c r="E21" s="215" t="e">
        <f>E19-BUDGET!F74</f>
        <v>#VALUE!</v>
      </c>
      <c r="F21" s="33"/>
      <c r="G21" s="33"/>
      <c r="H21" s="33"/>
      <c r="I21" s="880"/>
    </row>
    <row r="22" spans="1:9">
      <c r="A22" s="5"/>
    </row>
    <row r="24" spans="1:9">
      <c r="C24" t="s">
        <v>17</v>
      </c>
    </row>
    <row r="25" spans="1:9">
      <c r="A25" s="5"/>
    </row>
  </sheetData>
  <sheetProtection password="C13C" sheet="1" objects="1" scenarios="1"/>
  <protectedRanges>
    <protectedRange sqref="A6 I6" name="Range1_1"/>
  </protectedRanges>
  <mergeCells count="1">
    <mergeCell ref="A6:C6"/>
  </mergeCells>
  <phoneticPr fontId="0" type="noConversion"/>
  <pageMargins left="0.7" right="0.2" top="0.75" bottom="0.28999999999999998" header="0.3" footer="0.3"/>
  <pageSetup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52"/>
  </sheetPr>
  <dimension ref="A1:L142"/>
  <sheetViews>
    <sheetView topLeftCell="E1" zoomScaleNormal="150" workbookViewId="0">
      <selection activeCell="E19" sqref="E19"/>
    </sheetView>
  </sheetViews>
  <sheetFormatPr defaultRowHeight="15"/>
  <cols>
    <col min="1" max="3" width="34.28515625" customWidth="1"/>
    <col min="4" max="7" width="25.7109375" customWidth="1"/>
  </cols>
  <sheetData>
    <row r="1" spans="1:12" s="10" customFormat="1" ht="22.5">
      <c r="A1" s="84" t="s">
        <v>3</v>
      </c>
    </row>
    <row r="2" spans="1:12" ht="44.25" customHeight="1">
      <c r="A2" s="877"/>
    </row>
    <row r="3" spans="1:12" ht="44.25" customHeight="1">
      <c r="A3" s="877"/>
    </row>
    <row r="4" spans="1:12" ht="44.25" customHeight="1">
      <c r="A4" s="123" t="s">
        <v>4</v>
      </c>
    </row>
    <row r="5" spans="1:12" ht="44.25" customHeight="1">
      <c r="A5" s="19"/>
    </row>
    <row r="6" spans="1:12" ht="44.25" customHeight="1">
      <c r="A6" s="18"/>
    </row>
    <row r="7" spans="1:12" ht="44.25" customHeight="1">
      <c r="A7" s="878"/>
      <c r="B7" s="2"/>
      <c r="L7" s="3"/>
    </row>
    <row r="8" spans="1:12" ht="44.25" customHeight="1">
      <c r="A8" s="879"/>
      <c r="B8" s="3"/>
    </row>
    <row r="9" spans="1:12" ht="44.25" customHeight="1">
      <c r="A9" s="878"/>
    </row>
    <row r="10" spans="1:12" ht="44.25" customHeight="1">
      <c r="A10" s="878"/>
    </row>
    <row r="11" spans="1:12" ht="44.25" customHeight="1">
      <c r="A11" s="878"/>
    </row>
    <row r="12" spans="1:12" ht="44.25" customHeight="1">
      <c r="A12" s="878"/>
    </row>
    <row r="13" spans="1:12" ht="44.25" customHeight="1">
      <c r="A13" s="878"/>
    </row>
    <row r="14" spans="1:12" ht="36" customHeight="1">
      <c r="A14" s="878"/>
    </row>
    <row r="15" spans="1:12" ht="44.25" customHeight="1">
      <c r="A15" s="123"/>
    </row>
    <row r="16" spans="1:12" ht="44.25" customHeight="1">
      <c r="A16" s="878"/>
    </row>
    <row r="17" spans="1:1" ht="44.25" customHeight="1">
      <c r="A17" s="878"/>
    </row>
    <row r="18" spans="1:1" ht="44.25" customHeight="1">
      <c r="A18" s="878"/>
    </row>
    <row r="19" spans="1:1" ht="44.25" customHeight="1">
      <c r="A19" s="878"/>
    </row>
    <row r="20" spans="1:1" ht="44.25" customHeight="1">
      <c r="A20" s="878"/>
    </row>
    <row r="21" spans="1:1" ht="44.25" customHeight="1">
      <c r="A21" s="878"/>
    </row>
    <row r="22" spans="1:1" ht="44.25" customHeight="1">
      <c r="A22" s="878"/>
    </row>
    <row r="23" spans="1:1" ht="44.25" customHeight="1">
      <c r="A23" s="878"/>
    </row>
    <row r="24" spans="1:1" ht="44.25" customHeight="1">
      <c r="A24" s="878"/>
    </row>
    <row r="25" spans="1:1" ht="44.25" customHeight="1">
      <c r="A25" s="878"/>
    </row>
    <row r="26" spans="1:1" ht="44.25" customHeight="1">
      <c r="A26" s="878"/>
    </row>
    <row r="27" spans="1:1" ht="44.25" customHeight="1">
      <c r="A27" s="878"/>
    </row>
    <row r="28" spans="1:1" ht="44.25" customHeight="1">
      <c r="A28" s="878"/>
    </row>
    <row r="29" spans="1:1" ht="44.25" customHeight="1">
      <c r="A29" s="878"/>
    </row>
    <row r="30" spans="1:1" ht="44.25" customHeight="1">
      <c r="A30" s="878"/>
    </row>
    <row r="31" spans="1:1" ht="44.25" customHeight="1">
      <c r="A31" s="878"/>
    </row>
    <row r="32" spans="1:1" ht="44.25" customHeight="1">
      <c r="A32" s="878"/>
    </row>
    <row r="33" spans="1:1" ht="44.25" customHeight="1">
      <c r="A33" s="878"/>
    </row>
    <row r="34" spans="1:1" ht="44.25" customHeight="1">
      <c r="A34" s="878"/>
    </row>
    <row r="35" spans="1:1" ht="44.25" customHeight="1">
      <c r="A35" s="878"/>
    </row>
    <row r="36" spans="1:1" ht="44.25" customHeight="1">
      <c r="A36" s="878"/>
    </row>
    <row r="37" spans="1:1" ht="44.25" customHeight="1">
      <c r="A37" s="878"/>
    </row>
    <row r="38" spans="1:1" ht="44.25" customHeight="1">
      <c r="A38" s="878"/>
    </row>
    <row r="39" spans="1:1" ht="44.25" customHeight="1">
      <c r="A39" s="878"/>
    </row>
    <row r="40" spans="1:1" ht="44.25" customHeight="1">
      <c r="A40" s="878"/>
    </row>
    <row r="41" spans="1:1" ht="44.25" customHeight="1">
      <c r="A41" s="878"/>
    </row>
    <row r="42" spans="1:1" ht="44.25" customHeight="1">
      <c r="A42" s="878"/>
    </row>
    <row r="43" spans="1:1" ht="44.25" customHeight="1">
      <c r="A43" s="878"/>
    </row>
    <row r="44" spans="1:1" ht="44.25" customHeight="1">
      <c r="A44" s="878"/>
    </row>
    <row r="45" spans="1:1" ht="44.25" customHeight="1">
      <c r="A45" s="20"/>
    </row>
    <row r="46" spans="1:1" ht="44.25" customHeight="1">
      <c r="A46" s="20"/>
    </row>
    <row r="47" spans="1:1" ht="44.25" customHeight="1">
      <c r="A47" s="20"/>
    </row>
    <row r="48" spans="1:1" ht="44.25" customHeight="1">
      <c r="A48" s="20"/>
    </row>
    <row r="49" spans="1:1" ht="44.25" customHeight="1">
      <c r="A49" s="20"/>
    </row>
    <row r="50" spans="1:1">
      <c r="A50" s="20"/>
    </row>
    <row r="51" spans="1:1">
      <c r="A51" s="20"/>
    </row>
    <row r="52" spans="1:1">
      <c r="A52" s="20"/>
    </row>
    <row r="53" spans="1:1">
      <c r="A53" s="20"/>
    </row>
    <row r="54" spans="1:1">
      <c r="A54" s="20"/>
    </row>
    <row r="55" spans="1:1">
      <c r="A55" s="20"/>
    </row>
    <row r="56" spans="1:1">
      <c r="A56" s="20"/>
    </row>
    <row r="57" spans="1:1">
      <c r="A57" s="20"/>
    </row>
    <row r="58" spans="1:1">
      <c r="A58" s="20"/>
    </row>
    <row r="59" spans="1:1">
      <c r="A59" s="20"/>
    </row>
    <row r="60" spans="1:1">
      <c r="A60" s="20"/>
    </row>
    <row r="61" spans="1:1">
      <c r="A61" s="20"/>
    </row>
    <row r="62" spans="1:1">
      <c r="A62" s="20"/>
    </row>
    <row r="63" spans="1:1">
      <c r="A63" s="20"/>
    </row>
    <row r="64" spans="1:1">
      <c r="A64" s="20"/>
    </row>
    <row r="65" spans="1:1">
      <c r="A65" s="20"/>
    </row>
    <row r="66" spans="1:1">
      <c r="A66" s="20"/>
    </row>
    <row r="67" spans="1:1">
      <c r="A67" s="20"/>
    </row>
    <row r="68" spans="1:1">
      <c r="A68" s="20"/>
    </row>
    <row r="69" spans="1:1">
      <c r="A69" s="20"/>
    </row>
    <row r="70" spans="1:1">
      <c r="A70" s="20"/>
    </row>
    <row r="71" spans="1:1">
      <c r="A71" s="20"/>
    </row>
    <row r="72" spans="1:1">
      <c r="A72" s="20"/>
    </row>
    <row r="73" spans="1:1">
      <c r="A73" s="20"/>
    </row>
    <row r="74" spans="1:1">
      <c r="A74" s="20"/>
    </row>
    <row r="75" spans="1:1">
      <c r="A75" s="20"/>
    </row>
    <row r="76" spans="1:1">
      <c r="A76" s="20"/>
    </row>
    <row r="77" spans="1:1">
      <c r="A77" s="20"/>
    </row>
    <row r="78" spans="1:1">
      <c r="A78" s="20"/>
    </row>
    <row r="79" spans="1:1">
      <c r="A79" s="20"/>
    </row>
    <row r="80" spans="1:1">
      <c r="A80" s="20"/>
    </row>
    <row r="81" spans="1:1">
      <c r="A81" s="20"/>
    </row>
    <row r="82" spans="1:1">
      <c r="A82" s="20"/>
    </row>
    <row r="83" spans="1:1">
      <c r="A83" s="20"/>
    </row>
    <row r="84" spans="1:1">
      <c r="A84" s="20"/>
    </row>
    <row r="85" spans="1:1">
      <c r="A85" s="20"/>
    </row>
    <row r="86" spans="1:1">
      <c r="A86" s="20"/>
    </row>
    <row r="87" spans="1:1">
      <c r="A87" s="20"/>
    </row>
    <row r="88" spans="1:1">
      <c r="A88" s="20"/>
    </row>
    <row r="89" spans="1:1">
      <c r="A89" s="20"/>
    </row>
    <row r="90" spans="1:1">
      <c r="A90" s="20"/>
    </row>
    <row r="91" spans="1:1">
      <c r="A91" s="20"/>
    </row>
    <row r="92" spans="1:1">
      <c r="A92" s="20"/>
    </row>
    <row r="93" spans="1:1">
      <c r="A93" s="20"/>
    </row>
    <row r="94" spans="1:1">
      <c r="A94" s="20"/>
    </row>
    <row r="95" spans="1:1">
      <c r="A95" s="20"/>
    </row>
    <row r="96" spans="1:1">
      <c r="A96" s="20"/>
    </row>
    <row r="97" spans="1:1">
      <c r="A97" s="20"/>
    </row>
    <row r="98" spans="1:1">
      <c r="A98" s="20"/>
    </row>
    <row r="99" spans="1:1">
      <c r="A99" s="20"/>
    </row>
    <row r="100" spans="1:1">
      <c r="A100" s="20"/>
    </row>
    <row r="101" spans="1:1">
      <c r="A101" s="20"/>
    </row>
    <row r="102" spans="1:1">
      <c r="A102" s="20"/>
    </row>
    <row r="103" spans="1:1">
      <c r="A103" s="20"/>
    </row>
    <row r="104" spans="1:1">
      <c r="A104" s="20"/>
    </row>
    <row r="105" spans="1:1">
      <c r="A105" s="20"/>
    </row>
    <row r="106" spans="1:1">
      <c r="A106" s="20"/>
    </row>
    <row r="107" spans="1:1">
      <c r="A107" s="20"/>
    </row>
    <row r="108" spans="1:1">
      <c r="A108" s="20"/>
    </row>
    <row r="109" spans="1:1">
      <c r="A109" s="20"/>
    </row>
    <row r="110" spans="1:1">
      <c r="A110" s="20"/>
    </row>
    <row r="111" spans="1:1">
      <c r="A111" s="20"/>
    </row>
    <row r="112" spans="1:1">
      <c r="A112" s="20"/>
    </row>
    <row r="113" spans="1:1">
      <c r="A113" s="20"/>
    </row>
    <row r="114" spans="1:1">
      <c r="A114" s="20"/>
    </row>
    <row r="115" spans="1:1">
      <c r="A115" s="20"/>
    </row>
    <row r="116" spans="1:1">
      <c r="A116" s="20"/>
    </row>
    <row r="117" spans="1:1">
      <c r="A117" s="20"/>
    </row>
    <row r="118" spans="1:1">
      <c r="A118" s="20"/>
    </row>
    <row r="119" spans="1:1">
      <c r="A119" s="20"/>
    </row>
    <row r="120" spans="1:1">
      <c r="A120" s="20"/>
    </row>
    <row r="121" spans="1:1">
      <c r="A121" s="20"/>
    </row>
    <row r="122" spans="1:1">
      <c r="A122" s="20"/>
    </row>
    <row r="123" spans="1:1">
      <c r="A123" s="20"/>
    </row>
    <row r="124" spans="1:1">
      <c r="A124" s="20"/>
    </row>
    <row r="125" spans="1:1">
      <c r="A125" s="20"/>
    </row>
    <row r="126" spans="1:1">
      <c r="A126" s="20"/>
    </row>
    <row r="127" spans="1:1">
      <c r="A127" s="20"/>
    </row>
    <row r="128" spans="1:1">
      <c r="A128" s="20"/>
    </row>
    <row r="129" spans="1:1">
      <c r="A129" s="20"/>
    </row>
    <row r="130" spans="1:1">
      <c r="A130" s="20"/>
    </row>
    <row r="131" spans="1:1">
      <c r="A131" s="20"/>
    </row>
    <row r="132" spans="1:1">
      <c r="A132" s="20"/>
    </row>
    <row r="133" spans="1:1">
      <c r="A133" s="20"/>
    </row>
    <row r="134" spans="1:1">
      <c r="A134" s="20"/>
    </row>
    <row r="135" spans="1:1">
      <c r="A135" s="20"/>
    </row>
    <row r="136" spans="1:1">
      <c r="A136" s="20"/>
    </row>
    <row r="137" spans="1:1">
      <c r="A137" s="20"/>
    </row>
    <row r="138" spans="1:1">
      <c r="A138" s="20"/>
    </row>
    <row r="139" spans="1:1">
      <c r="A139" s="20"/>
    </row>
    <row r="140" spans="1:1">
      <c r="A140" s="20"/>
    </row>
    <row r="141" spans="1:1">
      <c r="A141" s="20"/>
    </row>
    <row r="142" spans="1:1">
      <c r="A142" s="20"/>
    </row>
  </sheetData>
  <sheetProtection password="C13C" sheet="1"/>
  <phoneticPr fontId="0" type="noConversion"/>
  <pageMargins left="0.2" right="0.19" top="0.75" bottom="0.75" header="0.3" footer="0.3"/>
  <pageSetup fitToHeight="3" orientation="portrait" r:id="rId1"/>
  <rowBreaks count="1" manualBreakCount="1">
    <brk id="14" max="16383" man="1"/>
  </rowBreaks>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4">
    <tabColor indexed="13"/>
  </sheetPr>
  <dimension ref="A1:I39"/>
  <sheetViews>
    <sheetView topLeftCell="A9" zoomScaleNormal="150" workbookViewId="0"/>
  </sheetViews>
  <sheetFormatPr defaultRowHeight="15" outlineLevelRow="1"/>
  <cols>
    <col min="1" max="1" width="43" customWidth="1"/>
    <col min="2" max="8" width="11.7109375" customWidth="1"/>
    <col min="9" max="9" width="46" customWidth="1"/>
  </cols>
  <sheetData>
    <row r="1" spans="1:9" ht="18.75">
      <c r="A1" s="113" t="str">
        <f>'DATA INPUT'!B11</f>
        <v>ABC Christian School</v>
      </c>
    </row>
    <row r="2" spans="1:9" ht="18.75">
      <c r="A2" s="85" t="s">
        <v>701</v>
      </c>
    </row>
    <row r="3" spans="1:9" ht="18.75">
      <c r="A3" s="133" t="str">
        <f>"Budget year: "&amp;'DATA INPUT'!B10</f>
        <v>Budget year: 2013/14</v>
      </c>
      <c r="C3" s="91"/>
    </row>
    <row r="4" spans="1:9" ht="129" customHeight="1" outlineLevel="1"/>
    <row r="5" spans="1:9" ht="36" customHeight="1" thickBot="1">
      <c r="A5" s="108"/>
      <c r="F5" s="89"/>
      <c r="G5" s="89"/>
      <c r="H5" s="89"/>
    </row>
    <row r="6" spans="1:9" ht="15.75" thickBot="1">
      <c r="A6" s="1462" t="e">
        <f>"Excess (deficit) of revenues over expenses: $ " &amp; ROUND(BUDGET!$E$120,0)</f>
        <v>#VALUE!</v>
      </c>
      <c r="B6" s="1464"/>
      <c r="F6" s="89"/>
      <c r="G6" s="89"/>
      <c r="H6" s="89"/>
      <c r="I6" s="571"/>
    </row>
    <row r="7" spans="1:9" s="29" customFormat="1" ht="25.5" customHeight="1">
      <c r="A7" s="880"/>
      <c r="B7" s="569" t="str">
        <f>'DATA INPUT'!$B$9</f>
        <v>2012/13</v>
      </c>
      <c r="C7" s="294" t="str">
        <f>'DATA INPUT'!$B$9</f>
        <v>2012/13</v>
      </c>
      <c r="D7" s="294" t="str">
        <f>'DATA INPUT'!$B$10</f>
        <v>2013/14</v>
      </c>
      <c r="E7" s="294" t="str">
        <f>'DATA INPUT'!$B$10</f>
        <v>2013/14</v>
      </c>
      <c r="F7" s="552" t="str">
        <f>'DATA INPUT'!$B$10</f>
        <v>2013/14</v>
      </c>
      <c r="G7" s="552" t="str">
        <f>'DATA INPUT'!$B$10</f>
        <v>2013/14</v>
      </c>
      <c r="H7" s="552" t="str">
        <f>'DATA INPUT'!$B$10</f>
        <v>2013/14</v>
      </c>
      <c r="I7" s="1053"/>
    </row>
    <row r="8" spans="1:9" s="36" customFormat="1" ht="30">
      <c r="A8" s="213" t="s">
        <v>682</v>
      </c>
      <c r="B8" s="873" t="str">
        <f>+BUDGET!C7</f>
        <v xml:space="preserve">Budget (or revised) </v>
      </c>
      <c r="C8" s="873" t="str">
        <f>+BUDGET!D7</f>
        <v>Projected</v>
      </c>
      <c r="D8" s="873" t="str">
        <f>+BUDGET!E7</f>
        <v>Proposed Total</v>
      </c>
      <c r="E8" s="873" t="str">
        <f>+BUDGET!F7</f>
        <v>Proposed Operations</v>
      </c>
      <c r="F8" s="873" t="str">
        <f>+BUDGET!G7</f>
        <v>Proposed Capital</v>
      </c>
      <c r="G8" s="873" t="str">
        <f>+BUDGET!H7</f>
        <v>Capital Campaign</v>
      </c>
      <c r="H8" s="873" t="str">
        <f>+BUDGET!I7</f>
        <v>Restricted Fund</v>
      </c>
      <c r="I8" s="209" t="s">
        <v>684</v>
      </c>
    </row>
    <row r="9" spans="1:9" s="25" customFormat="1">
      <c r="A9" s="1311" t="s">
        <v>702</v>
      </c>
      <c r="B9" s="339"/>
      <c r="C9" s="340"/>
      <c r="D9" s="517">
        <f>E9+F9+G9+H9</f>
        <v>0</v>
      </c>
      <c r="E9" s="339"/>
      <c r="F9" s="1312"/>
      <c r="G9" s="1312"/>
      <c r="H9" s="1312"/>
      <c r="I9" s="328"/>
    </row>
    <row r="10" spans="1:9" s="25" customFormat="1">
      <c r="A10" s="330" t="s">
        <v>703</v>
      </c>
      <c r="B10" s="329"/>
      <c r="C10" s="1313"/>
      <c r="D10" s="518">
        <f>E10+F10+G10+H10</f>
        <v>0</v>
      </c>
      <c r="E10" s="329"/>
      <c r="F10" s="1314">
        <f>D25</f>
        <v>0</v>
      </c>
      <c r="G10" s="1314">
        <f>E25</f>
        <v>0</v>
      </c>
      <c r="H10" s="1314">
        <f>F25</f>
        <v>0</v>
      </c>
      <c r="I10" s="328"/>
    </row>
    <row r="11" spans="1:9" s="25" customFormat="1">
      <c r="A11" s="1315" t="s">
        <v>704</v>
      </c>
      <c r="B11" s="329"/>
      <c r="C11" s="1313"/>
      <c r="D11" s="518">
        <f t="shared" ref="D11:D16" si="0">E11+F11+G11+H11</f>
        <v>0</v>
      </c>
      <c r="E11" s="329"/>
      <c r="F11" s="1314">
        <f>E25</f>
        <v>0</v>
      </c>
      <c r="G11" s="1314">
        <f>F25</f>
        <v>0</v>
      </c>
      <c r="H11" s="1314">
        <f>G25</f>
        <v>0</v>
      </c>
      <c r="I11" s="927"/>
    </row>
    <row r="12" spans="1:9" s="25" customFormat="1">
      <c r="A12" s="1315" t="s">
        <v>705</v>
      </c>
      <c r="B12" s="341"/>
      <c r="C12" s="1313"/>
      <c r="D12" s="518">
        <f t="shared" si="0"/>
        <v>0</v>
      </c>
      <c r="E12" s="329"/>
      <c r="F12" s="1300"/>
      <c r="G12" s="1300"/>
      <c r="H12" s="1300"/>
      <c r="I12" s="927"/>
    </row>
    <row r="13" spans="1:9" s="25" customFormat="1">
      <c r="A13" s="1315" t="s">
        <v>706</v>
      </c>
      <c r="B13" s="1288"/>
      <c r="C13" s="1297"/>
      <c r="D13" s="518">
        <f t="shared" si="0"/>
        <v>0</v>
      </c>
      <c r="E13" s="1299">
        <f>E34</f>
        <v>0</v>
      </c>
      <c r="F13" s="1300"/>
      <c r="G13" s="1300"/>
      <c r="H13" s="1300"/>
      <c r="I13" s="927"/>
    </row>
    <row r="14" spans="1:9" s="25" customFormat="1">
      <c r="A14" s="330" t="s">
        <v>707</v>
      </c>
      <c r="B14" s="1288"/>
      <c r="C14" s="1297"/>
      <c r="D14" s="518">
        <f t="shared" si="0"/>
        <v>0</v>
      </c>
      <c r="E14" s="1288"/>
      <c r="F14" s="1300"/>
      <c r="G14" s="1300"/>
      <c r="H14" s="1300"/>
      <c r="I14" s="927"/>
    </row>
    <row r="15" spans="1:9" s="25" customFormat="1">
      <c r="A15" s="1315" t="s">
        <v>708</v>
      </c>
      <c r="B15" s="1288"/>
      <c r="C15" s="1297"/>
      <c r="D15" s="518">
        <f t="shared" si="0"/>
        <v>0</v>
      </c>
      <c r="E15" s="1288"/>
      <c r="F15" s="1300"/>
      <c r="G15" s="1300"/>
      <c r="H15" s="1300"/>
      <c r="I15" s="927"/>
    </row>
    <row r="16" spans="1:9" s="25" customFormat="1">
      <c r="A16" s="1316" t="s">
        <v>475</v>
      </c>
      <c r="B16" s="1256"/>
      <c r="C16" s="1309"/>
      <c r="D16" s="518">
        <f t="shared" si="0"/>
        <v>0</v>
      </c>
      <c r="E16" s="1256">
        <v>0</v>
      </c>
      <c r="F16" s="1317"/>
      <c r="G16" s="1317"/>
      <c r="H16" s="1317"/>
      <c r="I16" s="927"/>
    </row>
    <row r="17" spans="1:9" s="25" customFormat="1">
      <c r="A17" s="218" t="s">
        <v>448</v>
      </c>
      <c r="B17" s="1065">
        <f t="shared" ref="B17:H17" si="1">SUM(B9:B16)</f>
        <v>0</v>
      </c>
      <c r="C17" s="1065">
        <f t="shared" si="1"/>
        <v>0</v>
      </c>
      <c r="D17" s="293">
        <f t="shared" si="1"/>
        <v>0</v>
      </c>
      <c r="E17" s="1065">
        <f t="shared" si="1"/>
        <v>0</v>
      </c>
      <c r="F17" s="1067">
        <f t="shared" si="1"/>
        <v>0</v>
      </c>
      <c r="G17" s="1067">
        <f t="shared" si="1"/>
        <v>0</v>
      </c>
      <c r="H17" s="1067">
        <f t="shared" si="1"/>
        <v>0</v>
      </c>
      <c r="I17" s="1269"/>
    </row>
    <row r="18" spans="1:9" s="25" customFormat="1">
      <c r="A18" s="880"/>
      <c r="B18" s="880"/>
      <c r="C18" s="880"/>
      <c r="D18" s="33"/>
      <c r="E18" s="880"/>
      <c r="F18" s="880"/>
      <c r="G18" s="880"/>
      <c r="H18" s="880"/>
      <c r="I18" s="1269"/>
    </row>
    <row r="19" spans="1:9" s="36" customFormat="1">
      <c r="A19" s="176" t="s">
        <v>709</v>
      </c>
      <c r="B19" s="880"/>
      <c r="C19" s="880"/>
      <c r="D19" s="880"/>
      <c r="E19" s="880"/>
      <c r="F19" s="880"/>
      <c r="G19" s="880"/>
      <c r="H19" s="880"/>
      <c r="I19" s="1269"/>
    </row>
    <row r="20" spans="1:9" s="29" customFormat="1" ht="45">
      <c r="A20" s="210" t="s">
        <v>710</v>
      </c>
      <c r="B20" s="326" t="s">
        <v>711</v>
      </c>
      <c r="C20" s="326" t="s">
        <v>712</v>
      </c>
      <c r="D20" s="326" t="s">
        <v>713</v>
      </c>
      <c r="E20" s="326" t="s">
        <v>714</v>
      </c>
      <c r="F20" s="177" t="s">
        <v>715</v>
      </c>
      <c r="G20" s="177" t="s">
        <v>715</v>
      </c>
      <c r="H20" s="177" t="s">
        <v>715</v>
      </c>
      <c r="I20" s="209" t="s">
        <v>684</v>
      </c>
    </row>
    <row r="21" spans="1:9" s="29" customFormat="1">
      <c r="A21" s="1318" t="s">
        <v>716</v>
      </c>
      <c r="B21" s="1319"/>
      <c r="C21" s="1320"/>
      <c r="D21" s="519">
        <f>B21*C21</f>
        <v>0</v>
      </c>
      <c r="E21" s="1122"/>
      <c r="F21" s="1321">
        <f t="shared" ref="F21:H24" si="2">D21+E21</f>
        <v>0</v>
      </c>
      <c r="G21" s="1321">
        <f t="shared" si="2"/>
        <v>0</v>
      </c>
      <c r="H21" s="1321">
        <f t="shared" si="2"/>
        <v>0</v>
      </c>
      <c r="I21" s="927"/>
    </row>
    <row r="22" spans="1:9" s="29" customFormat="1">
      <c r="A22" s="1322" t="s">
        <v>717</v>
      </c>
      <c r="B22" s="1323"/>
      <c r="C22" s="1324"/>
      <c r="D22" s="520">
        <f>B22*C22</f>
        <v>0</v>
      </c>
      <c r="E22" s="1062"/>
      <c r="F22" s="859">
        <f t="shared" si="2"/>
        <v>0</v>
      </c>
      <c r="G22" s="859">
        <f t="shared" si="2"/>
        <v>0</v>
      </c>
      <c r="H22" s="859">
        <f t="shared" si="2"/>
        <v>0</v>
      </c>
      <c r="I22" s="927"/>
    </row>
    <row r="23" spans="1:9" s="29" customFormat="1">
      <c r="A23" s="1322" t="s">
        <v>718</v>
      </c>
      <c r="B23" s="1323"/>
      <c r="C23" s="1324"/>
      <c r="D23" s="520">
        <f>B23*C23</f>
        <v>0</v>
      </c>
      <c r="E23" s="1062"/>
      <c r="F23" s="859">
        <f t="shared" si="2"/>
        <v>0</v>
      </c>
      <c r="G23" s="859">
        <f t="shared" si="2"/>
        <v>0</v>
      </c>
      <c r="H23" s="859">
        <f t="shared" si="2"/>
        <v>0</v>
      </c>
      <c r="I23" s="927"/>
    </row>
    <row r="24" spans="1:9" s="25" customFormat="1">
      <c r="A24" s="1325" t="s">
        <v>719</v>
      </c>
      <c r="B24" s="1326"/>
      <c r="C24" s="1327"/>
      <c r="D24" s="520">
        <f>B24*C24</f>
        <v>0</v>
      </c>
      <c r="E24" s="1160"/>
      <c r="F24" s="864">
        <f t="shared" si="2"/>
        <v>0</v>
      </c>
      <c r="G24" s="864">
        <f t="shared" si="2"/>
        <v>0</v>
      </c>
      <c r="H24" s="864">
        <f t="shared" si="2"/>
        <v>0</v>
      </c>
      <c r="I24" s="328"/>
    </row>
    <row r="25" spans="1:9" s="25" customFormat="1">
      <c r="A25" s="219" t="s">
        <v>448</v>
      </c>
      <c r="B25" s="334">
        <f>SUM(B21:B24)</f>
        <v>0</v>
      </c>
      <c r="C25" s="335"/>
      <c r="D25" s="336">
        <f>SUM(D21:D24)</f>
        <v>0</v>
      </c>
      <c r="E25" s="335">
        <f>SUM(E21:E24)</f>
        <v>0</v>
      </c>
      <c r="F25" s="337">
        <f>SUM(F21:F24)</f>
        <v>0</v>
      </c>
      <c r="G25" s="337">
        <f>SUM(G21:G24)</f>
        <v>0</v>
      </c>
      <c r="H25" s="337">
        <f>SUM(H21:H24)</f>
        <v>0</v>
      </c>
      <c r="I25" s="217"/>
    </row>
    <row r="26" spans="1:9" s="25" customFormat="1">
      <c r="A26" s="52"/>
      <c r="B26" s="52"/>
      <c r="C26" s="44"/>
      <c r="D26" s="52"/>
      <c r="E26" s="52"/>
      <c r="F26" s="52"/>
      <c r="G26" s="52"/>
      <c r="H26" s="52"/>
      <c r="I26" s="217"/>
    </row>
    <row r="27" spans="1:9" s="25" customFormat="1">
      <c r="A27" s="220" t="s">
        <v>720</v>
      </c>
      <c r="B27" s="52"/>
      <c r="C27" s="44"/>
      <c r="D27" s="52"/>
      <c r="E27" s="52"/>
      <c r="F27" s="52"/>
      <c r="G27" s="52"/>
      <c r="H27" s="52"/>
      <c r="I27" s="217"/>
    </row>
    <row r="28" spans="1:9" s="25" customFormat="1" ht="45">
      <c r="A28" s="176" t="s">
        <v>721</v>
      </c>
      <c r="B28" s="326" t="s">
        <v>722</v>
      </c>
      <c r="C28" s="326" t="s">
        <v>723</v>
      </c>
      <c r="D28" s="326" t="s">
        <v>724</v>
      </c>
      <c r="E28" s="177" t="s">
        <v>725</v>
      </c>
      <c r="F28" s="171" t="s">
        <v>684</v>
      </c>
      <c r="G28" s="871"/>
      <c r="H28" s="871"/>
      <c r="I28" s="553"/>
    </row>
    <row r="29" spans="1:9" s="25" customFormat="1">
      <c r="A29" s="530" t="s">
        <v>726</v>
      </c>
      <c r="B29" s="1328">
        <v>40</v>
      </c>
      <c r="C29" s="1329">
        <f>1/B29</f>
        <v>2.5000000000000001E-2</v>
      </c>
      <c r="D29" s="521"/>
      <c r="E29" s="747">
        <f>D29*C29</f>
        <v>0</v>
      </c>
      <c r="F29" s="328"/>
      <c r="G29" s="328"/>
      <c r="H29" s="328"/>
      <c r="I29" s="328"/>
    </row>
    <row r="30" spans="1:9" s="25" customFormat="1">
      <c r="A30" s="314" t="s">
        <v>727</v>
      </c>
      <c r="B30" s="1330">
        <v>15</v>
      </c>
      <c r="C30" s="1331">
        <f>1/B30</f>
        <v>6.6666666666666666E-2</v>
      </c>
      <c r="D30" s="522"/>
      <c r="E30" s="748">
        <f>D30*C30</f>
        <v>0</v>
      </c>
      <c r="F30" s="328"/>
      <c r="G30" s="328"/>
      <c r="H30" s="328"/>
      <c r="I30" s="328"/>
    </row>
    <row r="31" spans="1:9" s="25" customFormat="1">
      <c r="A31" s="314" t="s">
        <v>728</v>
      </c>
      <c r="B31" s="1330">
        <v>8</v>
      </c>
      <c r="C31" s="1331">
        <f>1/B31</f>
        <v>0.125</v>
      </c>
      <c r="D31" s="522"/>
      <c r="E31" s="748">
        <f>D31*C31</f>
        <v>0</v>
      </c>
      <c r="F31" s="328"/>
      <c r="G31" s="328"/>
      <c r="H31" s="328"/>
      <c r="I31" s="328"/>
    </row>
    <row r="32" spans="1:9" s="25" customFormat="1">
      <c r="A32" s="314" t="s">
        <v>729</v>
      </c>
      <c r="B32" s="1330">
        <v>5</v>
      </c>
      <c r="C32" s="1331">
        <f>1/B32</f>
        <v>0.2</v>
      </c>
      <c r="D32" s="522"/>
      <c r="E32" s="748">
        <f>D32*C32</f>
        <v>0</v>
      </c>
      <c r="F32" s="328"/>
      <c r="G32" s="328"/>
      <c r="H32" s="328"/>
      <c r="I32" s="328"/>
    </row>
    <row r="33" spans="1:9" s="25" customFormat="1">
      <c r="A33" s="1332" t="s">
        <v>730</v>
      </c>
      <c r="B33" s="1333">
        <v>5</v>
      </c>
      <c r="C33" s="1334">
        <f>1/B33</f>
        <v>0.2</v>
      </c>
      <c r="D33" s="523"/>
      <c r="E33" s="750">
        <f>D33*C33</f>
        <v>0</v>
      </c>
      <c r="F33" s="328"/>
      <c r="G33" s="328"/>
      <c r="H33" s="328"/>
      <c r="I33" s="328"/>
    </row>
    <row r="34" spans="1:9" s="29" customFormat="1">
      <c r="A34" s="179" t="s">
        <v>448</v>
      </c>
      <c r="B34" s="361"/>
      <c r="C34" s="198"/>
      <c r="D34" s="524"/>
      <c r="E34" s="338">
        <f>SUM(E29:E33)</f>
        <v>0</v>
      </c>
      <c r="F34" s="1269"/>
      <c r="G34" s="1269"/>
      <c r="H34" s="1269"/>
      <c r="I34" s="1269"/>
    </row>
    <row r="35" spans="1:9" s="29" customFormat="1">
      <c r="A35" s="880"/>
      <c r="B35" s="880"/>
      <c r="C35" s="880"/>
      <c r="D35" s="880"/>
      <c r="E35" s="880"/>
      <c r="F35" s="880"/>
      <c r="G35" s="880"/>
      <c r="H35" s="880"/>
      <c r="I35" s="880"/>
    </row>
    <row r="36" spans="1:9" s="29" customFormat="1">
      <c r="A36" s="880"/>
      <c r="B36" s="880"/>
      <c r="C36" s="880"/>
      <c r="D36" s="880"/>
      <c r="E36" s="880"/>
      <c r="F36" s="880"/>
      <c r="G36" s="880"/>
      <c r="H36" s="880"/>
      <c r="I36" s="880"/>
    </row>
    <row r="37" spans="1:9" s="29" customFormat="1">
      <c r="A37" s="880"/>
      <c r="B37" s="880"/>
      <c r="C37" s="880"/>
      <c r="D37" s="880"/>
      <c r="E37" s="880"/>
      <c r="F37" s="880"/>
      <c r="G37" s="880"/>
      <c r="H37" s="880"/>
      <c r="I37" s="880"/>
    </row>
    <row r="38" spans="1:9" s="29" customFormat="1">
      <c r="A38" s="880"/>
      <c r="B38" s="880"/>
      <c r="C38" s="880"/>
      <c r="D38" s="880"/>
      <c r="E38" s="880"/>
      <c r="F38" s="880"/>
      <c r="G38" s="880"/>
      <c r="H38" s="880"/>
      <c r="I38" s="880"/>
    </row>
    <row r="39" spans="1:9" s="29" customFormat="1">
      <c r="A39" s="880"/>
      <c r="B39" s="880"/>
      <c r="C39" s="880"/>
      <c r="D39" s="880"/>
      <c r="E39" s="880"/>
      <c r="F39" s="880"/>
      <c r="G39" s="880"/>
      <c r="H39" s="880"/>
      <c r="I39" s="880"/>
    </row>
  </sheetData>
  <sheetProtection password="C13C" sheet="1" objects="1" scenarios="1"/>
  <protectedRanges>
    <protectedRange sqref="A6 I6" name="Range1_1"/>
  </protectedRanges>
  <mergeCells count="1">
    <mergeCell ref="A6:B6"/>
  </mergeCells>
  <phoneticPr fontId="0" type="noConversion"/>
  <pageMargins left="0.7" right="0.7" top="0.75" bottom="0.2" header="0.3" footer="0.3"/>
  <pageSetup orientation="landscape" r:id="rId1"/>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5">
    <tabColor indexed="13"/>
  </sheetPr>
  <dimension ref="A1:I30"/>
  <sheetViews>
    <sheetView tabSelected="1" topLeftCell="A5" zoomScaleNormal="150" workbookViewId="0">
      <selection activeCell="B13" sqref="B13"/>
    </sheetView>
  </sheetViews>
  <sheetFormatPr defaultRowHeight="15" outlineLevelRow="1"/>
  <cols>
    <col min="1" max="1" width="43.140625" customWidth="1"/>
    <col min="2" max="8" width="11.7109375" customWidth="1"/>
    <col min="9" max="9" width="45.7109375" customWidth="1"/>
  </cols>
  <sheetData>
    <row r="1" spans="1:9" ht="18.75">
      <c r="A1" s="113" t="str">
        <f>'DATA INPUT'!B11</f>
        <v>ABC Christian School</v>
      </c>
    </row>
    <row r="2" spans="1:9" ht="18.75">
      <c r="A2" s="85" t="s">
        <v>609</v>
      </c>
    </row>
    <row r="3" spans="1:9" ht="18.75">
      <c r="A3" s="133" t="str">
        <f>"Budget year: "&amp;'DATA INPUT'!B10</f>
        <v>Budget year: 2013/14</v>
      </c>
      <c r="C3" s="91"/>
    </row>
    <row r="4" spans="1:9" ht="72" customHeight="1" outlineLevel="1"/>
    <row r="5" spans="1:9" ht="36" customHeight="1" thickBot="1">
      <c r="A5" s="108"/>
    </row>
    <row r="6" spans="1:9" ht="15.75" thickBot="1">
      <c r="A6" s="1462" t="e">
        <f>"Excess (deficit) of revenues over expenses: $ " &amp; ROUND(BUDGET!$E$120,0)</f>
        <v>#VALUE!</v>
      </c>
      <c r="B6" s="1464"/>
      <c r="I6" s="571"/>
    </row>
    <row r="7" spans="1:9" s="29" customFormat="1" ht="21" customHeight="1">
      <c r="A7" s="880"/>
      <c r="B7" s="569" t="str">
        <f>'DATA INPUT'!$B$9</f>
        <v>2012/13</v>
      </c>
      <c r="C7" s="294" t="str">
        <f>'DATA INPUT'!$B$9</f>
        <v>2012/13</v>
      </c>
      <c r="D7" s="294" t="str">
        <f>'DATA INPUT'!$B$10</f>
        <v>2013/14</v>
      </c>
      <c r="E7" s="294" t="str">
        <f>'DATA INPUT'!$B$10</f>
        <v>2013/14</v>
      </c>
      <c r="F7" s="216" t="str">
        <f>'DATA INPUT'!$B$10</f>
        <v>2013/14</v>
      </c>
      <c r="G7" s="294" t="str">
        <f>'DATA INPUT'!$B$10</f>
        <v>2013/14</v>
      </c>
      <c r="H7" s="216" t="str">
        <f>'DATA INPUT'!$B$10</f>
        <v>2013/14</v>
      </c>
      <c r="I7" s="880"/>
    </row>
    <row r="8" spans="1:9" s="37" customFormat="1" ht="29.25" customHeight="1">
      <c r="A8" s="1335" t="s">
        <v>17</v>
      </c>
      <c r="B8" s="873" t="str">
        <f>+BUDGET!C7</f>
        <v xml:space="preserve">Budget (or revised) </v>
      </c>
      <c r="C8" s="873" t="str">
        <f>+BUDGET!D7</f>
        <v>Projected</v>
      </c>
      <c r="D8" s="873" t="str">
        <f>+BUDGET!E7</f>
        <v>Proposed Total</v>
      </c>
      <c r="E8" s="873" t="str">
        <f>+BUDGET!F7</f>
        <v>Proposed Operations</v>
      </c>
      <c r="F8" s="873" t="str">
        <f>+BUDGET!G7</f>
        <v>Proposed Capital</v>
      </c>
      <c r="G8" s="873" t="str">
        <f>+BUDGET!H7</f>
        <v>Capital Campaign</v>
      </c>
      <c r="H8" s="873" t="str">
        <f>+BUDGET!I7</f>
        <v>Restricted Fund</v>
      </c>
      <c r="I8" s="221" t="s">
        <v>459</v>
      </c>
    </row>
    <row r="9" spans="1:9" s="25" customFormat="1">
      <c r="A9" s="176" t="s">
        <v>731</v>
      </c>
      <c r="B9" s="225"/>
      <c r="C9" s="197"/>
      <c r="D9" s="228"/>
      <c r="E9" s="226"/>
      <c r="F9" s="227"/>
      <c r="G9" s="226"/>
      <c r="H9" s="872"/>
      <c r="I9" s="328"/>
    </row>
    <row r="10" spans="1:9" s="25" customFormat="1">
      <c r="A10" s="330" t="s">
        <v>732</v>
      </c>
      <c r="B10" s="331"/>
      <c r="C10" s="331"/>
      <c r="D10" s="514">
        <f>E10+F10+G10+H10</f>
        <v>0</v>
      </c>
      <c r="E10" s="339"/>
      <c r="F10" s="1336">
        <f>'SALARY CALC.'!BF109</f>
        <v>0</v>
      </c>
      <c r="G10" s="339"/>
      <c r="H10" s="329"/>
      <c r="I10" s="328"/>
    </row>
    <row r="11" spans="1:9" s="25" customFormat="1">
      <c r="A11" s="330" t="s">
        <v>733</v>
      </c>
      <c r="B11" s="332"/>
      <c r="C11" s="332"/>
      <c r="D11" s="515">
        <f>E11+F11+G11+H11</f>
        <v>0</v>
      </c>
      <c r="E11" s="329"/>
      <c r="F11" s="329"/>
      <c r="G11" s="329"/>
      <c r="H11" s="329"/>
      <c r="I11" s="328"/>
    </row>
    <row r="12" spans="1:9" s="25" customFormat="1">
      <c r="A12" s="330" t="s">
        <v>734</v>
      </c>
      <c r="B12" s="333">
        <v>30000</v>
      </c>
      <c r="C12" s="333"/>
      <c r="D12" s="515">
        <f>E12+F12+G12+H12</f>
        <v>0</v>
      </c>
      <c r="E12" s="386"/>
      <c r="F12" s="386"/>
      <c r="G12" s="386"/>
      <c r="H12" s="386"/>
      <c r="I12" s="328"/>
    </row>
    <row r="13" spans="1:9" s="25" customFormat="1">
      <c r="A13" s="176" t="s">
        <v>735</v>
      </c>
      <c r="B13" s="355">
        <f>B11+B12</f>
        <v>30000</v>
      </c>
      <c r="C13" s="355">
        <f>C11+C12</f>
        <v>0</v>
      </c>
      <c r="D13" s="516">
        <f>SUM(D10:D12)</f>
        <v>0</v>
      </c>
      <c r="E13" s="1337">
        <f>SUM(E10:E12)</f>
        <v>0</v>
      </c>
      <c r="F13" s="1337">
        <f>SUM(F10:F12)</f>
        <v>0</v>
      </c>
      <c r="G13" s="1337">
        <f>SUM(G10:G12)</f>
        <v>0</v>
      </c>
      <c r="H13" s="1337">
        <f>SUM(H10:H12)</f>
        <v>0</v>
      </c>
      <c r="I13" s="328"/>
    </row>
    <row r="14" spans="1:9" s="25" customFormat="1">
      <c r="A14" s="179" t="s">
        <v>736</v>
      </c>
      <c r="B14" s="223"/>
      <c r="C14" s="224"/>
      <c r="D14" s="876"/>
      <c r="E14" s="1338"/>
      <c r="F14" s="1339"/>
      <c r="G14" s="1338"/>
      <c r="H14" s="1339"/>
      <c r="I14" s="328"/>
    </row>
    <row r="15" spans="1:9" s="25" customFormat="1">
      <c r="A15" s="346" t="s">
        <v>737</v>
      </c>
      <c r="B15" s="384"/>
      <c r="C15" s="384"/>
      <c r="D15" s="515">
        <f t="shared" ref="D15:D27" si="0">E15+F15+G15+H15</f>
        <v>0</v>
      </c>
      <c r="E15" s="384"/>
      <c r="F15" s="918"/>
      <c r="G15" s="384"/>
      <c r="H15" s="918"/>
      <c r="I15" s="322" t="s">
        <v>738</v>
      </c>
    </row>
    <row r="16" spans="1:9" s="25" customFormat="1">
      <c r="A16" s="346" t="s">
        <v>739</v>
      </c>
      <c r="B16" s="329"/>
      <c r="C16" s="329"/>
      <c r="D16" s="515">
        <f t="shared" si="0"/>
        <v>0</v>
      </c>
      <c r="E16" s="329"/>
      <c r="F16" s="1062"/>
      <c r="G16" s="329"/>
      <c r="H16" s="1062"/>
      <c r="I16" s="322" t="s">
        <v>693</v>
      </c>
    </row>
    <row r="17" spans="1:9" s="25" customFormat="1">
      <c r="A17" s="346" t="s">
        <v>740</v>
      </c>
      <c r="B17" s="329"/>
      <c r="C17" s="329"/>
      <c r="D17" s="515">
        <f t="shared" si="0"/>
        <v>0</v>
      </c>
      <c r="E17" s="329"/>
      <c r="F17" s="1062"/>
      <c r="G17" s="329"/>
      <c r="H17" s="1062"/>
      <c r="I17" s="322" t="s">
        <v>741</v>
      </c>
    </row>
    <row r="18" spans="1:9" s="25" customFormat="1">
      <c r="A18" s="346" t="s">
        <v>742</v>
      </c>
      <c r="B18" s="329"/>
      <c r="C18" s="329"/>
      <c r="D18" s="515">
        <f t="shared" si="0"/>
        <v>0</v>
      </c>
      <c r="E18" s="329"/>
      <c r="F18" s="1062"/>
      <c r="G18" s="329"/>
      <c r="H18" s="1062"/>
      <c r="I18" s="322" t="s">
        <v>738</v>
      </c>
    </row>
    <row r="19" spans="1:9" s="25" customFormat="1">
      <c r="A19" s="346" t="s">
        <v>743</v>
      </c>
      <c r="B19" s="329"/>
      <c r="C19" s="329"/>
      <c r="D19" s="515">
        <f t="shared" si="0"/>
        <v>0</v>
      </c>
      <c r="E19" s="329"/>
      <c r="F19" s="1062"/>
      <c r="G19" s="329"/>
      <c r="H19" s="1062"/>
      <c r="I19" s="322" t="s">
        <v>738</v>
      </c>
    </row>
    <row r="20" spans="1:9" s="25" customFormat="1">
      <c r="A20" s="346" t="s">
        <v>744</v>
      </c>
      <c r="B20" s="329"/>
      <c r="C20" s="329"/>
      <c r="D20" s="515">
        <f t="shared" si="0"/>
        <v>0</v>
      </c>
      <c r="E20" s="329"/>
      <c r="F20" s="1062"/>
      <c r="G20" s="329"/>
      <c r="H20" s="1062"/>
      <c r="I20" s="322" t="s">
        <v>738</v>
      </c>
    </row>
    <row r="21" spans="1:9" s="25" customFormat="1">
      <c r="A21" s="346" t="s">
        <v>745</v>
      </c>
      <c r="B21" s="329"/>
      <c r="C21" s="329"/>
      <c r="D21" s="515">
        <f t="shared" si="0"/>
        <v>0</v>
      </c>
      <c r="E21" s="329"/>
      <c r="F21" s="1062"/>
      <c r="G21" s="329"/>
      <c r="H21" s="1062"/>
      <c r="I21" s="322" t="s">
        <v>738</v>
      </c>
    </row>
    <row r="22" spans="1:9" s="25" customFormat="1">
      <c r="A22" s="346" t="s">
        <v>746</v>
      </c>
      <c r="B22" s="329"/>
      <c r="C22" s="329"/>
      <c r="D22" s="515">
        <f t="shared" si="0"/>
        <v>0</v>
      </c>
      <c r="E22" s="329"/>
      <c r="F22" s="1062"/>
      <c r="G22" s="329"/>
      <c r="H22" s="1062"/>
      <c r="I22" s="322" t="s">
        <v>738</v>
      </c>
    </row>
    <row r="23" spans="1:9" s="25" customFormat="1">
      <c r="A23" s="346" t="s">
        <v>747</v>
      </c>
      <c r="B23" s="329"/>
      <c r="C23" s="329"/>
      <c r="D23" s="515">
        <f t="shared" si="0"/>
        <v>0</v>
      </c>
      <c r="E23" s="329"/>
      <c r="F23" s="1062"/>
      <c r="G23" s="329"/>
      <c r="H23" s="1062"/>
      <c r="I23" s="322" t="s">
        <v>738</v>
      </c>
    </row>
    <row r="24" spans="1:9" s="25" customFormat="1">
      <c r="A24" s="346" t="s">
        <v>748</v>
      </c>
      <c r="B24" s="329"/>
      <c r="C24" s="329"/>
      <c r="D24" s="515">
        <f t="shared" si="0"/>
        <v>0</v>
      </c>
      <c r="E24" s="329"/>
      <c r="F24" s="1062"/>
      <c r="G24" s="329"/>
      <c r="H24" s="1062"/>
      <c r="I24" s="322" t="s">
        <v>738</v>
      </c>
    </row>
    <row r="25" spans="1:9" s="25" customFormat="1">
      <c r="A25" s="346" t="s">
        <v>749</v>
      </c>
      <c r="B25" s="329"/>
      <c r="C25" s="329"/>
      <c r="D25" s="515">
        <f t="shared" si="0"/>
        <v>0</v>
      </c>
      <c r="E25" s="329"/>
      <c r="F25" s="1062"/>
      <c r="G25" s="329"/>
      <c r="H25" s="1062"/>
      <c r="I25" s="322" t="s">
        <v>750</v>
      </c>
    </row>
    <row r="26" spans="1:9" s="25" customFormat="1" ht="15" customHeight="1">
      <c r="A26" s="346" t="s">
        <v>751</v>
      </c>
      <c r="B26" s="329"/>
      <c r="C26" s="329"/>
      <c r="D26" s="515">
        <f t="shared" si="0"/>
        <v>0</v>
      </c>
      <c r="E26" s="329"/>
      <c r="F26" s="1062"/>
      <c r="G26" s="329"/>
      <c r="H26" s="1062"/>
      <c r="I26" s="322" t="s">
        <v>752</v>
      </c>
    </row>
    <row r="27" spans="1:9" s="25" customFormat="1">
      <c r="A27" s="346" t="s">
        <v>753</v>
      </c>
      <c r="B27" s="386"/>
      <c r="C27" s="386"/>
      <c r="D27" s="515">
        <f t="shared" si="0"/>
        <v>0</v>
      </c>
      <c r="E27" s="386"/>
      <c r="F27" s="1160"/>
      <c r="G27" s="386"/>
      <c r="H27" s="1160"/>
      <c r="I27" s="322" t="s">
        <v>754</v>
      </c>
    </row>
    <row r="28" spans="1:9" s="25" customFormat="1">
      <c r="A28" s="210" t="s">
        <v>735</v>
      </c>
      <c r="B28" s="355">
        <f t="shared" ref="B28:H28" si="1">SUM(B15:B27)</f>
        <v>0</v>
      </c>
      <c r="C28" s="355">
        <f t="shared" si="1"/>
        <v>0</v>
      </c>
      <c r="D28" s="516">
        <f t="shared" si="1"/>
        <v>0</v>
      </c>
      <c r="E28" s="355">
        <f t="shared" si="1"/>
        <v>0</v>
      </c>
      <c r="F28" s="355">
        <f t="shared" si="1"/>
        <v>0</v>
      </c>
      <c r="G28" s="355">
        <f t="shared" si="1"/>
        <v>0</v>
      </c>
      <c r="H28" s="355">
        <f t="shared" si="1"/>
        <v>0</v>
      </c>
      <c r="I28" s="217"/>
    </row>
    <row r="29" spans="1:9" s="25" customFormat="1">
      <c r="A29" s="33"/>
      <c r="B29" s="51"/>
      <c r="C29" s="51"/>
      <c r="D29" s="51"/>
      <c r="E29" s="51"/>
      <c r="F29" s="51"/>
      <c r="G29" s="51"/>
      <c r="H29" s="51"/>
      <c r="I29" s="217"/>
    </row>
    <row r="30" spans="1:9">
      <c r="A30" s="222" t="s">
        <v>755</v>
      </c>
      <c r="B30" s="327">
        <f t="shared" ref="B30:H30" si="2">B13+B28</f>
        <v>30000</v>
      </c>
      <c r="C30" s="327">
        <f t="shared" si="2"/>
        <v>0</v>
      </c>
      <c r="D30" s="327">
        <f t="shared" si="2"/>
        <v>0</v>
      </c>
      <c r="E30" s="327">
        <f t="shared" si="2"/>
        <v>0</v>
      </c>
      <c r="F30" s="327">
        <f t="shared" si="2"/>
        <v>0</v>
      </c>
      <c r="G30" s="327">
        <f t="shared" si="2"/>
        <v>0</v>
      </c>
      <c r="H30" s="327">
        <f t="shared" si="2"/>
        <v>0</v>
      </c>
      <c r="I30" s="229"/>
    </row>
  </sheetData>
  <sheetProtection password="C13C" sheet="1" objects="1" scenarios="1"/>
  <protectedRanges>
    <protectedRange sqref="A6 I6" name="Range1"/>
  </protectedRanges>
  <mergeCells count="1">
    <mergeCell ref="A6:B6"/>
  </mergeCells>
  <phoneticPr fontId="0" type="noConversion"/>
  <pageMargins left="0.7" right="0.7" top="0.75" bottom="0.75" header="0.3" footer="0.3"/>
  <pageSetup orientation="landscape" r:id="rId1"/>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8">
    <tabColor indexed="13"/>
  </sheetPr>
  <dimension ref="A1:R61"/>
  <sheetViews>
    <sheetView topLeftCell="A22" zoomScaleNormal="150" workbookViewId="0"/>
  </sheetViews>
  <sheetFormatPr defaultRowHeight="15" outlineLevelRow="1"/>
  <cols>
    <col min="1" max="1" width="50.7109375" customWidth="1"/>
    <col min="2" max="8" width="11.7109375" customWidth="1"/>
    <col min="9" max="9" width="44.85546875" customWidth="1"/>
    <col min="11" max="11" width="21.85546875" customWidth="1"/>
    <col min="15" max="15" width="28.140625" customWidth="1"/>
  </cols>
  <sheetData>
    <row r="1" spans="1:15" ht="18.75">
      <c r="A1" s="113" t="str">
        <f>'DATA INPUT'!B11</f>
        <v>ABC Christian School</v>
      </c>
    </row>
    <row r="2" spans="1:15" ht="18.75">
      <c r="A2" s="84" t="s">
        <v>756</v>
      </c>
    </row>
    <row r="3" spans="1:15" ht="18.75">
      <c r="A3" s="133" t="str">
        <f>"Budget year: "&amp;'DATA INPUT'!B10</f>
        <v>Budget year: 2013/14</v>
      </c>
      <c r="C3" s="91"/>
    </row>
    <row r="4" spans="1:15" ht="84.75" customHeight="1" outlineLevel="1"/>
    <row r="5" spans="1:15" ht="36" customHeight="1" thickBot="1">
      <c r="A5" s="108"/>
    </row>
    <row r="6" spans="1:15" ht="15.75" thickBot="1">
      <c r="A6" s="551" t="e">
        <f>"Excess (deficit) of revenues over expenses: $ " &amp; ROUND(BUDGET!$E$120,0)</f>
        <v>#VALUE!</v>
      </c>
      <c r="I6" s="571"/>
    </row>
    <row r="7" spans="1:15" s="29" customFormat="1" ht="18.75" customHeight="1">
      <c r="A7" s="880"/>
      <c r="B7" s="294" t="str">
        <f>'DATA INPUT'!$B$9</f>
        <v>2012/13</v>
      </c>
      <c r="C7" s="294" t="str">
        <f>'DATA INPUT'!$B$9</f>
        <v>2012/13</v>
      </c>
      <c r="D7" s="294" t="str">
        <f>'DATA INPUT'!$B$10</f>
        <v>2013/14</v>
      </c>
      <c r="E7" s="294" t="str">
        <f>'DATA INPUT'!$B$10</f>
        <v>2013/14</v>
      </c>
      <c r="F7" s="204" t="str">
        <f>'DATA INPUT'!$B$10</f>
        <v>2013/14</v>
      </c>
      <c r="G7" s="204" t="str">
        <f>'DATA INPUT'!$B$10</f>
        <v>2013/14</v>
      </c>
      <c r="H7" s="204" t="str">
        <f>'DATA INPUT'!$B$10</f>
        <v>2013/14</v>
      </c>
      <c r="I7" s="196"/>
      <c r="J7" s="880"/>
      <c r="K7" s="880"/>
      <c r="L7" s="880"/>
      <c r="M7" s="880"/>
      <c r="N7" s="880"/>
      <c r="O7" s="880"/>
    </row>
    <row r="8" spans="1:15" s="29" customFormat="1" ht="30">
      <c r="A8" s="230" t="s">
        <v>757</v>
      </c>
      <c r="B8" s="873" t="str">
        <f>+BUDGET!C7</f>
        <v xml:space="preserve">Budget (or revised) </v>
      </c>
      <c r="C8" s="873" t="str">
        <f>+BUDGET!D7</f>
        <v>Projected</v>
      </c>
      <c r="D8" s="873" t="str">
        <f>+BUDGET!E7</f>
        <v>Proposed Total</v>
      </c>
      <c r="E8" s="873" t="str">
        <f>+BUDGET!F7</f>
        <v>Proposed Operations</v>
      </c>
      <c r="F8" s="873" t="str">
        <f>+BUDGET!G7</f>
        <v>Proposed Capital</v>
      </c>
      <c r="G8" s="873" t="str">
        <f>+BUDGET!H7</f>
        <v>Capital Campaign</v>
      </c>
      <c r="H8" s="873" t="str">
        <f>+BUDGET!I7</f>
        <v>Restricted Fund</v>
      </c>
      <c r="I8" s="1340" t="s">
        <v>459</v>
      </c>
      <c r="J8" s="880"/>
      <c r="K8" s="880"/>
      <c r="L8" s="880"/>
      <c r="M8" s="880"/>
      <c r="N8" s="880"/>
      <c r="O8" s="880"/>
    </row>
    <row r="9" spans="1:15" s="29" customFormat="1">
      <c r="A9" s="319" t="s">
        <v>758</v>
      </c>
      <c r="B9" s="1341"/>
      <c r="C9" s="1342"/>
      <c r="D9" s="510">
        <f>E9+F9+G9+H9</f>
        <v>0</v>
      </c>
      <c r="E9" s="1341"/>
      <c r="F9" s="1342"/>
      <c r="G9" s="1342"/>
      <c r="H9" s="1342"/>
      <c r="I9" s="322" t="s">
        <v>759</v>
      </c>
      <c r="J9" s="880"/>
      <c r="K9" s="45"/>
      <c r="L9" s="880"/>
      <c r="M9" s="880"/>
      <c r="N9" s="880"/>
      <c r="O9" s="45"/>
    </row>
    <row r="10" spans="1:15" s="29" customFormat="1">
      <c r="A10" s="308" t="s">
        <v>760</v>
      </c>
      <c r="B10" s="1343"/>
      <c r="C10" s="1344"/>
      <c r="D10" s="317">
        <f>E10+F10+G10+H10</f>
        <v>0</v>
      </c>
      <c r="E10" s="1343"/>
      <c r="F10" s="1344"/>
      <c r="G10" s="1344"/>
      <c r="H10" s="1344"/>
      <c r="I10" s="322"/>
      <c r="J10" s="880"/>
      <c r="K10" s="45"/>
      <c r="L10" s="880"/>
      <c r="M10" s="880"/>
      <c r="N10" s="880"/>
      <c r="O10" s="45"/>
    </row>
    <row r="11" spans="1:15" s="29" customFormat="1">
      <c r="A11" s="308" t="s">
        <v>761</v>
      </c>
      <c r="B11" s="1343"/>
      <c r="C11" s="1344"/>
      <c r="D11" s="317">
        <f t="shared" ref="D11:D15" si="0">E11+F11+G11+H11</f>
        <v>0</v>
      </c>
      <c r="E11" s="1343"/>
      <c r="F11" s="1344"/>
      <c r="G11" s="1344"/>
      <c r="H11" s="1344"/>
      <c r="I11" s="322"/>
      <c r="J11" s="880"/>
      <c r="K11" s="43"/>
      <c r="L11" s="880"/>
      <c r="M11" s="880"/>
      <c r="N11" s="880"/>
      <c r="O11" s="43"/>
    </row>
    <row r="12" spans="1:15" s="29" customFormat="1">
      <c r="A12" s="308" t="s">
        <v>762</v>
      </c>
      <c r="B12" s="1343"/>
      <c r="C12" s="1344"/>
      <c r="D12" s="317">
        <f t="shared" si="0"/>
        <v>0</v>
      </c>
      <c r="E12" s="1343"/>
      <c r="F12" s="1344"/>
      <c r="G12" s="1344"/>
      <c r="H12" s="1344"/>
      <c r="I12" s="322"/>
      <c r="J12" s="880"/>
      <c r="K12" s="44"/>
      <c r="L12" s="880"/>
      <c r="M12" s="880"/>
      <c r="N12" s="880"/>
      <c r="O12" s="44"/>
    </row>
    <row r="13" spans="1:15" s="29" customFormat="1">
      <c r="A13" s="308" t="s">
        <v>763</v>
      </c>
      <c r="B13" s="1343"/>
      <c r="C13" s="1344"/>
      <c r="D13" s="317">
        <f t="shared" si="0"/>
        <v>0</v>
      </c>
      <c r="E13" s="1343"/>
      <c r="F13" s="1344"/>
      <c r="G13" s="1344"/>
      <c r="H13" s="1344"/>
      <c r="I13" s="323"/>
      <c r="J13" s="880"/>
      <c r="K13" s="44"/>
      <c r="L13" s="880"/>
      <c r="M13" s="880"/>
      <c r="N13" s="880"/>
      <c r="O13" s="44"/>
    </row>
    <row r="14" spans="1:15" s="29" customFormat="1">
      <c r="A14" s="308" t="s">
        <v>764</v>
      </c>
      <c r="B14" s="1343"/>
      <c r="C14" s="1344"/>
      <c r="D14" s="317">
        <f t="shared" si="0"/>
        <v>0</v>
      </c>
      <c r="E14" s="1343"/>
      <c r="F14" s="1344"/>
      <c r="G14" s="1344"/>
      <c r="H14" s="1344"/>
      <c r="I14" s="323"/>
      <c r="J14" s="880"/>
      <c r="K14" s="44"/>
      <c r="L14" s="880"/>
      <c r="M14" s="880"/>
      <c r="N14" s="880"/>
      <c r="O14" s="44"/>
    </row>
    <row r="15" spans="1:15" s="29" customFormat="1">
      <c r="A15" s="308" t="s">
        <v>765</v>
      </c>
      <c r="B15" s="1345"/>
      <c r="C15" s="1344"/>
      <c r="D15" s="317">
        <f t="shared" si="0"/>
        <v>0</v>
      </c>
      <c r="E15" s="1345"/>
      <c r="F15" s="1344"/>
      <c r="G15" s="1344"/>
      <c r="H15" s="1344"/>
      <c r="I15" s="322" t="s">
        <v>766</v>
      </c>
      <c r="J15" s="880"/>
      <c r="K15" s="45"/>
      <c r="L15" s="880"/>
      <c r="M15" s="880"/>
      <c r="N15" s="880"/>
      <c r="O15" s="45"/>
    </row>
    <row r="16" spans="1:15" s="50" customFormat="1">
      <c r="A16" s="234" t="s">
        <v>767</v>
      </c>
      <c r="B16" s="1346">
        <f t="shared" ref="B16:H16" si="1">SUM(B9:B15)</f>
        <v>0</v>
      </c>
      <c r="C16" s="1347">
        <f t="shared" si="1"/>
        <v>0</v>
      </c>
      <c r="D16" s="318">
        <f t="shared" si="1"/>
        <v>0</v>
      </c>
      <c r="E16" s="1346">
        <f t="shared" si="1"/>
        <v>0</v>
      </c>
      <c r="F16" s="1347">
        <f t="shared" si="1"/>
        <v>0</v>
      </c>
      <c r="G16" s="1347">
        <f t="shared" si="1"/>
        <v>0</v>
      </c>
      <c r="H16" s="1347">
        <f t="shared" si="1"/>
        <v>0</v>
      </c>
      <c r="I16" s="323"/>
      <c r="J16" s="880"/>
      <c r="K16" s="48"/>
      <c r="L16" s="880"/>
      <c r="M16" s="880"/>
      <c r="N16" s="880"/>
      <c r="O16" s="48"/>
    </row>
    <row r="17" spans="1:15" s="29" customFormat="1">
      <c r="A17" s="319" t="s">
        <v>768</v>
      </c>
      <c r="B17" s="1348"/>
      <c r="C17" s="1349"/>
      <c r="D17" s="317">
        <f t="shared" ref="D17:D21" si="2">E17+F17+G17+H17</f>
        <v>0</v>
      </c>
      <c r="E17" s="1348"/>
      <c r="F17" s="1349"/>
      <c r="G17" s="1349"/>
      <c r="H17" s="1349"/>
      <c r="I17" s="324" t="s">
        <v>769</v>
      </c>
      <c r="J17" s="880"/>
      <c r="K17" s="45"/>
      <c r="L17" s="880"/>
      <c r="M17" s="880"/>
      <c r="N17" s="880"/>
      <c r="O17" s="45"/>
    </row>
    <row r="18" spans="1:15" s="29" customFormat="1">
      <c r="A18" s="308" t="s">
        <v>770</v>
      </c>
      <c r="B18" s="1343"/>
      <c r="C18" s="1344"/>
      <c r="D18" s="317">
        <f t="shared" si="2"/>
        <v>0</v>
      </c>
      <c r="E18" s="1343"/>
      <c r="F18" s="1344"/>
      <c r="G18" s="1344"/>
      <c r="H18" s="1344"/>
      <c r="I18" s="323"/>
      <c r="J18" s="880"/>
      <c r="K18" s="45"/>
      <c r="L18" s="880"/>
      <c r="M18" s="880"/>
      <c r="N18" s="880"/>
      <c r="O18" s="45"/>
    </row>
    <row r="19" spans="1:15" s="29" customFormat="1">
      <c r="A19" s="308" t="s">
        <v>771</v>
      </c>
      <c r="B19" s="1343"/>
      <c r="C19" s="1344"/>
      <c r="D19" s="317">
        <f t="shared" si="2"/>
        <v>0</v>
      </c>
      <c r="E19" s="1343"/>
      <c r="F19" s="1344"/>
      <c r="G19" s="1344"/>
      <c r="H19" s="1344"/>
      <c r="I19" s="323" t="s">
        <v>772</v>
      </c>
      <c r="J19" s="880"/>
      <c r="K19" s="45"/>
      <c r="L19" s="880"/>
      <c r="M19" s="880"/>
      <c r="N19" s="880"/>
      <c r="O19" s="45"/>
    </row>
    <row r="20" spans="1:15" s="29" customFormat="1">
      <c r="A20" s="308" t="s">
        <v>773</v>
      </c>
      <c r="B20" s="1343"/>
      <c r="C20" s="1344"/>
      <c r="D20" s="317">
        <f t="shared" si="2"/>
        <v>0</v>
      </c>
      <c r="E20" s="1343"/>
      <c r="F20" s="1344"/>
      <c r="G20" s="1344"/>
      <c r="H20" s="1344"/>
      <c r="I20" s="323" t="s">
        <v>774</v>
      </c>
      <c r="J20" s="880"/>
      <c r="K20" s="45"/>
      <c r="L20" s="880"/>
      <c r="M20" s="880"/>
      <c r="N20" s="880"/>
      <c r="O20" s="45"/>
    </row>
    <row r="21" spans="1:15" s="46" customFormat="1">
      <c r="A21" s="308" t="s">
        <v>775</v>
      </c>
      <c r="B21" s="1345"/>
      <c r="C21" s="1344"/>
      <c r="D21" s="317">
        <f t="shared" si="2"/>
        <v>0</v>
      </c>
      <c r="E21" s="1345"/>
      <c r="F21" s="1344"/>
      <c r="G21" s="1344"/>
      <c r="H21" s="1344"/>
      <c r="I21" s="322" t="s">
        <v>776</v>
      </c>
      <c r="J21" s="880"/>
      <c r="K21" s="45"/>
      <c r="L21" s="880"/>
      <c r="M21" s="880"/>
      <c r="N21" s="880"/>
      <c r="O21" s="49"/>
    </row>
    <row r="22" spans="1:15" s="29" customFormat="1">
      <c r="A22" s="234" t="s">
        <v>777</v>
      </c>
      <c r="B22" s="1346">
        <f t="shared" ref="B22:H22" si="3">SUM(B17:B21)</f>
        <v>0</v>
      </c>
      <c r="C22" s="1347">
        <f t="shared" si="3"/>
        <v>0</v>
      </c>
      <c r="D22" s="318">
        <f t="shared" si="3"/>
        <v>0</v>
      </c>
      <c r="E22" s="1346">
        <f t="shared" si="3"/>
        <v>0</v>
      </c>
      <c r="F22" s="1347">
        <f t="shared" si="3"/>
        <v>0</v>
      </c>
      <c r="G22" s="1347">
        <f t="shared" si="3"/>
        <v>0</v>
      </c>
      <c r="H22" s="1347">
        <f t="shared" si="3"/>
        <v>0</v>
      </c>
      <c r="I22" s="323"/>
      <c r="J22" s="880"/>
      <c r="K22" s="49"/>
      <c r="L22" s="880"/>
      <c r="M22" s="880"/>
      <c r="N22" s="880"/>
      <c r="O22" s="45"/>
    </row>
    <row r="23" spans="1:15" s="29" customFormat="1">
      <c r="A23" s="319" t="s">
        <v>778</v>
      </c>
      <c r="B23" s="1348"/>
      <c r="C23" s="1349"/>
      <c r="D23" s="317">
        <f t="shared" ref="D23:D25" si="4">E23+F23+G23+H23</f>
        <v>0</v>
      </c>
      <c r="E23" s="1348"/>
      <c r="F23" s="1349"/>
      <c r="G23" s="1349"/>
      <c r="H23" s="1349"/>
      <c r="I23" s="323" t="s">
        <v>779</v>
      </c>
      <c r="J23" s="880"/>
      <c r="K23" s="45"/>
      <c r="L23" s="880"/>
      <c r="M23" s="880"/>
      <c r="N23" s="880"/>
      <c r="O23" s="45"/>
    </row>
    <row r="24" spans="1:15" s="29" customFormat="1">
      <c r="A24" s="308" t="s">
        <v>780</v>
      </c>
      <c r="B24" s="1343"/>
      <c r="C24" s="1344"/>
      <c r="D24" s="317">
        <f t="shared" si="4"/>
        <v>0</v>
      </c>
      <c r="E24" s="1343"/>
      <c r="F24" s="1344"/>
      <c r="G24" s="1344"/>
      <c r="H24" s="1344"/>
      <c r="I24" s="323" t="s">
        <v>781</v>
      </c>
      <c r="J24" s="880"/>
      <c r="K24" s="45"/>
      <c r="L24" s="880"/>
      <c r="M24" s="880"/>
      <c r="N24" s="880"/>
      <c r="O24" s="45"/>
    </row>
    <row r="25" spans="1:15" s="46" customFormat="1">
      <c r="A25" s="308" t="s">
        <v>782</v>
      </c>
      <c r="B25" s="1345"/>
      <c r="C25" s="1344"/>
      <c r="D25" s="317">
        <f t="shared" si="4"/>
        <v>0</v>
      </c>
      <c r="E25" s="1345"/>
      <c r="F25" s="1344"/>
      <c r="G25" s="1344"/>
      <c r="H25" s="1344"/>
      <c r="I25" s="323" t="s">
        <v>783</v>
      </c>
      <c r="J25" s="880"/>
      <c r="K25" s="45"/>
      <c r="L25" s="880"/>
      <c r="M25" s="880"/>
      <c r="N25" s="880"/>
      <c r="O25" s="49"/>
    </row>
    <row r="26" spans="1:15" s="29" customFormat="1">
      <c r="A26" s="234" t="s">
        <v>784</v>
      </c>
      <c r="B26" s="1350">
        <f t="shared" ref="B26:H26" si="5">SUM(B23:B25)</f>
        <v>0</v>
      </c>
      <c r="C26" s="1346">
        <f t="shared" si="5"/>
        <v>0</v>
      </c>
      <c r="D26" s="318">
        <f t="shared" si="5"/>
        <v>0</v>
      </c>
      <c r="E26" s="1346">
        <f t="shared" si="5"/>
        <v>0</v>
      </c>
      <c r="F26" s="1347">
        <f t="shared" si="5"/>
        <v>0</v>
      </c>
      <c r="G26" s="1347">
        <f t="shared" si="5"/>
        <v>0</v>
      </c>
      <c r="H26" s="1347">
        <f t="shared" si="5"/>
        <v>0</v>
      </c>
      <c r="I26" s="322"/>
      <c r="J26" s="880"/>
      <c r="K26" s="49"/>
      <c r="L26" s="880"/>
      <c r="M26" s="880"/>
      <c r="N26" s="880"/>
      <c r="O26" s="45"/>
    </row>
    <row r="27" spans="1:15" s="29" customFormat="1">
      <c r="A27" s="319" t="s">
        <v>785</v>
      </c>
      <c r="B27" s="1348"/>
      <c r="C27" s="1349"/>
      <c r="D27" s="317">
        <f t="shared" ref="D27:D29" si="6">E27+F27+G27+H27</f>
        <v>0</v>
      </c>
      <c r="E27" s="1348"/>
      <c r="F27" s="1349"/>
      <c r="G27" s="1349"/>
      <c r="H27" s="1349"/>
      <c r="I27" s="322"/>
      <c r="J27" s="880"/>
      <c r="K27" s="45"/>
      <c r="L27" s="880"/>
      <c r="M27" s="880"/>
      <c r="N27" s="880"/>
      <c r="O27" s="44"/>
    </row>
    <row r="28" spans="1:15" s="29" customFormat="1">
      <c r="A28" s="1315" t="s">
        <v>475</v>
      </c>
      <c r="B28" s="1062"/>
      <c r="C28" s="1138"/>
      <c r="D28" s="317">
        <f t="shared" si="6"/>
        <v>0</v>
      </c>
      <c r="E28" s="1062"/>
      <c r="F28" s="1138"/>
      <c r="G28" s="1138"/>
      <c r="H28" s="1138"/>
      <c r="I28" s="323"/>
      <c r="J28" s="880"/>
      <c r="K28" s="44"/>
      <c r="L28" s="880"/>
      <c r="M28" s="880"/>
      <c r="N28" s="880"/>
      <c r="O28" s="44"/>
    </row>
    <row r="29" spans="1:15" s="29" customFormat="1">
      <c r="A29" s="309" t="s">
        <v>475</v>
      </c>
      <c r="B29" s="1345"/>
      <c r="C29" s="1344"/>
      <c r="D29" s="317">
        <f t="shared" si="6"/>
        <v>0</v>
      </c>
      <c r="E29" s="1345"/>
      <c r="F29" s="1344"/>
      <c r="G29" s="1344"/>
      <c r="H29" s="1344"/>
      <c r="I29" s="322"/>
      <c r="J29" s="880"/>
      <c r="K29" s="880"/>
      <c r="L29" s="880"/>
      <c r="M29" s="880"/>
      <c r="N29" s="880"/>
      <c r="O29" s="44"/>
    </row>
    <row r="30" spans="1:15" s="29" customFormat="1">
      <c r="A30" s="231" t="s">
        <v>786</v>
      </c>
      <c r="B30" s="1351">
        <f t="shared" ref="B30:H30" si="7">B16+B22+B26+SUM(B27:B29)</f>
        <v>0</v>
      </c>
      <c r="C30" s="1352">
        <f t="shared" si="7"/>
        <v>0</v>
      </c>
      <c r="D30" s="511">
        <f t="shared" si="7"/>
        <v>0</v>
      </c>
      <c r="E30" s="1352">
        <f t="shared" si="7"/>
        <v>0</v>
      </c>
      <c r="F30" s="1353">
        <f t="shared" si="7"/>
        <v>0</v>
      </c>
      <c r="G30" s="1353">
        <f t="shared" si="7"/>
        <v>0</v>
      </c>
      <c r="H30" s="1353">
        <f t="shared" si="7"/>
        <v>0</v>
      </c>
      <c r="I30" s="322"/>
      <c r="J30" s="880"/>
      <c r="K30" s="880"/>
      <c r="L30" s="880"/>
      <c r="M30" s="880"/>
      <c r="N30" s="880"/>
      <c r="O30" s="44"/>
    </row>
    <row r="31" spans="1:15" s="29" customFormat="1">
      <c r="A31" s="57"/>
      <c r="B31" s="1354"/>
      <c r="C31" s="1354"/>
      <c r="D31" s="237"/>
      <c r="E31" s="1354"/>
      <c r="F31" s="1354"/>
      <c r="G31" s="1354"/>
      <c r="H31" s="1354"/>
      <c r="I31" s="325"/>
      <c r="J31" s="880"/>
      <c r="K31" s="880"/>
      <c r="L31" s="880"/>
      <c r="M31" s="880"/>
      <c r="N31" s="880"/>
      <c r="O31" s="44"/>
    </row>
    <row r="32" spans="1:15" s="29" customFormat="1">
      <c r="A32" s="233" t="s">
        <v>787</v>
      </c>
      <c r="B32" s="1354"/>
      <c r="C32" s="1354"/>
      <c r="D32" s="237"/>
      <c r="E32" s="1354"/>
      <c r="F32" s="1354"/>
      <c r="G32" s="1354"/>
      <c r="H32" s="1354"/>
      <c r="I32" s="325"/>
      <c r="J32" s="880"/>
      <c r="K32" s="33"/>
      <c r="L32" s="880"/>
      <c r="M32" s="880"/>
      <c r="N32" s="880"/>
      <c r="O32" s="44"/>
    </row>
    <row r="33" spans="1:15" s="29" customFormat="1">
      <c r="A33" s="310" t="s">
        <v>788</v>
      </c>
      <c r="B33" s="1341"/>
      <c r="C33" s="1342"/>
      <c r="D33" s="240" t="e">
        <f>E33+F33+G33+H33</f>
        <v>#VALUE!</v>
      </c>
      <c r="E33" s="1355" t="e">
        <f>'SALARY CALC.'!BE109</f>
        <v>#VALUE!</v>
      </c>
      <c r="F33" s="1342"/>
      <c r="G33" s="1342"/>
      <c r="H33" s="1342"/>
      <c r="I33" s="325"/>
      <c r="J33" s="880"/>
      <c r="K33" s="33"/>
      <c r="L33" s="880"/>
      <c r="M33" s="880"/>
      <c r="N33" s="880"/>
      <c r="O33" s="44"/>
    </row>
    <row r="34" spans="1:15" s="25" customFormat="1">
      <c r="A34" s="311" t="s">
        <v>789</v>
      </c>
      <c r="B34" s="1345"/>
      <c r="C34" s="1344"/>
      <c r="D34" s="236">
        <f>E34+F34+G34+H34</f>
        <v>0</v>
      </c>
      <c r="E34" s="1356">
        <f>'PRO D'!D31</f>
        <v>0</v>
      </c>
      <c r="F34" s="1344"/>
      <c r="G34" s="1344"/>
      <c r="H34" s="1344"/>
      <c r="I34" s="325"/>
      <c r="J34" s="880"/>
      <c r="K34" s="57"/>
      <c r="L34" s="880"/>
      <c r="M34" s="880"/>
      <c r="N34" s="880"/>
      <c r="O34" s="880"/>
    </row>
    <row r="35" spans="1:15" s="25" customFormat="1">
      <c r="A35" s="319" t="s">
        <v>768</v>
      </c>
      <c r="B35" s="1348"/>
      <c r="C35" s="1349"/>
      <c r="D35" s="317">
        <f>E35+F35+G35+H35</f>
        <v>0</v>
      </c>
      <c r="E35" s="1348"/>
      <c r="F35" s="1349"/>
      <c r="G35" s="1349"/>
      <c r="H35" s="1349"/>
      <c r="I35" s="325"/>
      <c r="J35" s="880"/>
      <c r="K35" s="33"/>
      <c r="L35" s="880"/>
      <c r="M35" s="880"/>
      <c r="N35" s="880"/>
      <c r="O35" s="880"/>
    </row>
    <row r="36" spans="1:15" s="25" customFormat="1">
      <c r="A36" s="308" t="s">
        <v>770</v>
      </c>
      <c r="B36" s="1343"/>
      <c r="C36" s="1344"/>
      <c r="D36" s="317">
        <f t="shared" ref="D36:D38" si="8">E36+F36+G36+H36</f>
        <v>0</v>
      </c>
      <c r="E36" s="1343"/>
      <c r="F36" s="1344"/>
      <c r="G36" s="1344"/>
      <c r="H36" s="1344"/>
      <c r="I36" s="325"/>
      <c r="J36" s="880"/>
      <c r="K36" s="33"/>
      <c r="L36" s="880"/>
      <c r="M36" s="880"/>
      <c r="N36" s="880"/>
      <c r="O36" s="880"/>
    </row>
    <row r="37" spans="1:15" s="25" customFormat="1">
      <c r="A37" s="308" t="s">
        <v>771</v>
      </c>
      <c r="B37" s="1343"/>
      <c r="C37" s="1344"/>
      <c r="D37" s="317">
        <f t="shared" si="8"/>
        <v>0</v>
      </c>
      <c r="E37" s="1343"/>
      <c r="F37" s="1344"/>
      <c r="G37" s="1344"/>
      <c r="H37" s="1344"/>
      <c r="I37" s="325"/>
      <c r="J37" s="880"/>
      <c r="K37" s="33"/>
      <c r="L37" s="880"/>
      <c r="M37" s="880"/>
      <c r="N37" s="880"/>
      <c r="O37" s="880"/>
    </row>
    <row r="38" spans="1:15" s="25" customFormat="1">
      <c r="A38" s="308" t="s">
        <v>773</v>
      </c>
      <c r="B38" s="1345"/>
      <c r="C38" s="1357"/>
      <c r="D38" s="317">
        <f t="shared" si="8"/>
        <v>0</v>
      </c>
      <c r="E38" s="1345"/>
      <c r="F38" s="1357"/>
      <c r="G38" s="1357"/>
      <c r="H38" s="1357"/>
      <c r="I38" s="325"/>
      <c r="J38" s="880"/>
      <c r="K38" s="33"/>
      <c r="L38" s="880"/>
      <c r="M38" s="880"/>
      <c r="N38" s="880"/>
      <c r="O38" s="880"/>
    </row>
    <row r="39" spans="1:15" s="25" customFormat="1">
      <c r="A39" s="234" t="s">
        <v>790</v>
      </c>
      <c r="B39" s="1346">
        <f t="shared" ref="B39:H39" si="9">SUM(B35:B38)</f>
        <v>0</v>
      </c>
      <c r="C39" s="1347">
        <f t="shared" si="9"/>
        <v>0</v>
      </c>
      <c r="D39" s="318">
        <f t="shared" si="9"/>
        <v>0</v>
      </c>
      <c r="E39" s="1358">
        <f t="shared" si="9"/>
        <v>0</v>
      </c>
      <c r="F39" s="1347">
        <f t="shared" si="9"/>
        <v>0</v>
      </c>
      <c r="G39" s="1347">
        <f t="shared" si="9"/>
        <v>0</v>
      </c>
      <c r="H39" s="1347">
        <f t="shared" si="9"/>
        <v>0</v>
      </c>
      <c r="I39" s="325"/>
      <c r="J39" s="880"/>
      <c r="K39" s="33"/>
      <c r="L39" s="880"/>
      <c r="M39" s="880"/>
      <c r="N39" s="880"/>
      <c r="O39" s="880"/>
    </row>
    <row r="40" spans="1:15" s="25" customFormat="1">
      <c r="A40" s="310" t="s">
        <v>791</v>
      </c>
      <c r="B40" s="1359"/>
      <c r="C40" s="1360"/>
      <c r="D40" s="238"/>
      <c r="E40" s="1361"/>
      <c r="F40" s="1362"/>
      <c r="G40" s="1362"/>
      <c r="H40" s="1362"/>
      <c r="I40" s="325"/>
      <c r="J40" s="880"/>
      <c r="K40" s="33"/>
      <c r="L40" s="880"/>
      <c r="M40" s="880"/>
      <c r="N40" s="880"/>
      <c r="O40" s="880"/>
    </row>
    <row r="41" spans="1:15" s="25" customFormat="1">
      <c r="A41" s="320" t="s">
        <v>792</v>
      </c>
      <c r="B41" s="1348"/>
      <c r="C41" s="1348"/>
      <c r="D41" s="317">
        <f t="shared" ref="D41:D43" si="10">E41+F41+G41+H41</f>
        <v>0</v>
      </c>
      <c r="E41" s="1348"/>
      <c r="F41" s="1348"/>
      <c r="G41" s="1348"/>
      <c r="H41" s="1348"/>
      <c r="I41" s="325" t="s">
        <v>793</v>
      </c>
      <c r="J41" s="880"/>
      <c r="K41" s="33"/>
      <c r="L41" s="880"/>
      <c r="M41" s="880"/>
      <c r="N41" s="880"/>
      <c r="O41" s="880"/>
    </row>
    <row r="42" spans="1:15" s="25" customFormat="1">
      <c r="A42" s="320" t="s">
        <v>794</v>
      </c>
      <c r="B42" s="1343"/>
      <c r="C42" s="1343"/>
      <c r="D42" s="317">
        <f t="shared" si="10"/>
        <v>0</v>
      </c>
      <c r="E42" s="1343"/>
      <c r="F42" s="1343"/>
      <c r="G42" s="1343"/>
      <c r="H42" s="1343"/>
      <c r="I42" s="325" t="s">
        <v>795</v>
      </c>
      <c r="J42" s="880"/>
      <c r="K42" s="880"/>
      <c r="L42" s="880"/>
      <c r="M42" s="880"/>
      <c r="N42" s="880"/>
      <c r="O42" s="880"/>
    </row>
    <row r="43" spans="1:15" s="29" customFormat="1">
      <c r="A43" s="320" t="s">
        <v>796</v>
      </c>
      <c r="B43" s="1345"/>
      <c r="C43" s="1345"/>
      <c r="D43" s="317">
        <f t="shared" si="10"/>
        <v>0</v>
      </c>
      <c r="E43" s="1345"/>
      <c r="F43" s="1345"/>
      <c r="G43" s="1345"/>
      <c r="H43" s="1345"/>
      <c r="I43" s="325" t="s">
        <v>797</v>
      </c>
      <c r="J43" s="880"/>
      <c r="K43" s="880"/>
      <c r="L43" s="880"/>
      <c r="M43" s="880"/>
      <c r="N43" s="880"/>
      <c r="O43" s="880"/>
    </row>
    <row r="44" spans="1:15" s="29" customFormat="1">
      <c r="A44" s="234" t="s">
        <v>798</v>
      </c>
      <c r="B44" s="1346">
        <f t="shared" ref="B44:H44" si="11">SUM(B41:B43)</f>
        <v>0</v>
      </c>
      <c r="C44" s="1347">
        <f t="shared" si="11"/>
        <v>0</v>
      </c>
      <c r="D44" s="318">
        <f t="shared" si="11"/>
        <v>0</v>
      </c>
      <c r="E44" s="1346">
        <f t="shared" si="11"/>
        <v>0</v>
      </c>
      <c r="F44" s="1347">
        <f t="shared" si="11"/>
        <v>0</v>
      </c>
      <c r="G44" s="1347">
        <f t="shared" si="11"/>
        <v>0</v>
      </c>
      <c r="H44" s="1347">
        <f t="shared" si="11"/>
        <v>0</v>
      </c>
      <c r="I44" s="325"/>
      <c r="J44" s="880"/>
      <c r="K44" s="880"/>
      <c r="L44" s="880"/>
      <c r="M44" s="880"/>
      <c r="N44" s="880"/>
      <c r="O44" s="880"/>
    </row>
    <row r="45" spans="1:15" s="29" customFormat="1">
      <c r="A45" s="321" t="s">
        <v>799</v>
      </c>
      <c r="B45" s="1363"/>
      <c r="C45" s="1348"/>
      <c r="D45" s="317">
        <f t="shared" ref="D45:D50" si="12">E45+F45+G45+H45</f>
        <v>0</v>
      </c>
      <c r="E45" s="1348"/>
      <c r="F45" s="1349"/>
      <c r="G45" s="1349"/>
      <c r="H45" s="1349"/>
      <c r="I45" s="325"/>
      <c r="J45" s="880"/>
      <c r="K45" s="880"/>
      <c r="L45" s="880"/>
      <c r="M45" s="880"/>
      <c r="N45" s="880"/>
      <c r="O45" s="880"/>
    </row>
    <row r="46" spans="1:15" s="29" customFormat="1">
      <c r="A46" s="315" t="s">
        <v>800</v>
      </c>
      <c r="B46" s="1363"/>
      <c r="C46" s="1343"/>
      <c r="D46" s="317">
        <f t="shared" si="12"/>
        <v>0</v>
      </c>
      <c r="E46" s="1343"/>
      <c r="F46" s="1344"/>
      <c r="G46" s="1344"/>
      <c r="H46" s="1344"/>
      <c r="I46" s="325"/>
      <c r="J46" s="880"/>
      <c r="K46" s="880"/>
      <c r="L46" s="880"/>
      <c r="M46" s="880"/>
      <c r="N46" s="880"/>
      <c r="O46" s="880"/>
    </row>
    <row r="47" spans="1:15" s="29" customFormat="1">
      <c r="A47" s="315" t="s">
        <v>801</v>
      </c>
      <c r="B47" s="1363"/>
      <c r="C47" s="1343"/>
      <c r="D47" s="317">
        <f t="shared" si="12"/>
        <v>0</v>
      </c>
      <c r="E47" s="1343"/>
      <c r="F47" s="1344"/>
      <c r="G47" s="1344"/>
      <c r="H47" s="1344"/>
      <c r="I47" s="325"/>
      <c r="J47" s="880"/>
      <c r="K47" s="880"/>
      <c r="L47" s="880"/>
      <c r="M47" s="880"/>
      <c r="N47" s="880"/>
      <c r="O47" s="880"/>
    </row>
    <row r="48" spans="1:15" s="29" customFormat="1">
      <c r="A48" s="314" t="s">
        <v>802</v>
      </c>
      <c r="B48" s="1363"/>
      <c r="C48" s="1343"/>
      <c r="D48" s="317">
        <f t="shared" si="12"/>
        <v>0</v>
      </c>
      <c r="E48" s="1343"/>
      <c r="F48" s="1344"/>
      <c r="G48" s="1344"/>
      <c r="H48" s="1344"/>
      <c r="I48" s="325"/>
      <c r="J48" s="880"/>
      <c r="K48" s="880"/>
      <c r="L48" s="880"/>
      <c r="M48" s="880"/>
      <c r="N48" s="880"/>
      <c r="O48" s="880"/>
    </row>
    <row r="49" spans="1:18" s="29" customFormat="1">
      <c r="A49" s="314" t="s">
        <v>803</v>
      </c>
      <c r="B49" s="1363"/>
      <c r="C49" s="1343"/>
      <c r="D49" s="317">
        <f t="shared" si="12"/>
        <v>0</v>
      </c>
      <c r="E49" s="1343"/>
      <c r="F49" s="1344"/>
      <c r="G49" s="1344"/>
      <c r="H49" s="1344"/>
      <c r="I49" s="325"/>
      <c r="J49" s="880"/>
      <c r="K49" s="880"/>
      <c r="L49" s="880"/>
      <c r="M49" s="880"/>
      <c r="N49" s="880"/>
      <c r="O49" s="880"/>
      <c r="P49" s="880"/>
      <c r="Q49" s="880"/>
      <c r="R49" s="880"/>
    </row>
    <row r="50" spans="1:18" s="29" customFormat="1">
      <c r="A50" s="315" t="s">
        <v>804</v>
      </c>
      <c r="B50" s="1363"/>
      <c r="C50" s="1345"/>
      <c r="D50" s="317">
        <f t="shared" si="12"/>
        <v>0</v>
      </c>
      <c r="E50" s="1345"/>
      <c r="F50" s="1344"/>
      <c r="G50" s="1344"/>
      <c r="H50" s="1344"/>
      <c r="I50" s="325"/>
      <c r="J50" s="880"/>
      <c r="K50" s="880"/>
      <c r="L50" s="880"/>
      <c r="M50" s="880"/>
      <c r="N50" s="880"/>
      <c r="O50" s="880"/>
      <c r="P50" s="880"/>
      <c r="Q50" s="880"/>
      <c r="R50" s="880"/>
    </row>
    <row r="51" spans="1:18" s="29" customFormat="1">
      <c r="A51" s="234" t="s">
        <v>805</v>
      </c>
      <c r="B51" s="1346">
        <f t="shared" ref="B51:H51" si="13">SUM(B45:B50)</f>
        <v>0</v>
      </c>
      <c r="C51" s="1358">
        <f t="shared" si="13"/>
        <v>0</v>
      </c>
      <c r="D51" s="512">
        <f t="shared" si="13"/>
        <v>0</v>
      </c>
      <c r="E51" s="1346">
        <f t="shared" si="13"/>
        <v>0</v>
      </c>
      <c r="F51" s="1347">
        <f t="shared" si="13"/>
        <v>0</v>
      </c>
      <c r="G51" s="1347">
        <f t="shared" si="13"/>
        <v>0</v>
      </c>
      <c r="H51" s="1347">
        <f t="shared" si="13"/>
        <v>0</v>
      </c>
      <c r="I51" s="325"/>
      <c r="J51" s="880"/>
      <c r="K51" s="880"/>
      <c r="L51" s="880"/>
      <c r="M51" s="880"/>
      <c r="N51" s="880"/>
      <c r="O51" s="880"/>
      <c r="P51" s="880"/>
      <c r="Q51" s="880"/>
      <c r="R51" s="880"/>
    </row>
    <row r="52" spans="1:18" s="29" customFormat="1">
      <c r="A52" s="315" t="s">
        <v>806</v>
      </c>
      <c r="B52" s="1363"/>
      <c r="C52" s="1348"/>
      <c r="D52" s="317">
        <f t="shared" ref="D52:D53" si="14">E52+F52+G52+H52</f>
        <v>0</v>
      </c>
      <c r="E52" s="1348"/>
      <c r="F52" s="1344"/>
      <c r="G52" s="1344"/>
      <c r="H52" s="1344"/>
      <c r="I52" s="325"/>
      <c r="J52" s="880"/>
      <c r="K52" s="880"/>
      <c r="L52" s="880"/>
      <c r="M52" s="880"/>
      <c r="N52" s="880"/>
      <c r="O52" s="880"/>
      <c r="P52" s="880"/>
      <c r="Q52" s="880"/>
      <c r="R52" s="880"/>
    </row>
    <row r="53" spans="1:18" s="29" customFormat="1">
      <c r="A53" s="1131" t="s">
        <v>475</v>
      </c>
      <c r="B53" s="1364"/>
      <c r="C53" s="1160"/>
      <c r="D53" s="317">
        <f t="shared" si="14"/>
        <v>0</v>
      </c>
      <c r="E53" s="1160"/>
      <c r="F53" s="1138"/>
      <c r="G53" s="1138"/>
      <c r="H53" s="1138"/>
      <c r="I53" s="325"/>
      <c r="J53" s="880"/>
      <c r="K53" s="880"/>
      <c r="L53" s="880"/>
      <c r="M53" s="880"/>
      <c r="N53" s="880"/>
      <c r="O53" s="880"/>
      <c r="P53" s="880"/>
      <c r="Q53" s="880"/>
      <c r="R53" s="880"/>
    </row>
    <row r="54" spans="1:18" s="29" customFormat="1">
      <c r="A54" s="235" t="s">
        <v>807</v>
      </c>
      <c r="B54" s="511">
        <f t="shared" ref="B54:H54" si="15">B33+B34+B39+B44+B51+B52+B53</f>
        <v>0</v>
      </c>
      <c r="C54" s="526">
        <f t="shared" si="15"/>
        <v>0</v>
      </c>
      <c r="D54" s="513" t="e">
        <f t="shared" si="15"/>
        <v>#VALUE!</v>
      </c>
      <c r="E54" s="526" t="e">
        <f t="shared" si="15"/>
        <v>#VALUE!</v>
      </c>
      <c r="F54" s="527">
        <f t="shared" si="15"/>
        <v>0</v>
      </c>
      <c r="G54" s="527">
        <f t="shared" si="15"/>
        <v>0</v>
      </c>
      <c r="H54" s="527">
        <f t="shared" si="15"/>
        <v>0</v>
      </c>
      <c r="I54" s="239" t="e">
        <f>BUDGET!E104-DEVELOPMENT!E54+E44</f>
        <v>#VALUE!</v>
      </c>
      <c r="J54" s="880"/>
      <c r="K54" s="880"/>
      <c r="L54" s="880"/>
      <c r="M54" s="880"/>
      <c r="N54" s="880"/>
      <c r="O54" s="880"/>
      <c r="P54" s="880"/>
      <c r="Q54" s="880"/>
      <c r="R54" s="880"/>
    </row>
    <row r="55" spans="1:18">
      <c r="A55" s="880"/>
      <c r="B55" s="1365"/>
      <c r="C55" s="1365"/>
      <c r="D55" s="1365"/>
      <c r="E55" s="1365"/>
      <c r="F55" s="1365"/>
      <c r="G55" s="1365"/>
      <c r="H55" s="1365"/>
      <c r="I55" s="1365"/>
    </row>
    <row r="56" spans="1:18">
      <c r="A56" s="880"/>
      <c r="B56" s="1365"/>
      <c r="C56" s="1365"/>
      <c r="D56" s="1365"/>
      <c r="E56" s="1365"/>
      <c r="F56" s="1365"/>
      <c r="G56" s="1365"/>
      <c r="H56" s="1365"/>
      <c r="I56" s="1365"/>
    </row>
    <row r="57" spans="1:18">
      <c r="A57" s="880"/>
      <c r="B57" s="1365"/>
      <c r="C57" s="1365"/>
      <c r="D57" s="1365"/>
      <c r="E57" s="1365"/>
      <c r="F57" s="1365"/>
      <c r="G57" s="1365"/>
      <c r="H57" s="1365"/>
      <c r="I57" s="880"/>
    </row>
    <row r="58" spans="1:18">
      <c r="A58" s="880"/>
      <c r="B58" s="880"/>
      <c r="C58" s="880"/>
      <c r="D58" s="880"/>
      <c r="E58" s="880"/>
      <c r="F58" s="880"/>
      <c r="G58" s="880"/>
      <c r="H58" s="880"/>
      <c r="I58" s="880"/>
    </row>
    <row r="59" spans="1:18">
      <c r="A59" s="880"/>
      <c r="B59" s="880"/>
      <c r="C59" s="880"/>
      <c r="D59" s="880"/>
      <c r="E59" s="880"/>
      <c r="F59" s="880"/>
      <c r="G59" s="880"/>
      <c r="H59" s="880"/>
      <c r="I59" s="880"/>
    </row>
    <row r="60" spans="1:18">
      <c r="A60" s="59"/>
      <c r="B60" s="59"/>
      <c r="C60" s="59"/>
      <c r="D60" s="59"/>
      <c r="E60" s="59"/>
      <c r="F60" s="59"/>
      <c r="G60" s="59"/>
      <c r="H60" s="59"/>
      <c r="I60" s="59"/>
    </row>
    <row r="61" spans="1:18">
      <c r="A61" s="59"/>
      <c r="B61" s="59"/>
      <c r="C61" s="59"/>
      <c r="D61" s="59"/>
      <c r="E61" s="59"/>
      <c r="F61" s="59"/>
      <c r="G61" s="59"/>
      <c r="H61" s="59"/>
    </row>
  </sheetData>
  <sheetProtection password="C13C" sheet="1" objects="1" scenarios="1"/>
  <protectedRanges>
    <protectedRange sqref="A6 I6" name="Range1"/>
  </protectedRanges>
  <phoneticPr fontId="0" type="noConversion"/>
  <pageMargins left="0.2" right="0.19" top="0.75" bottom="0.75" header="0.3" footer="0.3"/>
  <pageSetup paperSize="5" scale="95" orientation="portrait" r:id="rId1"/>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1">
    <tabColor indexed="44"/>
  </sheetPr>
  <dimension ref="A1:P60"/>
  <sheetViews>
    <sheetView zoomScaleNormal="150" workbookViewId="0"/>
  </sheetViews>
  <sheetFormatPr defaultRowHeight="15" outlineLevelRow="1" outlineLevelCol="1"/>
  <cols>
    <col min="1" max="1" width="44.85546875" customWidth="1"/>
    <col min="2" max="2" width="14.140625" customWidth="1"/>
    <col min="3" max="3" width="14.5703125" customWidth="1"/>
    <col min="4" max="4" width="14.7109375" customWidth="1"/>
    <col min="5" max="5" width="14.5703125" customWidth="1"/>
    <col min="6" max="8" width="11.7109375" customWidth="1"/>
    <col min="9" max="9" width="45.85546875" customWidth="1"/>
    <col min="10" max="10" width="39.7109375" customWidth="1" outlineLevel="1"/>
    <col min="11" max="11" width="5.140625" customWidth="1" outlineLevel="1"/>
    <col min="12" max="13" width="9.140625" customWidth="1" outlineLevel="1"/>
  </cols>
  <sheetData>
    <row r="1" spans="1:11" ht="18.75">
      <c r="A1" s="113" t="str">
        <f>'DATA INPUT'!B11</f>
        <v>ABC Christian School</v>
      </c>
    </row>
    <row r="2" spans="1:11" ht="18.75">
      <c r="A2" s="84" t="s">
        <v>808</v>
      </c>
    </row>
    <row r="3" spans="1:11" ht="18.75">
      <c r="A3" s="133" t="str">
        <f>"Budget year: "&amp;'DATA INPUT'!B10</f>
        <v>Budget year: 2013/14</v>
      </c>
      <c r="C3" s="91"/>
    </row>
    <row r="4" spans="1:11" ht="67.5" customHeight="1" outlineLevel="1"/>
    <row r="5" spans="1:11" ht="36" customHeight="1" thickBot="1">
      <c r="A5" s="108"/>
    </row>
    <row r="6" spans="1:11" ht="15.75" thickBot="1">
      <c r="A6" s="1462" t="e">
        <f>"Excess (deficit) of revenues over expenses: $ " &amp; ROUND(BUDGET!$E$120,0)</f>
        <v>#VALUE!</v>
      </c>
      <c r="B6" s="1464"/>
      <c r="I6" s="565"/>
    </row>
    <row r="7" spans="1:11" s="29" customFormat="1" ht="21" customHeight="1">
      <c r="A7" s="880"/>
      <c r="B7" s="569" t="str">
        <f>'DATA INPUT'!$B$9</f>
        <v>2012/13</v>
      </c>
      <c r="C7" s="294" t="str">
        <f>'DATA INPUT'!$B$9</f>
        <v>2012/13</v>
      </c>
      <c r="D7" s="294" t="str">
        <f>'DATA INPUT'!$B$10</f>
        <v>2013/14</v>
      </c>
      <c r="E7" s="294" t="str">
        <f>'DATA INPUT'!$B$10</f>
        <v>2013/14</v>
      </c>
      <c r="F7" s="216" t="str">
        <f>'DATA INPUT'!$B$10</f>
        <v>2013/14</v>
      </c>
      <c r="G7" s="216" t="str">
        <f>'DATA INPUT'!$B$10</f>
        <v>2013/14</v>
      </c>
      <c r="H7" s="216" t="str">
        <f>'DATA INPUT'!$B$10</f>
        <v>2013/14</v>
      </c>
      <c r="I7" s="880"/>
      <c r="J7" s="880"/>
      <c r="K7" s="880"/>
    </row>
    <row r="8" spans="1:11" s="29" customFormat="1" ht="33" customHeight="1">
      <c r="A8" s="232" t="s">
        <v>757</v>
      </c>
      <c r="B8" s="873" t="str">
        <f>+BUDGET!C7</f>
        <v xml:space="preserve">Budget (or revised) </v>
      </c>
      <c r="C8" s="873" t="str">
        <f>+BUDGET!D7</f>
        <v>Projected</v>
      </c>
      <c r="D8" s="873" t="str">
        <f>+BUDGET!E7</f>
        <v>Proposed Total</v>
      </c>
      <c r="E8" s="873" t="str">
        <f>+BUDGET!F7</f>
        <v>Proposed Operations</v>
      </c>
      <c r="F8" s="873" t="str">
        <f>+BUDGET!G7</f>
        <v>Proposed Capital</v>
      </c>
      <c r="G8" s="873" t="str">
        <f>+BUDGET!H7</f>
        <v>Capital Campaign</v>
      </c>
      <c r="H8" s="873" t="str">
        <f>+BUDGET!I7</f>
        <v>Restricted Fund</v>
      </c>
      <c r="I8" s="304" t="s">
        <v>459</v>
      </c>
      <c r="J8" s="880"/>
      <c r="K8" s="880"/>
    </row>
    <row r="9" spans="1:11" s="25" customFormat="1">
      <c r="A9" s="241" t="s">
        <v>809</v>
      </c>
      <c r="B9" s="1054"/>
      <c r="C9" s="1054"/>
      <c r="D9" s="1299">
        <f>E9+F9+G9+H9</f>
        <v>0</v>
      </c>
      <c r="E9" s="1296">
        <f>'ENROLMENT REVENUE'!AE376</f>
        <v>0</v>
      </c>
      <c r="F9" s="1054"/>
      <c r="G9" s="1054"/>
      <c r="H9" s="1054"/>
      <c r="I9" s="1366"/>
      <c r="J9" s="880"/>
      <c r="K9" s="880"/>
    </row>
    <row r="10" spans="1:11" s="25" customFormat="1">
      <c r="A10" s="242" t="s">
        <v>810</v>
      </c>
      <c r="B10" s="1288"/>
      <c r="C10" s="1288"/>
      <c r="D10" s="1299">
        <f>E10+F10+G10+H10</f>
        <v>0</v>
      </c>
      <c r="E10" s="1288"/>
      <c r="F10" s="1288"/>
      <c r="G10" s="1288"/>
      <c r="H10" s="1288"/>
      <c r="I10" s="1366"/>
      <c r="J10" s="880"/>
      <c r="K10" s="880"/>
    </row>
    <row r="11" spans="1:11" s="25" customFormat="1">
      <c r="A11" s="243" t="s">
        <v>811</v>
      </c>
      <c r="B11" s="1256"/>
      <c r="C11" s="1256"/>
      <c r="D11" s="1299">
        <f>E11+F11+G11+H11</f>
        <v>0</v>
      </c>
      <c r="E11" s="1367">
        <f>D43</f>
        <v>0</v>
      </c>
      <c r="F11" s="1256"/>
      <c r="G11" s="1256"/>
      <c r="H11" s="1256"/>
      <c r="I11" s="1366"/>
      <c r="J11" s="880"/>
      <c r="K11" s="880"/>
    </row>
    <row r="12" spans="1:11" s="29" customFormat="1">
      <c r="A12" s="244" t="s">
        <v>786</v>
      </c>
      <c r="B12" s="293">
        <f t="shared" ref="B12:H12" si="0">SUM(B9:B11)</f>
        <v>0</v>
      </c>
      <c r="C12" s="293">
        <f t="shared" si="0"/>
        <v>0</v>
      </c>
      <c r="D12" s="293">
        <f t="shared" si="0"/>
        <v>0</v>
      </c>
      <c r="E12" s="293">
        <f t="shared" si="0"/>
        <v>0</v>
      </c>
      <c r="F12" s="290">
        <f t="shared" si="0"/>
        <v>0</v>
      </c>
      <c r="G12" s="290">
        <f t="shared" si="0"/>
        <v>0</v>
      </c>
      <c r="H12" s="290">
        <f t="shared" si="0"/>
        <v>0</v>
      </c>
      <c r="I12" s="1368"/>
      <c r="J12" s="880"/>
      <c r="K12" s="880"/>
    </row>
    <row r="13" spans="1:11" s="25" customFormat="1">
      <c r="A13" s="57"/>
      <c r="B13" s="1369"/>
      <c r="C13" s="1369"/>
      <c r="D13" s="1369"/>
      <c r="E13" s="1369"/>
      <c r="F13" s="1369"/>
      <c r="G13" s="1369"/>
      <c r="H13" s="1369"/>
      <c r="I13" s="1368"/>
      <c r="J13" s="880"/>
      <c r="K13" s="880"/>
    </row>
    <row r="14" spans="1:11" s="25" customFormat="1">
      <c r="A14" s="232" t="s">
        <v>787</v>
      </c>
      <c r="B14" s="1369"/>
      <c r="C14" s="1369"/>
      <c r="D14" s="1369"/>
      <c r="E14" s="1369"/>
      <c r="F14" s="1369"/>
      <c r="G14" s="1369"/>
      <c r="H14" s="1369"/>
      <c r="I14" s="1368"/>
      <c r="J14" s="307" t="str">
        <f>'DATA INPUT'!A70</f>
        <v xml:space="preserve">Special Education - sq. ft. space allocation </v>
      </c>
      <c r="K14" s="582">
        <f>'DATA INPUT'!B70</f>
        <v>0</v>
      </c>
    </row>
    <row r="15" spans="1:11" s="25" customFormat="1">
      <c r="A15" s="242" t="s">
        <v>812</v>
      </c>
      <c r="B15" s="1054"/>
      <c r="C15" s="1312"/>
      <c r="D15" s="1296" t="e">
        <f>E15+F15+G15+H15</f>
        <v>#VALUE!</v>
      </c>
      <c r="E15" s="1296" t="e">
        <f>'SALARY CALC.'!AY109</f>
        <v>#VALUE!</v>
      </c>
      <c r="F15" s="1312" t="s">
        <v>17</v>
      </c>
      <c r="G15" s="1312" t="s">
        <v>17</v>
      </c>
      <c r="H15" s="1312" t="s">
        <v>17</v>
      </c>
      <c r="I15" s="1370"/>
      <c r="J15" s="307" t="s">
        <v>813</v>
      </c>
      <c r="K15" s="583">
        <f>'DATA INPUT'!B70/'DATA INPUT'!B69</f>
        <v>0</v>
      </c>
    </row>
    <row r="16" spans="1:11" s="25" customFormat="1">
      <c r="A16" s="242" t="s">
        <v>814</v>
      </c>
      <c r="B16" s="1299">
        <f>ADMIN!B22*'SPEC. ED SUM'!K15</f>
        <v>0</v>
      </c>
      <c r="C16" s="1299">
        <f>ADMIN!C22*'SPEC. ED SUM'!K15</f>
        <v>0</v>
      </c>
      <c r="D16" s="1299" t="e">
        <f>E16+F16+G16+H16</f>
        <v>#VALUE!</v>
      </c>
      <c r="E16" s="1299" t="e">
        <f>ADMIN!E22*'SPEC. ED SUM'!K15</f>
        <v>#VALUE!</v>
      </c>
      <c r="F16" s="1300"/>
      <c r="G16" s="1300"/>
      <c r="H16" s="1300"/>
      <c r="I16" s="1370"/>
      <c r="J16" s="880"/>
      <c r="K16" s="880"/>
    </row>
    <row r="17" spans="1:12" s="25" customFormat="1">
      <c r="A17" s="315" t="s">
        <v>815</v>
      </c>
      <c r="B17" s="1288"/>
      <c r="C17" s="1300"/>
      <c r="D17" s="1299">
        <f t="shared" ref="D17:D28" si="1">E17+F17+G17+H17</f>
        <v>0</v>
      </c>
      <c r="E17" s="1288"/>
      <c r="F17" s="1300"/>
      <c r="G17" s="1300"/>
      <c r="H17" s="1300"/>
      <c r="I17" s="1370"/>
      <c r="J17" s="880"/>
      <c r="K17" s="880"/>
      <c r="L17" s="880"/>
    </row>
    <row r="18" spans="1:12" s="25" customFormat="1">
      <c r="A18" s="315" t="s">
        <v>816</v>
      </c>
      <c r="B18" s="1288"/>
      <c r="C18" s="1300"/>
      <c r="D18" s="1299">
        <f t="shared" si="1"/>
        <v>0</v>
      </c>
      <c r="E18" s="1288"/>
      <c r="F18" s="1300"/>
      <c r="G18" s="1300"/>
      <c r="H18" s="1300"/>
      <c r="I18" s="1370"/>
      <c r="J18" s="880"/>
      <c r="K18" s="880"/>
      <c r="L18" s="880"/>
    </row>
    <row r="19" spans="1:12" s="25" customFormat="1">
      <c r="A19" s="315" t="s">
        <v>817</v>
      </c>
      <c r="B19" s="1288"/>
      <c r="C19" s="1300"/>
      <c r="D19" s="1299">
        <f t="shared" si="1"/>
        <v>0</v>
      </c>
      <c r="E19" s="1288"/>
      <c r="F19" s="1300"/>
      <c r="G19" s="1300"/>
      <c r="H19" s="1300"/>
      <c r="I19" s="1370"/>
      <c r="J19" s="880"/>
      <c r="K19" s="880"/>
      <c r="L19" s="880"/>
    </row>
    <row r="20" spans="1:12" s="25" customFormat="1">
      <c r="A20" s="315" t="s">
        <v>818</v>
      </c>
      <c r="B20" s="1288"/>
      <c r="C20" s="1300"/>
      <c r="D20" s="1299">
        <f t="shared" si="1"/>
        <v>0</v>
      </c>
      <c r="E20" s="1288"/>
      <c r="F20" s="1300"/>
      <c r="G20" s="1300"/>
      <c r="H20" s="1300"/>
      <c r="I20" s="1370"/>
      <c r="J20" s="880"/>
      <c r="K20" s="880"/>
      <c r="L20" s="880"/>
    </row>
    <row r="21" spans="1:12" s="25" customFormat="1">
      <c r="A21" s="315" t="s">
        <v>819</v>
      </c>
      <c r="B21" s="1288"/>
      <c r="C21" s="1300"/>
      <c r="D21" s="1299">
        <f t="shared" si="1"/>
        <v>0</v>
      </c>
      <c r="E21" s="1288"/>
      <c r="F21" s="1300"/>
      <c r="G21" s="1300"/>
      <c r="H21" s="1300"/>
      <c r="I21" s="1370"/>
      <c r="J21" s="880"/>
      <c r="K21" s="880"/>
      <c r="L21" s="880"/>
    </row>
    <row r="22" spans="1:12" s="25" customFormat="1">
      <c r="A22" s="315" t="s">
        <v>820</v>
      </c>
      <c r="B22" s="1288"/>
      <c r="C22" s="1300"/>
      <c r="D22" s="1299">
        <f t="shared" si="1"/>
        <v>0</v>
      </c>
      <c r="E22" s="1288"/>
      <c r="F22" s="1300"/>
      <c r="G22" s="1300"/>
      <c r="H22" s="1300"/>
      <c r="I22" s="1370"/>
      <c r="J22" s="880"/>
      <c r="K22" s="880"/>
      <c r="L22" s="880"/>
    </row>
    <row r="23" spans="1:12" s="25" customFormat="1">
      <c r="A23" s="315" t="s">
        <v>821</v>
      </c>
      <c r="B23" s="1288"/>
      <c r="C23" s="1300"/>
      <c r="D23" s="1299">
        <f t="shared" si="1"/>
        <v>0</v>
      </c>
      <c r="E23" s="1288"/>
      <c r="F23" s="1300"/>
      <c r="G23" s="1300"/>
      <c r="H23" s="1300"/>
      <c r="I23" s="1370"/>
      <c r="J23" s="880"/>
      <c r="K23" s="880"/>
      <c r="L23" s="880"/>
    </row>
    <row r="24" spans="1:12" s="25" customFormat="1">
      <c r="A24" s="315" t="s">
        <v>822</v>
      </c>
      <c r="B24" s="1288"/>
      <c r="C24" s="1300"/>
      <c r="D24" s="1299">
        <f t="shared" si="1"/>
        <v>0</v>
      </c>
      <c r="E24" s="1288"/>
      <c r="F24" s="1300"/>
      <c r="G24" s="1300"/>
      <c r="H24" s="1300"/>
      <c r="I24" s="1370"/>
      <c r="J24" s="880"/>
      <c r="K24" s="880"/>
      <c r="L24" s="880"/>
    </row>
    <row r="25" spans="1:12" s="25" customFormat="1">
      <c r="A25" s="315" t="s">
        <v>637</v>
      </c>
      <c r="B25" s="1288"/>
      <c r="C25" s="1300"/>
      <c r="D25" s="1299">
        <f t="shared" si="1"/>
        <v>0</v>
      </c>
      <c r="E25" s="1288"/>
      <c r="F25" s="1300"/>
      <c r="G25" s="1300"/>
      <c r="H25" s="1300"/>
      <c r="I25" s="1370"/>
      <c r="J25" s="880"/>
      <c r="K25" s="880"/>
      <c r="L25" s="880"/>
    </row>
    <row r="26" spans="1:12" s="25" customFormat="1">
      <c r="A26" s="315" t="s">
        <v>823</v>
      </c>
      <c r="B26" s="1288"/>
      <c r="C26" s="1300"/>
      <c r="D26" s="1299">
        <f t="shared" si="1"/>
        <v>0</v>
      </c>
      <c r="E26" s="1288"/>
      <c r="F26" s="1300"/>
      <c r="G26" s="1300"/>
      <c r="H26" s="1300"/>
      <c r="I26" s="1370"/>
      <c r="J26" s="880"/>
      <c r="K26" s="880"/>
      <c r="L26" s="880"/>
    </row>
    <row r="27" spans="1:12" s="25" customFormat="1">
      <c r="A27" s="315" t="s">
        <v>824</v>
      </c>
      <c r="B27" s="1288"/>
      <c r="C27" s="1300"/>
      <c r="D27" s="1299">
        <f t="shared" si="1"/>
        <v>0</v>
      </c>
      <c r="E27" s="1299">
        <f>'DATA INPUT'!B70*'DATA INPUT'!B71</f>
        <v>0</v>
      </c>
      <c r="F27" s="1300"/>
      <c r="G27" s="1300"/>
      <c r="H27" s="1300"/>
      <c r="I27" s="1370"/>
      <c r="J27" s="880"/>
      <c r="K27" s="880"/>
      <c r="L27" s="880"/>
    </row>
    <row r="28" spans="1:12" s="25" customFormat="1">
      <c r="A28" s="315" t="s">
        <v>825</v>
      </c>
      <c r="B28" s="1256"/>
      <c r="C28" s="1300"/>
      <c r="D28" s="1299">
        <f t="shared" si="1"/>
        <v>0</v>
      </c>
      <c r="E28" s="1256"/>
      <c r="F28" s="1300"/>
      <c r="G28" s="1300"/>
      <c r="H28" s="1300"/>
      <c r="I28" s="1370"/>
      <c r="J28" s="880"/>
      <c r="K28" s="880"/>
      <c r="L28" s="880"/>
    </row>
    <row r="29" spans="1:12" s="29" customFormat="1">
      <c r="A29" s="235" t="s">
        <v>807</v>
      </c>
      <c r="B29" s="1371">
        <f t="shared" ref="B29:H29" si="2">SUM(B15:B28)</f>
        <v>0</v>
      </c>
      <c r="C29" s="1372">
        <f t="shared" si="2"/>
        <v>0</v>
      </c>
      <c r="D29" s="1371" t="e">
        <f t="shared" si="2"/>
        <v>#VALUE!</v>
      </c>
      <c r="E29" s="1371" t="e">
        <f t="shared" si="2"/>
        <v>#VALUE!</v>
      </c>
      <c r="F29" s="1372">
        <f t="shared" si="2"/>
        <v>0</v>
      </c>
      <c r="G29" s="1372">
        <f t="shared" si="2"/>
        <v>0</v>
      </c>
      <c r="H29" s="1372">
        <f t="shared" si="2"/>
        <v>0</v>
      </c>
      <c r="I29" s="1373"/>
      <c r="J29" s="880"/>
      <c r="K29" s="880"/>
      <c r="L29" s="880"/>
    </row>
    <row r="30" spans="1:12" s="29" customFormat="1">
      <c r="A30" s="235" t="s">
        <v>826</v>
      </c>
      <c r="B30" s="293">
        <f t="shared" ref="B30:H30" si="3">B12-B29</f>
        <v>0</v>
      </c>
      <c r="C30" s="290">
        <f t="shared" si="3"/>
        <v>0</v>
      </c>
      <c r="D30" s="293" t="e">
        <f t="shared" si="3"/>
        <v>#VALUE!</v>
      </c>
      <c r="E30" s="293" t="e">
        <f t="shared" si="3"/>
        <v>#VALUE!</v>
      </c>
      <c r="F30" s="290">
        <f t="shared" si="3"/>
        <v>0</v>
      </c>
      <c r="G30" s="290">
        <f t="shared" si="3"/>
        <v>0</v>
      </c>
      <c r="H30" s="290">
        <f t="shared" si="3"/>
        <v>0</v>
      </c>
      <c r="I30" s="1373"/>
      <c r="J30" s="880"/>
      <c r="K30" s="880"/>
      <c r="L30" s="880"/>
    </row>
    <row r="31" spans="1:12" s="29" customFormat="1">
      <c r="A31" s="880"/>
      <c r="B31" s="1369"/>
      <c r="C31" s="1369"/>
      <c r="D31" s="1369"/>
      <c r="E31" s="1369"/>
      <c r="F31" s="1369"/>
      <c r="G31" s="1369"/>
      <c r="H31" s="1369"/>
      <c r="I31" s="1369"/>
      <c r="J31" s="880"/>
      <c r="K31" s="880"/>
      <c r="L31" s="880"/>
    </row>
    <row r="32" spans="1:12" s="29" customFormat="1">
      <c r="A32" s="107"/>
      <c r="B32" s="1374"/>
      <c r="C32" s="1374"/>
      <c r="D32" s="1374"/>
      <c r="E32" s="1374"/>
      <c r="F32" s="1374"/>
      <c r="G32" s="1374"/>
      <c r="H32" s="1374"/>
      <c r="I32" s="1374"/>
      <c r="J32" s="9"/>
      <c r="K32" s="9"/>
      <c r="L32" s="9"/>
    </row>
    <row r="33" spans="1:16" s="29" customFormat="1">
      <c r="A33" s="880"/>
      <c r="B33" s="880"/>
      <c r="C33" s="1375"/>
      <c r="D33" s="1375"/>
      <c r="E33" s="1252"/>
      <c r="F33" s="880"/>
      <c r="G33" s="880"/>
      <c r="H33" s="880"/>
      <c r="I33" s="880"/>
      <c r="J33" s="880"/>
      <c r="K33" s="880"/>
      <c r="L33" s="1036"/>
      <c r="M33" s="880"/>
      <c r="N33" s="880"/>
      <c r="O33" s="880"/>
      <c r="P33" s="1036"/>
    </row>
    <row r="34" spans="1:16" s="29" customFormat="1" ht="30">
      <c r="A34" s="305" t="s">
        <v>827</v>
      </c>
      <c r="B34" s="1376" t="s">
        <v>828</v>
      </c>
      <c r="C34" s="1376" t="s">
        <v>829</v>
      </c>
      <c r="D34" s="1376" t="s">
        <v>811</v>
      </c>
      <c r="E34" s="1376" t="s">
        <v>200</v>
      </c>
      <c r="F34" s="1374"/>
      <c r="G34" s="1374"/>
      <c r="H34" s="1374"/>
      <c r="I34" s="1374"/>
      <c r="J34" s="306" t="s">
        <v>830</v>
      </c>
      <c r="K34" s="306" t="s">
        <v>831</v>
      </c>
      <c r="L34" s="306"/>
      <c r="M34" s="880"/>
      <c r="N34" s="880"/>
      <c r="O34" s="880"/>
      <c r="P34" s="1036"/>
    </row>
    <row r="35" spans="1:16" s="29" customFormat="1">
      <c r="A35" s="1070"/>
      <c r="B35" s="1061" t="s">
        <v>832</v>
      </c>
      <c r="C35" s="1377">
        <f t="shared" ref="C35:C41" si="4">VLOOKUP(B35,$K$35:$L$42,2,FALSE)</f>
        <v>36600</v>
      </c>
      <c r="D35" s="1378"/>
      <c r="E35" s="845"/>
      <c r="F35" s="880"/>
      <c r="G35" s="880"/>
      <c r="H35" s="880"/>
      <c r="I35" s="880"/>
      <c r="J35" s="1379" t="str">
        <f>'DATA INPUT'!A59</f>
        <v xml:space="preserve">L1A (Physically Dependent) </v>
      </c>
      <c r="K35" s="1379" t="s">
        <v>833</v>
      </c>
      <c r="L35" s="1380">
        <f>'DATA INPUT'!B59</f>
        <v>36600</v>
      </c>
      <c r="M35" s="880"/>
      <c r="N35" s="880"/>
      <c r="O35" s="880"/>
      <c r="P35" s="1036"/>
    </row>
    <row r="36" spans="1:16" s="29" customFormat="1">
      <c r="A36" s="1061"/>
      <c r="B36" s="1061" t="s">
        <v>834</v>
      </c>
      <c r="C36" s="1377">
        <f t="shared" si="4"/>
        <v>18300</v>
      </c>
      <c r="D36" s="1056"/>
      <c r="E36" s="846"/>
      <c r="F36" s="880"/>
      <c r="G36" s="880"/>
      <c r="H36" s="880"/>
      <c r="I36" s="880"/>
      <c r="J36" s="1381" t="str">
        <f>'DATA INPUT'!A60</f>
        <v>L1B (Deaf/Blind) MYA</v>
      </c>
      <c r="K36" s="1381" t="s">
        <v>832</v>
      </c>
      <c r="L36" s="1382">
        <f>'DATA INPUT'!B60</f>
        <v>36600</v>
      </c>
      <c r="M36" s="880"/>
      <c r="N36" s="880"/>
      <c r="O36" s="880"/>
      <c r="P36" s="1036"/>
    </row>
    <row r="37" spans="1:16" s="29" customFormat="1">
      <c r="A37" s="1061"/>
      <c r="B37" s="1061" t="s">
        <v>835</v>
      </c>
      <c r="C37" s="1377">
        <f t="shared" si="4"/>
        <v>18300</v>
      </c>
      <c r="D37" s="1056"/>
      <c r="E37" s="846"/>
      <c r="F37" s="880"/>
      <c r="G37" s="880"/>
      <c r="H37" s="880"/>
      <c r="I37" s="880"/>
      <c r="J37" s="1381" t="str">
        <f>'DATA INPUT'!A61</f>
        <v xml:space="preserve">L2C (Moderate to Profound Intellectually Disabled) </v>
      </c>
      <c r="K37" s="1381" t="s">
        <v>836</v>
      </c>
      <c r="L37" s="1382">
        <f>'DATA INPUT'!B61</f>
        <v>18300</v>
      </c>
      <c r="M37" s="880"/>
      <c r="N37" s="880"/>
      <c r="O37" s="880"/>
      <c r="P37" s="1036"/>
    </row>
    <row r="38" spans="1:16" s="29" customFormat="1">
      <c r="A38" s="1061"/>
      <c r="B38" s="1061" t="s">
        <v>836</v>
      </c>
      <c r="C38" s="1377">
        <f t="shared" si="4"/>
        <v>18300</v>
      </c>
      <c r="D38" s="1056"/>
      <c r="E38" s="846"/>
      <c r="F38" s="880"/>
      <c r="G38" s="880"/>
      <c r="H38" s="880"/>
      <c r="I38" s="880"/>
      <c r="J38" s="1381" t="str">
        <f>'DATA INPUT'!A62</f>
        <v xml:space="preserve">L2D (Physically Disabled, Chronic Health Impairment) </v>
      </c>
      <c r="K38" s="1381" t="s">
        <v>834</v>
      </c>
      <c r="L38" s="1382">
        <f>'DATA INPUT'!B62</f>
        <v>18300</v>
      </c>
      <c r="M38" s="880"/>
      <c r="N38" s="880"/>
      <c r="O38" s="880"/>
      <c r="P38" s="1036"/>
    </row>
    <row r="39" spans="1:16" s="29" customFormat="1">
      <c r="A39" s="1061"/>
      <c r="B39" s="1061" t="s">
        <v>833</v>
      </c>
      <c r="C39" s="1377">
        <f t="shared" si="4"/>
        <v>36600</v>
      </c>
      <c r="D39" s="1056"/>
      <c r="E39" s="846"/>
      <c r="F39" s="880"/>
      <c r="G39" s="880"/>
      <c r="H39" s="880"/>
      <c r="I39" s="880"/>
      <c r="J39" s="1381" t="str">
        <f>'DATA INPUT'!A63</f>
        <v xml:space="preserve">L2E (Visually Impaired) </v>
      </c>
      <c r="K39" s="1381" t="s">
        <v>837</v>
      </c>
      <c r="L39" s="1382">
        <f>'DATA INPUT'!B63</f>
        <v>18300</v>
      </c>
      <c r="M39" s="880"/>
      <c r="N39" s="880"/>
      <c r="O39" s="880"/>
      <c r="P39" s="1036"/>
    </row>
    <row r="40" spans="1:16" s="29" customFormat="1">
      <c r="A40" s="1061"/>
      <c r="B40" s="1061" t="s">
        <v>835</v>
      </c>
      <c r="C40" s="1377">
        <f t="shared" si="4"/>
        <v>18300</v>
      </c>
      <c r="D40" s="1056"/>
      <c r="E40" s="846"/>
      <c r="F40" s="880"/>
      <c r="G40" s="880"/>
      <c r="H40" s="880"/>
      <c r="I40" s="880"/>
      <c r="J40" s="1381" t="str">
        <f>'DATA INPUT'!A64</f>
        <v xml:space="preserve">L2F (Deaf/Hearing Impaired) </v>
      </c>
      <c r="K40" s="1381" t="s">
        <v>838</v>
      </c>
      <c r="L40" s="1382">
        <f>'DATA INPUT'!B64</f>
        <v>18300</v>
      </c>
      <c r="M40" s="880"/>
      <c r="N40" s="880"/>
      <c r="O40" s="880"/>
      <c r="P40" s="1036"/>
    </row>
    <row r="41" spans="1:16" s="29" customFormat="1">
      <c r="A41" s="1061"/>
      <c r="B41" s="1061" t="s">
        <v>839</v>
      </c>
      <c r="C41" s="1377">
        <f t="shared" si="4"/>
        <v>9200</v>
      </c>
      <c r="D41" s="1056"/>
      <c r="E41" s="846"/>
      <c r="F41" s="880"/>
      <c r="G41" s="880"/>
      <c r="H41" s="880"/>
      <c r="I41" s="880"/>
      <c r="J41" s="1381" t="str">
        <f>'DATA INPUT'!A65</f>
        <v>L2G (Autistic)</v>
      </c>
      <c r="K41" s="1381" t="s">
        <v>835</v>
      </c>
      <c r="L41" s="1382">
        <f>'DATA INPUT'!B65</f>
        <v>18300</v>
      </c>
      <c r="M41" s="880"/>
      <c r="N41" s="880"/>
      <c r="O41" s="880"/>
      <c r="P41" s="880"/>
    </row>
    <row r="42" spans="1:16" s="29" customFormat="1">
      <c r="A42" s="1063"/>
      <c r="B42" s="1063"/>
      <c r="C42" s="1383"/>
      <c r="D42" s="1058"/>
      <c r="E42" s="1063"/>
      <c r="F42" s="880"/>
      <c r="G42" s="880"/>
      <c r="H42" s="880"/>
      <c r="I42" s="880"/>
      <c r="J42" s="1384" t="str">
        <f>'DATA INPUT'!A66</f>
        <v>L3H (Intensive Behaviour Intervention/Serious Mental Illness)</v>
      </c>
      <c r="K42" s="1384" t="s">
        <v>839</v>
      </c>
      <c r="L42" s="1385">
        <f>'DATA INPUT'!B66</f>
        <v>9200</v>
      </c>
      <c r="M42" s="880"/>
      <c r="N42" s="880"/>
      <c r="O42" s="880"/>
      <c r="P42" s="880"/>
    </row>
    <row r="43" spans="1:16" s="29" customFormat="1" ht="15.75" thickBot="1">
      <c r="A43" s="9" t="s">
        <v>53</v>
      </c>
      <c r="B43" s="1386"/>
      <c r="C43" s="528">
        <f>SUM(C35:C42)</f>
        <v>155600</v>
      </c>
      <c r="D43" s="529">
        <f>SUM(D35:D42)</f>
        <v>0</v>
      </c>
      <c r="E43" s="880"/>
      <c r="F43" s="880"/>
      <c r="G43" s="880"/>
      <c r="H43" s="880"/>
      <c r="I43" s="880"/>
      <c r="J43" s="880"/>
      <c r="K43" s="880"/>
      <c r="L43" s="880"/>
      <c r="M43" s="880"/>
      <c r="N43" s="880"/>
      <c r="O43" s="880"/>
      <c r="P43" s="880"/>
    </row>
    <row r="44" spans="1:16" s="29" customFormat="1" ht="15.75" thickTop="1">
      <c r="A44" s="221" t="s">
        <v>840</v>
      </c>
      <c r="B44" s="1387">
        <f>COUNTA(A35:A42)</f>
        <v>0</v>
      </c>
      <c r="C44" s="880"/>
      <c r="D44" s="880"/>
      <c r="E44" s="880"/>
      <c r="F44" s="880"/>
      <c r="G44" s="880"/>
      <c r="H44" s="880"/>
      <c r="I44" s="880"/>
      <c r="J44" s="880"/>
      <c r="K44" s="880"/>
      <c r="L44" s="880"/>
      <c r="M44" s="880"/>
      <c r="N44" s="880"/>
      <c r="O44" s="880"/>
      <c r="P44" s="880"/>
    </row>
    <row r="45" spans="1:16" s="29" customFormat="1">
      <c r="A45" s="880"/>
      <c r="B45" s="1388">
        <f ca="1">B44-STAFFING!H24</f>
        <v>0</v>
      </c>
      <c r="C45" s="880"/>
      <c r="D45" s="880"/>
      <c r="E45" s="880"/>
      <c r="F45" s="880"/>
      <c r="G45" s="880"/>
      <c r="H45" s="880"/>
      <c r="I45" s="880"/>
      <c r="J45" s="880"/>
      <c r="K45" s="880"/>
      <c r="L45" s="880"/>
      <c r="M45" s="880"/>
      <c r="N45" s="880"/>
      <c r="O45" s="880"/>
      <c r="P45" s="880"/>
    </row>
    <row r="46" spans="1:16" s="29" customFormat="1">
      <c r="A46" s="880"/>
      <c r="B46" s="880"/>
      <c r="C46" s="880"/>
      <c r="D46" s="880"/>
      <c r="E46" s="880"/>
      <c r="F46" s="880"/>
      <c r="G46" s="880"/>
      <c r="H46" s="880"/>
      <c r="I46" s="880"/>
      <c r="J46" s="880"/>
      <c r="K46" s="880"/>
      <c r="L46" s="880"/>
      <c r="M46" s="880"/>
      <c r="N46" s="880"/>
      <c r="O46" s="880"/>
      <c r="P46" s="880"/>
    </row>
    <row r="47" spans="1:16">
      <c r="A47" s="221" t="s">
        <v>841</v>
      </c>
      <c r="B47" s="300" t="s">
        <v>432</v>
      </c>
      <c r="C47" s="264">
        <f ca="1">COUNTIF(E$35:E$42, K)</f>
        <v>0</v>
      </c>
    </row>
    <row r="48" spans="1:16">
      <c r="B48" s="301">
        <v>1</v>
      </c>
      <c r="C48" s="145">
        <f>COUNTIF(E$35:E$42, 1)</f>
        <v>0</v>
      </c>
    </row>
    <row r="49" spans="2:3">
      <c r="B49" s="301">
        <v>2</v>
      </c>
      <c r="C49" s="145">
        <f>COUNTIF(E$35:E$42, 2)</f>
        <v>0</v>
      </c>
    </row>
    <row r="50" spans="2:3">
      <c r="B50" s="301">
        <v>3</v>
      </c>
      <c r="C50" s="145">
        <f>COUNTIF(E$35:E$42, 3)</f>
        <v>0</v>
      </c>
    </row>
    <row r="51" spans="2:3">
      <c r="B51" s="301">
        <v>4</v>
      </c>
      <c r="C51" s="145">
        <f>COUNTIF(E$35:E$42, 4)</f>
        <v>0</v>
      </c>
    </row>
    <row r="52" spans="2:3">
      <c r="B52" s="301">
        <v>5</v>
      </c>
      <c r="C52" s="145">
        <f>COUNTIF(E$35:E$42, 5)</f>
        <v>0</v>
      </c>
    </row>
    <row r="53" spans="2:3">
      <c r="B53" s="301">
        <v>6</v>
      </c>
      <c r="C53" s="145">
        <f>COUNTIF(E$35:E$42, 6)</f>
        <v>0</v>
      </c>
    </row>
    <row r="54" spans="2:3">
      <c r="B54" s="301">
        <v>7</v>
      </c>
      <c r="C54" s="145">
        <f>COUNTIF(E$35:E$42, 7)</f>
        <v>0</v>
      </c>
    </row>
    <row r="55" spans="2:3">
      <c r="B55" s="301">
        <v>8</v>
      </c>
      <c r="C55" s="145">
        <f>COUNTIF(E$35:E$42, 8)</f>
        <v>0</v>
      </c>
    </row>
    <row r="56" spans="2:3">
      <c r="B56" s="301">
        <v>9</v>
      </c>
      <c r="C56" s="145">
        <f>COUNTIF(E$35:E$42, 9)</f>
        <v>0</v>
      </c>
    </row>
    <row r="57" spans="2:3">
      <c r="B57" s="301">
        <v>10</v>
      </c>
      <c r="C57" s="145">
        <f>COUNTIF(E$35:E$42, 10)</f>
        <v>0</v>
      </c>
    </row>
    <row r="58" spans="2:3">
      <c r="B58" s="301">
        <v>11</v>
      </c>
      <c r="C58" s="145">
        <f>COUNTIF(E$35:E$42, 11)</f>
        <v>0</v>
      </c>
    </row>
    <row r="59" spans="2:3">
      <c r="B59" s="302">
        <v>12</v>
      </c>
      <c r="C59" s="265">
        <f>COUNTIF(E$35:E$42, 12)</f>
        <v>0</v>
      </c>
    </row>
    <row r="60" spans="2:3">
      <c r="B60" s="304" t="s">
        <v>448</v>
      </c>
      <c r="C60" s="303">
        <f ca="1">SUM(C47:C59)</f>
        <v>0</v>
      </c>
    </row>
  </sheetData>
  <sheetProtection password="C13C" sheet="1" objects="1" scenarios="1"/>
  <protectedRanges>
    <protectedRange sqref="A6 I6" name="Range1"/>
  </protectedRanges>
  <mergeCells count="1">
    <mergeCell ref="A6:B6"/>
  </mergeCells>
  <phoneticPr fontId="0" type="noConversion"/>
  <pageMargins left="0.7" right="0.2" top="0.55000000000000004" bottom="0.2" header="0.53" footer="0.3"/>
  <pageSetup paperSize="5" orientation="portrait" r:id="rId1"/>
  <drawing r:id="rId2"/>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indexed="44"/>
  </sheetPr>
  <dimension ref="A1:I23"/>
  <sheetViews>
    <sheetView zoomScaleNormal="150" workbookViewId="0"/>
  </sheetViews>
  <sheetFormatPr defaultRowHeight="15" outlineLevelRow="1"/>
  <cols>
    <col min="1" max="1" width="38.42578125" customWidth="1"/>
    <col min="2" max="8" width="11.7109375" customWidth="1"/>
    <col min="9" max="9" width="45.28515625" customWidth="1"/>
  </cols>
  <sheetData>
    <row r="1" spans="1:9" ht="18.75">
      <c r="A1" s="113" t="str">
        <f>'DATA INPUT'!B11</f>
        <v>ABC Christian School</v>
      </c>
      <c r="B1" s="59"/>
      <c r="C1" s="59"/>
      <c r="D1" s="59"/>
      <c r="E1" s="59"/>
      <c r="F1" s="59"/>
      <c r="G1" s="59"/>
      <c r="H1" s="59"/>
      <c r="I1" s="59"/>
    </row>
    <row r="2" spans="1:9" ht="18.75">
      <c r="A2" s="84" t="s">
        <v>842</v>
      </c>
      <c r="B2" s="59"/>
      <c r="C2" s="59"/>
      <c r="D2" s="59"/>
      <c r="E2" s="59"/>
      <c r="F2" s="59"/>
      <c r="G2" s="59"/>
      <c r="H2" s="59"/>
      <c r="I2" s="59"/>
    </row>
    <row r="3" spans="1:9" ht="18.75">
      <c r="A3" s="133" t="str">
        <f>"Budget year: "&amp;'DATA INPUT'!B10</f>
        <v>Budget year: 2013/14</v>
      </c>
      <c r="B3" s="59"/>
      <c r="C3" s="91"/>
      <c r="D3" s="59"/>
      <c r="E3" s="59"/>
      <c r="F3" s="59"/>
      <c r="G3" s="59"/>
      <c r="H3" s="59"/>
      <c r="I3" s="59"/>
    </row>
    <row r="4" spans="1:9" ht="49.5" customHeight="1" outlineLevel="1">
      <c r="A4" s="59"/>
      <c r="B4" s="59"/>
      <c r="C4" s="59"/>
      <c r="D4" s="59"/>
      <c r="E4" s="59"/>
      <c r="F4" s="59"/>
      <c r="G4" s="59"/>
      <c r="H4" s="59"/>
      <c r="I4" s="59"/>
    </row>
    <row r="5" spans="1:9" ht="36" customHeight="1" thickBot="1">
      <c r="A5" s="132"/>
      <c r="B5" s="59"/>
      <c r="C5" s="59"/>
      <c r="D5" s="59"/>
      <c r="E5" s="59"/>
      <c r="F5" s="59"/>
      <c r="G5" s="59"/>
      <c r="H5" s="59"/>
    </row>
    <row r="6" spans="1:9" ht="15.75" thickBot="1">
      <c r="A6" s="1462" t="e">
        <f>"Excess (deficit) of revenues over expenses: $ " &amp; ROUND(BUDGET!$E$120,0)</f>
        <v>#VALUE!</v>
      </c>
      <c r="B6" s="1464"/>
      <c r="C6" s="59"/>
      <c r="D6" s="59"/>
      <c r="E6" s="59"/>
      <c r="F6" s="59"/>
      <c r="G6" s="59"/>
      <c r="H6" s="59"/>
      <c r="I6" s="571"/>
    </row>
    <row r="7" spans="1:9" s="101" customFormat="1">
      <c r="A7" s="45"/>
      <c r="B7" s="572" t="str">
        <f>'DATA INPUT'!$B$9</f>
        <v>2012/13</v>
      </c>
      <c r="C7" s="295" t="str">
        <f>'DATA INPUT'!$B$9</f>
        <v>2012/13</v>
      </c>
      <c r="D7" s="294" t="str">
        <f>'DATA INPUT'!$B$10</f>
        <v>2013/14</v>
      </c>
      <c r="E7" s="294" t="str">
        <f>'DATA INPUT'!$B$10</f>
        <v>2013/14</v>
      </c>
      <c r="F7" s="216" t="str">
        <f>'DATA INPUT'!$B$10</f>
        <v>2013/14</v>
      </c>
      <c r="G7" s="216" t="str">
        <f>'DATA INPUT'!$B$10</f>
        <v>2013/14</v>
      </c>
      <c r="H7" s="216" t="str">
        <f>'DATA INPUT'!$B$10</f>
        <v>2013/14</v>
      </c>
      <c r="I7" s="880"/>
    </row>
    <row r="8" spans="1:9" s="101" customFormat="1" ht="30">
      <c r="A8" s="245" t="s">
        <v>757</v>
      </c>
      <c r="B8" s="873" t="str">
        <f>+BUDGET!C7</f>
        <v xml:space="preserve">Budget (or revised) </v>
      </c>
      <c r="C8" s="873" t="str">
        <f>+BUDGET!D7</f>
        <v>Projected</v>
      </c>
      <c r="D8" s="873" t="str">
        <f>+BUDGET!E7</f>
        <v>Proposed Total</v>
      </c>
      <c r="E8" s="873" t="str">
        <f>+BUDGET!F7</f>
        <v>Proposed Operations</v>
      </c>
      <c r="F8" s="873" t="str">
        <f>+BUDGET!G7</f>
        <v>Proposed Capital</v>
      </c>
      <c r="G8" s="873" t="str">
        <f>+BUDGET!H7</f>
        <v>Capital Campaign</v>
      </c>
      <c r="H8" s="873" t="str">
        <f>+BUDGET!I7</f>
        <v>Restricted Fund</v>
      </c>
      <c r="I8" s="1443" t="s">
        <v>459</v>
      </c>
    </row>
    <row r="9" spans="1:9" s="101" customFormat="1">
      <c r="A9" s="234" t="s">
        <v>843</v>
      </c>
      <c r="B9" s="1389"/>
      <c r="C9" s="1390"/>
      <c r="D9" s="296">
        <f>E9+F9+G9+H9</f>
        <v>0</v>
      </c>
      <c r="E9" s="1391">
        <f>'ENROLMENT REVENUE'!R26</f>
        <v>0</v>
      </c>
      <c r="F9" s="1390"/>
      <c r="G9" s="1390"/>
      <c r="H9" s="1390"/>
      <c r="I9" s="1392"/>
    </row>
    <row r="10" spans="1:9" s="101" customFormat="1">
      <c r="A10" s="246" t="s">
        <v>786</v>
      </c>
      <c r="B10" s="1393">
        <f t="shared" ref="B10:H10" si="0">SUM(B9:B9)</f>
        <v>0</v>
      </c>
      <c r="C10" s="1394">
        <f t="shared" si="0"/>
        <v>0</v>
      </c>
      <c r="D10" s="297">
        <f t="shared" si="0"/>
        <v>0</v>
      </c>
      <c r="E10" s="1393">
        <f t="shared" si="0"/>
        <v>0</v>
      </c>
      <c r="F10" s="1394">
        <f t="shared" si="0"/>
        <v>0</v>
      </c>
      <c r="G10" s="1394">
        <f t="shared" si="0"/>
        <v>0</v>
      </c>
      <c r="H10" s="1394">
        <f t="shared" si="0"/>
        <v>0</v>
      </c>
      <c r="I10" s="881"/>
    </row>
    <row r="11" spans="1:9" s="101" customFormat="1">
      <c r="A11" s="57"/>
      <c r="B11" s="1395"/>
      <c r="C11" s="1395"/>
      <c r="D11" s="102"/>
      <c r="E11" s="1395"/>
      <c r="F11" s="1395"/>
      <c r="G11" s="1395"/>
      <c r="H11" s="1395"/>
      <c r="I11" s="881"/>
    </row>
    <row r="12" spans="1:9" s="101" customFormat="1">
      <c r="A12" s="233" t="s">
        <v>787</v>
      </c>
      <c r="B12" s="1395"/>
      <c r="C12" s="1395"/>
      <c r="D12" s="102"/>
      <c r="E12" s="1395"/>
      <c r="F12" s="1395"/>
      <c r="G12" s="1395"/>
      <c r="H12" s="1395"/>
      <c r="I12" s="881"/>
    </row>
    <row r="13" spans="1:9" s="101" customFormat="1">
      <c r="A13" s="174" t="s">
        <v>685</v>
      </c>
      <c r="B13" s="1396"/>
      <c r="C13" s="1397"/>
      <c r="D13" s="874" t="e">
        <f>E13+F13+G13+H13</f>
        <v>#VALUE!</v>
      </c>
      <c r="E13" s="1398" t="e">
        <f>'SALARY CALC.'!BD109</f>
        <v>#VALUE!</v>
      </c>
      <c r="F13" s="1397"/>
      <c r="G13" s="1397"/>
      <c r="H13" s="1397"/>
      <c r="I13" s="1399"/>
    </row>
    <row r="14" spans="1:9" s="101" customFormat="1">
      <c r="A14" s="314" t="s">
        <v>844</v>
      </c>
      <c r="B14" s="1400"/>
      <c r="C14" s="1401"/>
      <c r="D14" s="299">
        <f t="shared" ref="D14:D19" si="1">E14+F14+G14+H14</f>
        <v>0</v>
      </c>
      <c r="E14" s="1400"/>
      <c r="F14" s="1401"/>
      <c r="G14" s="1401"/>
      <c r="H14" s="1401"/>
      <c r="I14" s="1399"/>
    </row>
    <row r="15" spans="1:9" s="101" customFormat="1">
      <c r="A15" s="175" t="s">
        <v>181</v>
      </c>
      <c r="B15" s="1400"/>
      <c r="C15" s="1401"/>
      <c r="D15" s="299">
        <f t="shared" si="1"/>
        <v>0</v>
      </c>
      <c r="E15" s="299">
        <f>'ENROLMENT REVENUE'!CA375*'DATA INPUT'!B81</f>
        <v>0</v>
      </c>
      <c r="F15" s="1401"/>
      <c r="G15" s="1401"/>
      <c r="H15" s="1401"/>
      <c r="I15" s="1399"/>
    </row>
    <row r="16" spans="1:9" s="101" customFormat="1">
      <c r="A16" s="314" t="s">
        <v>691</v>
      </c>
      <c r="B16" s="1400"/>
      <c r="C16" s="1401"/>
      <c r="D16" s="299">
        <f t="shared" si="1"/>
        <v>0</v>
      </c>
      <c r="E16" s="1400"/>
      <c r="F16" s="1401"/>
      <c r="G16" s="1401"/>
      <c r="H16" s="1401"/>
      <c r="I16" s="1399"/>
    </row>
    <row r="17" spans="1:9" s="101" customFormat="1">
      <c r="A17" s="314" t="s">
        <v>845</v>
      </c>
      <c r="B17" s="1400"/>
      <c r="C17" s="1401"/>
      <c r="D17" s="299">
        <f t="shared" si="1"/>
        <v>0</v>
      </c>
      <c r="E17" s="1400"/>
      <c r="F17" s="1401"/>
      <c r="G17" s="1401"/>
      <c r="H17" s="1401"/>
      <c r="I17" s="1399"/>
    </row>
    <row r="18" spans="1:9" s="101" customFormat="1">
      <c r="A18" s="315" t="s">
        <v>846</v>
      </c>
      <c r="B18" s="1400"/>
      <c r="C18" s="1401"/>
      <c r="D18" s="299">
        <f t="shared" si="1"/>
        <v>0</v>
      </c>
      <c r="E18" s="1400"/>
      <c r="F18" s="1401"/>
      <c r="G18" s="1401"/>
      <c r="H18" s="1401"/>
      <c r="I18" s="1399" t="s">
        <v>17</v>
      </c>
    </row>
    <row r="19" spans="1:9" s="101" customFormat="1">
      <c r="A19" s="316" t="s">
        <v>847</v>
      </c>
      <c r="B19" s="1402"/>
      <c r="C19" s="1403"/>
      <c r="D19" s="247">
        <f t="shared" si="1"/>
        <v>0</v>
      </c>
      <c r="E19" s="1402"/>
      <c r="F19" s="1403"/>
      <c r="G19" s="1403"/>
      <c r="H19" s="1403"/>
      <c r="I19" s="1399"/>
    </row>
    <row r="20" spans="1:9" s="101" customFormat="1">
      <c r="A20" s="235" t="s">
        <v>807</v>
      </c>
      <c r="B20" s="1404">
        <f t="shared" ref="B20:H20" si="2">SUM(B13:B19)</f>
        <v>0</v>
      </c>
      <c r="C20" s="1405">
        <f t="shared" si="2"/>
        <v>0</v>
      </c>
      <c r="D20" s="298" t="e">
        <f t="shared" si="2"/>
        <v>#VALUE!</v>
      </c>
      <c r="E20" s="1404" t="e">
        <f t="shared" si="2"/>
        <v>#VALUE!</v>
      </c>
      <c r="F20" s="1405">
        <f t="shared" si="2"/>
        <v>0</v>
      </c>
      <c r="G20" s="1405">
        <f t="shared" si="2"/>
        <v>0</v>
      </c>
      <c r="H20" s="1405">
        <f t="shared" si="2"/>
        <v>0</v>
      </c>
      <c r="I20" s="880"/>
    </row>
    <row r="21" spans="1:9" s="101" customFormat="1">
      <c r="A21" s="235" t="s">
        <v>848</v>
      </c>
      <c r="B21" s="297">
        <f t="shared" ref="B21:H21" si="3">B10-B20</f>
        <v>0</v>
      </c>
      <c r="C21" s="1406">
        <f t="shared" si="3"/>
        <v>0</v>
      </c>
      <c r="D21" s="1407" t="e">
        <f t="shared" si="3"/>
        <v>#VALUE!</v>
      </c>
      <c r="E21" s="297" t="e">
        <f t="shared" si="3"/>
        <v>#VALUE!</v>
      </c>
      <c r="F21" s="1406">
        <f t="shared" si="3"/>
        <v>0</v>
      </c>
      <c r="G21" s="1406">
        <f t="shared" si="3"/>
        <v>0</v>
      </c>
      <c r="H21" s="1406">
        <f t="shared" si="3"/>
        <v>0</v>
      </c>
      <c r="I21" s="880"/>
    </row>
    <row r="22" spans="1:9" s="101" customFormat="1">
      <c r="A22" s="23"/>
      <c r="B22" s="880"/>
      <c r="C22" s="880"/>
      <c r="D22" s="880"/>
      <c r="E22" s="880"/>
      <c r="F22" s="880"/>
      <c r="G22" s="880"/>
      <c r="H22" s="880"/>
      <c r="I22" s="880"/>
    </row>
    <row r="23" spans="1:9">
      <c r="E23" s="208" t="e">
        <f>E20-BUDGET!F83</f>
        <v>#VALUE!</v>
      </c>
    </row>
  </sheetData>
  <sheetProtection password="C13C" sheet="1" objects="1" scenarios="1"/>
  <mergeCells count="1">
    <mergeCell ref="A6:B6"/>
  </mergeCells>
  <phoneticPr fontId="77" type="noConversion"/>
  <pageMargins left="0.7" right="0.7" top="0.75" bottom="0.75" header="0.3" footer="0.3"/>
  <pageSetup orientation="portrait" r:id="rId1"/>
  <drawing r:id="rId2"/>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8">
    <tabColor indexed="44"/>
  </sheetPr>
  <dimension ref="A1:K26"/>
  <sheetViews>
    <sheetView zoomScaleNormal="150" workbookViewId="0"/>
  </sheetViews>
  <sheetFormatPr defaultRowHeight="15" outlineLevelRow="1"/>
  <cols>
    <col min="1" max="1" width="30.7109375" customWidth="1"/>
    <col min="2" max="8" width="11.7109375" customWidth="1"/>
    <col min="9" max="9" width="45.140625" customWidth="1"/>
    <col min="10" max="10" width="33.42578125" bestFit="1" customWidth="1"/>
  </cols>
  <sheetData>
    <row r="1" spans="1:11" ht="18.75">
      <c r="A1" s="113" t="str">
        <f>'DATA INPUT'!B11</f>
        <v>ABC Christian School</v>
      </c>
    </row>
    <row r="2" spans="1:11" ht="18.75">
      <c r="A2" s="84" t="s">
        <v>849</v>
      </c>
    </row>
    <row r="3" spans="1:11" ht="18.75">
      <c r="A3" s="133" t="str">
        <f>"Budget year: "&amp;'DATA INPUT'!B10</f>
        <v>Budget year: 2013/14</v>
      </c>
      <c r="C3" s="91"/>
    </row>
    <row r="4" spans="1:11" s="312" customFormat="1" ht="45" customHeight="1" outlineLevel="1">
      <c r="A4" s="312" t="s">
        <v>17</v>
      </c>
      <c r="I4" s="312" t="s">
        <v>23</v>
      </c>
    </row>
    <row r="5" spans="1:11" s="312" customFormat="1" ht="36" customHeight="1" thickBot="1">
      <c r="A5" s="313"/>
    </row>
    <row r="6" spans="1:11" s="312" customFormat="1" ht="15.75" thickBot="1">
      <c r="A6" s="1462" t="e">
        <f>"Excess (deficit) of revenues over expenses: $ " &amp; ROUND(BUDGET!$E$120,0)</f>
        <v>#VALUE!</v>
      </c>
      <c r="B6" s="1463"/>
      <c r="C6" s="1464"/>
      <c r="I6" s="566"/>
    </row>
    <row r="7" spans="1:11" s="29" customFormat="1" ht="26.25" customHeight="1">
      <c r="A7" s="880"/>
      <c r="B7" s="569" t="str">
        <f>'DATA INPUT'!$B$9</f>
        <v>2012/13</v>
      </c>
      <c r="C7" s="569" t="str">
        <f>'DATA INPUT'!$B$9</f>
        <v>2012/13</v>
      </c>
      <c r="D7" s="294" t="str">
        <f>'DATA INPUT'!$B$10</f>
        <v>2013/14</v>
      </c>
      <c r="E7" s="294" t="str">
        <f>'DATA INPUT'!$B$10</f>
        <v>2013/14</v>
      </c>
      <c r="F7" s="204" t="str">
        <f>'DATA INPUT'!$B$10</f>
        <v>2013/14</v>
      </c>
      <c r="G7" s="204" t="str">
        <f>'DATA INPUT'!$B$10</f>
        <v>2013/14</v>
      </c>
      <c r="H7" s="204" t="str">
        <f>'DATA INPUT'!$B$10</f>
        <v>2013/14</v>
      </c>
      <c r="I7" s="880"/>
      <c r="J7" s="880"/>
      <c r="K7" s="880"/>
    </row>
    <row r="8" spans="1:11" s="37" customFormat="1" ht="30">
      <c r="A8" s="532" t="s">
        <v>850</v>
      </c>
      <c r="B8" s="873" t="str">
        <f>+BUDGET!C7</f>
        <v xml:space="preserve">Budget (or revised) </v>
      </c>
      <c r="C8" s="873" t="str">
        <f>+BUDGET!D7</f>
        <v>Projected</v>
      </c>
      <c r="D8" s="873" t="str">
        <f>+BUDGET!E7</f>
        <v>Proposed Total</v>
      </c>
      <c r="E8" s="873" t="str">
        <f>+BUDGET!F7</f>
        <v>Proposed Operations</v>
      </c>
      <c r="F8" s="873" t="str">
        <f>+BUDGET!G7</f>
        <v>Proposed Capital</v>
      </c>
      <c r="G8" s="873" t="str">
        <f>+BUDGET!H7</f>
        <v>Capital Campaign</v>
      </c>
      <c r="H8" s="873" t="str">
        <f>+BUDGET!I7</f>
        <v>Restricted Fund</v>
      </c>
      <c r="I8" s="1443" t="s">
        <v>459</v>
      </c>
      <c r="J8" s="880"/>
      <c r="K8" s="880"/>
    </row>
    <row r="9" spans="1:11" s="29" customFormat="1">
      <c r="A9" s="315" t="s">
        <v>851</v>
      </c>
      <c r="B9" s="1408"/>
      <c r="C9" s="1054"/>
      <c r="D9" s="1409">
        <f>E9+F9+G9+H9</f>
        <v>0</v>
      </c>
      <c r="E9" s="1408"/>
      <c r="F9" s="1054"/>
      <c r="G9" s="1054"/>
      <c r="H9" s="1054"/>
      <c r="I9" s="1410"/>
      <c r="J9" s="880"/>
      <c r="K9" s="880"/>
    </row>
    <row r="10" spans="1:11" s="29" customFormat="1">
      <c r="A10" s="315" t="s">
        <v>852</v>
      </c>
      <c r="B10" s="1411"/>
      <c r="C10" s="1288"/>
      <c r="D10" s="1298">
        <f>E10+F10+G10+H10</f>
        <v>0</v>
      </c>
      <c r="E10" s="1411"/>
      <c r="F10" s="1288">
        <v>0</v>
      </c>
      <c r="G10" s="1288">
        <v>0</v>
      </c>
      <c r="H10" s="1288">
        <v>0</v>
      </c>
      <c r="I10" s="1412"/>
      <c r="J10" s="880"/>
      <c r="K10" s="880"/>
    </row>
    <row r="11" spans="1:11" s="29" customFormat="1">
      <c r="A11" s="316" t="s">
        <v>811</v>
      </c>
      <c r="B11" s="1411"/>
      <c r="C11" s="1256"/>
      <c r="D11" s="1298">
        <f>E11+F11+G11+H11</f>
        <v>0</v>
      </c>
      <c r="E11" s="1413"/>
      <c r="F11" s="1256"/>
      <c r="G11" s="1256"/>
      <c r="H11" s="1256"/>
      <c r="I11" s="1414"/>
      <c r="J11" s="880"/>
      <c r="K11" s="880"/>
    </row>
    <row r="12" spans="1:11" s="37" customFormat="1">
      <c r="A12" s="244" t="s">
        <v>786</v>
      </c>
      <c r="B12" s="1371">
        <f t="shared" ref="B12:H12" si="0">SUM(B9:B11)</f>
        <v>0</v>
      </c>
      <c r="C12" s="1372">
        <f t="shared" si="0"/>
        <v>0</v>
      </c>
      <c r="D12" s="292">
        <f t="shared" si="0"/>
        <v>0</v>
      </c>
      <c r="E12" s="1371">
        <f t="shared" si="0"/>
        <v>0</v>
      </c>
      <c r="F12" s="1372">
        <f t="shared" si="0"/>
        <v>0</v>
      </c>
      <c r="G12" s="1372">
        <f t="shared" si="0"/>
        <v>0</v>
      </c>
      <c r="H12" s="1372">
        <f t="shared" si="0"/>
        <v>0</v>
      </c>
      <c r="I12" s="927"/>
      <c r="J12" s="880"/>
      <c r="K12" s="880"/>
    </row>
    <row r="13" spans="1:11" s="29" customFormat="1">
      <c r="A13" s="57"/>
      <c r="B13" s="1415"/>
      <c r="C13" s="1415"/>
      <c r="D13" s="248"/>
      <c r="E13" s="1415"/>
      <c r="F13" s="1415"/>
      <c r="G13" s="1415"/>
      <c r="H13" s="1415"/>
      <c r="I13" s="927"/>
      <c r="J13" s="880"/>
      <c r="K13" s="880"/>
    </row>
    <row r="14" spans="1:11" s="37" customFormat="1">
      <c r="A14" s="267" t="s">
        <v>787</v>
      </c>
      <c r="B14" s="1415"/>
      <c r="C14" s="1415"/>
      <c r="D14" s="248"/>
      <c r="E14" s="1415"/>
      <c r="F14" s="1415"/>
      <c r="G14" s="1415"/>
      <c r="H14" s="1415"/>
      <c r="I14" s="927"/>
      <c r="J14" s="880"/>
      <c r="K14" s="880"/>
    </row>
    <row r="15" spans="1:11" s="29" customFormat="1">
      <c r="A15" s="310" t="s">
        <v>853</v>
      </c>
      <c r="B15" s="1416">
        <f>'EDUC '!B14</f>
        <v>0</v>
      </c>
      <c r="C15" s="1417">
        <f>'EDUC '!C14</f>
        <v>0</v>
      </c>
      <c r="D15" s="1418" t="e">
        <f>E15+F15+G15+H15</f>
        <v>#VALUE!</v>
      </c>
      <c r="E15" s="1419" t="e">
        <f>'SALARY CALC.'!AZ109</f>
        <v>#VALUE!</v>
      </c>
      <c r="F15" s="1420"/>
      <c r="G15" s="1420"/>
      <c r="H15" s="1420"/>
      <c r="I15" s="1412"/>
      <c r="J15" s="221" t="str">
        <f>'DATA INPUT'!A72</f>
        <v xml:space="preserve">Preschool - sq. ft. space allocation </v>
      </c>
      <c r="K15" s="1421">
        <f>'DATA INPUT'!B72</f>
        <v>0</v>
      </c>
    </row>
    <row r="16" spans="1:11" s="29" customFormat="1">
      <c r="A16" s="311" t="s">
        <v>814</v>
      </c>
      <c r="B16" s="1422">
        <f>ADMIN!B22*K16</f>
        <v>0</v>
      </c>
      <c r="C16" s="1299">
        <f>ADMIN!C22*K16</f>
        <v>0</v>
      </c>
      <c r="D16" s="1423" t="e">
        <f>E16+F16+G16+H16</f>
        <v>#VALUE!</v>
      </c>
      <c r="E16" s="1422" t="e">
        <f>ADMIN!D22*'PRESCHOOL SUM'!K16</f>
        <v>#VALUE!</v>
      </c>
      <c r="F16" s="1424"/>
      <c r="G16" s="1424"/>
      <c r="H16" s="1424"/>
      <c r="I16" s="1412"/>
      <c r="J16" s="179" t="s">
        <v>854</v>
      </c>
      <c r="K16" s="1425">
        <f>'DATA INPUT'!B72/'DATA INPUT'!B69</f>
        <v>0</v>
      </c>
    </row>
    <row r="17" spans="1:9" s="29" customFormat="1">
      <c r="A17" s="308" t="s">
        <v>855</v>
      </c>
      <c r="B17" s="1411"/>
      <c r="C17" s="1288"/>
      <c r="D17" s="1423">
        <f t="shared" ref="D17:D21" si="1">E17+F17+G17+H17</f>
        <v>0</v>
      </c>
      <c r="E17" s="1411"/>
      <c r="F17" s="1424"/>
      <c r="G17" s="1424"/>
      <c r="H17" s="1424"/>
      <c r="I17" s="1412"/>
    </row>
    <row r="18" spans="1:9" s="29" customFormat="1">
      <c r="A18" s="308" t="s">
        <v>804</v>
      </c>
      <c r="B18" s="1411"/>
      <c r="C18" s="1288"/>
      <c r="D18" s="1423">
        <f t="shared" si="1"/>
        <v>0</v>
      </c>
      <c r="E18" s="1411"/>
      <c r="F18" s="1424"/>
      <c r="G18" s="1424"/>
      <c r="H18" s="1424"/>
      <c r="I18" s="1412"/>
    </row>
    <row r="19" spans="1:9" s="29" customFormat="1">
      <c r="A19" s="308" t="s">
        <v>823</v>
      </c>
      <c r="B19" s="1411"/>
      <c r="C19" s="1288"/>
      <c r="D19" s="1423">
        <f t="shared" si="1"/>
        <v>0</v>
      </c>
      <c r="E19" s="1411"/>
      <c r="F19" s="1424"/>
      <c r="G19" s="1424"/>
      <c r="H19" s="1424"/>
      <c r="I19" s="1412"/>
    </row>
    <row r="20" spans="1:9" s="29" customFormat="1">
      <c r="A20" s="308" t="s">
        <v>824</v>
      </c>
      <c r="B20" s="1411"/>
      <c r="C20" s="1288"/>
      <c r="D20" s="1423">
        <f t="shared" si="1"/>
        <v>0</v>
      </c>
      <c r="E20" s="1423">
        <f>'DATA INPUT'!B72*'DATA INPUT'!B73</f>
        <v>0</v>
      </c>
      <c r="F20" s="1424"/>
      <c r="G20" s="1424"/>
      <c r="H20" s="1424"/>
      <c r="I20" s="1412"/>
    </row>
    <row r="21" spans="1:9" s="29" customFormat="1">
      <c r="A21" s="309" t="s">
        <v>475</v>
      </c>
      <c r="B21" s="1413"/>
      <c r="C21" s="1256"/>
      <c r="D21" s="1423">
        <f t="shared" si="1"/>
        <v>0</v>
      </c>
      <c r="E21" s="1413"/>
      <c r="F21" s="1426"/>
      <c r="G21" s="1426"/>
      <c r="H21" s="1426"/>
      <c r="I21" s="1412"/>
    </row>
    <row r="22" spans="1:9" s="37" customFormat="1">
      <c r="A22" s="268" t="s">
        <v>807</v>
      </c>
      <c r="B22" s="1064">
        <f t="shared" ref="B22:H22" si="2">SUM(B15:B21)</f>
        <v>0</v>
      </c>
      <c r="C22" s="1065">
        <f t="shared" si="2"/>
        <v>0</v>
      </c>
      <c r="D22" s="289" t="e">
        <f t="shared" si="2"/>
        <v>#VALUE!</v>
      </c>
      <c r="E22" s="1065" t="e">
        <f t="shared" si="2"/>
        <v>#VALUE!</v>
      </c>
      <c r="F22" s="1067">
        <f t="shared" si="2"/>
        <v>0</v>
      </c>
      <c r="G22" s="1067">
        <f t="shared" si="2"/>
        <v>0</v>
      </c>
      <c r="H22" s="1067">
        <f t="shared" si="2"/>
        <v>0</v>
      </c>
      <c r="I22" s="927"/>
    </row>
    <row r="23" spans="1:9" s="37" customFormat="1">
      <c r="A23" s="268" t="s">
        <v>848</v>
      </c>
      <c r="B23" s="287">
        <f t="shared" ref="B23:H23" si="3">B12-B22</f>
        <v>0</v>
      </c>
      <c r="C23" s="293">
        <f t="shared" si="3"/>
        <v>0</v>
      </c>
      <c r="D23" s="289" t="e">
        <f t="shared" si="3"/>
        <v>#VALUE!</v>
      </c>
      <c r="E23" s="288" t="e">
        <f t="shared" si="3"/>
        <v>#VALUE!</v>
      </c>
      <c r="F23" s="290">
        <f t="shared" si="3"/>
        <v>0</v>
      </c>
      <c r="G23" s="290">
        <f t="shared" si="3"/>
        <v>0</v>
      </c>
      <c r="H23" s="290">
        <f t="shared" si="3"/>
        <v>0</v>
      </c>
      <c r="I23" s="927" t="s">
        <v>23</v>
      </c>
    </row>
    <row r="24" spans="1:9" s="37" customFormat="1">
      <c r="A24" s="880"/>
      <c r="B24" s="880"/>
      <c r="C24" s="880"/>
      <c r="D24" s="880"/>
      <c r="E24" s="880"/>
      <c r="F24" s="880"/>
      <c r="G24" s="880"/>
      <c r="H24" s="880"/>
      <c r="I24" s="881"/>
    </row>
    <row r="25" spans="1:9" s="37" customFormat="1">
      <c r="A25" s="880"/>
      <c r="B25" s="880"/>
      <c r="C25" s="880"/>
      <c r="D25" s="880"/>
      <c r="E25" s="880"/>
      <c r="F25" s="880"/>
      <c r="G25" s="880"/>
      <c r="H25" s="880"/>
      <c r="I25" s="881"/>
    </row>
    <row r="26" spans="1:9" s="37" customFormat="1">
      <c r="A26" s="880"/>
      <c r="B26" s="880"/>
      <c r="C26" s="880"/>
      <c r="D26" s="880"/>
      <c r="E26" s="1308"/>
      <c r="F26" s="921"/>
      <c r="G26" s="921"/>
      <c r="H26" s="921"/>
      <c r="I26" s="881"/>
    </row>
  </sheetData>
  <sheetProtection password="C13C" sheet="1" objects="1" scenarios="1"/>
  <protectedRanges>
    <protectedRange sqref="J4:IV7 A4:I4 A5:H6 I6 A7:I7" name="Range1"/>
  </protectedRanges>
  <mergeCells count="1">
    <mergeCell ref="A6:C6"/>
  </mergeCells>
  <phoneticPr fontId="0" type="noConversion"/>
  <pageMargins left="0.7" right="0.7" top="0.75" bottom="0.75" header="0.3" footer="0.3"/>
  <pageSetup orientation="portrait" r:id="rId1"/>
  <drawing r:id="rId2"/>
  <legacyDrawing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indexed="44"/>
  </sheetPr>
  <dimension ref="A1:T68"/>
  <sheetViews>
    <sheetView zoomScaleNormal="150" workbookViewId="0"/>
  </sheetViews>
  <sheetFormatPr defaultRowHeight="15" outlineLevelRow="1"/>
  <cols>
    <col min="1" max="1" width="31.140625" style="312" customWidth="1"/>
    <col min="2" max="2" width="81.140625" style="312" bestFit="1" customWidth="1"/>
    <col min="3" max="16" width="12.28515625" style="312" customWidth="1"/>
    <col min="17" max="17" width="10.42578125" style="312" bestFit="1" customWidth="1"/>
    <col min="18" max="16384" width="9.140625" style="312"/>
  </cols>
  <sheetData>
    <row r="1" spans="1:14" ht="18.75">
      <c r="A1" s="113" t="str">
        <f>'DATA INPUT'!B11</f>
        <v>ABC Christian School</v>
      </c>
    </row>
    <row r="2" spans="1:14" ht="18.75">
      <c r="A2" s="85" t="s">
        <v>856</v>
      </c>
    </row>
    <row r="3" spans="1:14" ht="18.75">
      <c r="A3" s="133" t="str">
        <f>"Budget year: "&amp;'DATA INPUT'!B10</f>
        <v>Budget year: 2013/14</v>
      </c>
      <c r="C3" s="799"/>
    </row>
    <row r="4" spans="1:14" ht="86.25" customHeight="1" outlineLevel="1"/>
    <row r="5" spans="1:14" ht="30" customHeight="1"/>
    <row r="6" spans="1:14" ht="45">
      <c r="A6" s="313"/>
      <c r="C6" s="819" t="s">
        <v>857</v>
      </c>
      <c r="D6" s="821" t="s">
        <v>858</v>
      </c>
      <c r="E6" s="823" t="s">
        <v>858</v>
      </c>
      <c r="G6" s="823" t="s">
        <v>859</v>
      </c>
    </row>
    <row r="7" spans="1:14" s="639" customFormat="1">
      <c r="A7" s="881"/>
      <c r="B7" s="881"/>
      <c r="C7" s="820" t="str">
        <f>'DATA INPUT'!B10</f>
        <v>2013/14</v>
      </c>
      <c r="D7" s="822" t="s">
        <v>860</v>
      </c>
      <c r="E7" s="824" t="s">
        <v>861</v>
      </c>
      <c r="F7" s="881"/>
      <c r="G7" s="559" t="s">
        <v>860</v>
      </c>
      <c r="H7" s="881"/>
      <c r="I7" s="881"/>
      <c r="J7" s="881"/>
      <c r="K7" s="881"/>
      <c r="L7" s="881"/>
      <c r="M7" s="800"/>
      <c r="N7" s="800"/>
    </row>
    <row r="8" spans="1:14" s="639" customFormat="1" ht="15.75">
      <c r="A8" s="621" t="s">
        <v>862</v>
      </c>
      <c r="B8" s="881"/>
      <c r="C8" s="881"/>
      <c r="D8" s="881"/>
      <c r="E8" s="881"/>
      <c r="F8" s="881"/>
      <c r="G8" s="881"/>
      <c r="H8" s="881"/>
      <c r="I8" s="881"/>
      <c r="J8" s="881"/>
      <c r="K8" s="881"/>
      <c r="L8" s="881"/>
      <c r="M8" s="881"/>
      <c r="N8" s="881"/>
    </row>
    <row r="9" spans="1:14" s="639" customFormat="1">
      <c r="A9" s="1427" t="s">
        <v>863</v>
      </c>
      <c r="B9" s="1428" t="s">
        <v>864</v>
      </c>
      <c r="C9" s="1121" t="e">
        <f>BUDGET!F118/(STATISTICS!P61-(C61/2))</f>
        <v>#VALUE!</v>
      </c>
      <c r="D9" s="1070"/>
      <c r="E9" s="597"/>
      <c r="F9" s="881"/>
      <c r="G9" s="1070"/>
      <c r="H9" s="881"/>
      <c r="I9" s="881"/>
      <c r="J9" s="881"/>
      <c r="K9" s="881"/>
      <c r="L9" s="881"/>
      <c r="M9" s="881"/>
      <c r="N9" s="881"/>
    </row>
    <row r="10" spans="1:14" s="639" customFormat="1">
      <c r="A10" s="880"/>
      <c r="B10" s="1429" t="s">
        <v>865</v>
      </c>
      <c r="C10" s="1430" t="e">
        <f>BUDGET!F15/STATISTICS!P61</f>
        <v>#DIV/0!</v>
      </c>
      <c r="D10" s="1061"/>
      <c r="E10" s="902"/>
      <c r="F10" s="881"/>
      <c r="G10" s="1061"/>
      <c r="H10" s="881"/>
      <c r="I10" s="881"/>
      <c r="J10" s="881"/>
      <c r="K10" s="881"/>
      <c r="L10" s="881"/>
      <c r="M10" s="881"/>
      <c r="N10" s="881"/>
    </row>
    <row r="11" spans="1:14" s="639" customFormat="1">
      <c r="A11" s="880"/>
      <c r="B11" s="1429" t="s">
        <v>866</v>
      </c>
      <c r="C11" s="1074" t="e">
        <f>(P42+P46+P52)/('ENROLMENT REVENUE'!E380+'ENROLMENT REVENUE'!E381)</f>
        <v>#DIV/0!</v>
      </c>
      <c r="D11" s="1061"/>
      <c r="E11" s="902"/>
      <c r="F11" s="881"/>
      <c r="G11" s="1061"/>
      <c r="H11" s="881"/>
      <c r="I11" s="881"/>
      <c r="J11" s="881"/>
      <c r="K11" s="881"/>
      <c r="L11" s="881"/>
      <c r="M11" s="881"/>
      <c r="N11" s="881"/>
    </row>
    <row r="12" spans="1:14" s="639" customFormat="1">
      <c r="A12" s="880"/>
      <c r="B12" s="1431" t="s">
        <v>867</v>
      </c>
      <c r="C12" s="1432" t="e">
        <f>P59/P61</f>
        <v>#DIV/0!</v>
      </c>
      <c r="D12" s="1063"/>
      <c r="E12" s="903"/>
      <c r="F12" s="881"/>
      <c r="G12" s="1063"/>
      <c r="H12" s="881"/>
      <c r="I12" s="881"/>
      <c r="J12" s="881"/>
      <c r="K12" s="881"/>
      <c r="L12" s="881"/>
      <c r="M12" s="881"/>
      <c r="N12" s="881"/>
    </row>
    <row r="13" spans="1:14" s="639" customFormat="1" ht="7.5" customHeight="1">
      <c r="A13" s="880"/>
      <c r="B13" s="880"/>
      <c r="C13" s="880"/>
      <c r="D13" s="881"/>
      <c r="E13" s="881"/>
      <c r="F13" s="881"/>
      <c r="G13" s="881"/>
      <c r="H13" s="881"/>
      <c r="I13" s="881"/>
      <c r="J13" s="881"/>
      <c r="K13" s="881"/>
      <c r="L13" s="881"/>
      <c r="M13" s="881"/>
      <c r="N13" s="881"/>
    </row>
    <row r="14" spans="1:14" s="639" customFormat="1">
      <c r="A14" s="1088" t="s">
        <v>868</v>
      </c>
      <c r="B14" s="1428" t="s">
        <v>869</v>
      </c>
      <c r="C14" s="1121" t="e">
        <f>BUDGET!E118/'SALARY CALC.'!V110</f>
        <v>#VALUE!</v>
      </c>
      <c r="D14" s="1070"/>
      <c r="E14" s="597"/>
      <c r="F14" s="881"/>
      <c r="G14" s="1070"/>
      <c r="H14" s="881"/>
      <c r="I14" s="881"/>
      <c r="J14" s="881"/>
      <c r="K14" s="881"/>
      <c r="L14" s="881"/>
      <c r="M14" s="881"/>
      <c r="N14" s="881"/>
    </row>
    <row r="15" spans="1:14" s="639" customFormat="1">
      <c r="A15" s="880"/>
      <c r="B15" s="1429" t="s">
        <v>870</v>
      </c>
      <c r="C15" s="1433" t="e">
        <f>('SALARY CALC.'!AV109+'SALARY CALC.'!AW109+'SALARY CALC.'!AX109+'SALARY CALC.'!AY109+'SALARY CALC.'!BA109)/'SALARY CALC.'!V110</f>
        <v>#VALUE!</v>
      </c>
      <c r="D15" s="1061"/>
      <c r="E15" s="902"/>
      <c r="F15" s="881"/>
      <c r="G15" s="1061"/>
      <c r="H15" s="881"/>
      <c r="I15" s="881"/>
      <c r="J15" s="881"/>
      <c r="K15" s="881"/>
      <c r="L15" s="881"/>
      <c r="M15" s="881"/>
      <c r="N15" s="881"/>
    </row>
    <row r="16" spans="1:14" s="639" customFormat="1">
      <c r="A16" s="880"/>
      <c r="B16" s="1431" t="s">
        <v>871</v>
      </c>
      <c r="C16" s="1434" t="e">
        <f>(P61-(C51/2))/'SALARY CALC.'!V110</f>
        <v>#DIV/0!</v>
      </c>
      <c r="D16" s="1063"/>
      <c r="E16" s="903"/>
      <c r="F16" s="881"/>
      <c r="G16" s="1063"/>
      <c r="H16" s="881"/>
      <c r="I16" s="881"/>
      <c r="J16" s="881"/>
      <c r="K16" s="881"/>
      <c r="L16" s="881"/>
      <c r="M16" s="881"/>
      <c r="N16" s="881"/>
    </row>
    <row r="17" spans="1:10" s="639" customFormat="1" ht="7.5" customHeight="1">
      <c r="A17" s="880"/>
      <c r="B17" s="880"/>
      <c r="C17" s="880"/>
      <c r="D17" s="881"/>
      <c r="E17" s="881"/>
      <c r="F17" s="881"/>
      <c r="G17" s="881"/>
      <c r="H17" s="881"/>
      <c r="I17" s="881"/>
      <c r="J17" s="881"/>
    </row>
    <row r="18" spans="1:10" s="639" customFormat="1">
      <c r="A18" s="1088" t="s">
        <v>872</v>
      </c>
      <c r="B18" s="1428" t="s">
        <v>873</v>
      </c>
      <c r="C18" s="1435" t="e">
        <f>BUDGET!F15/BUDGET!F19</f>
        <v>#DIV/0!</v>
      </c>
      <c r="D18" s="1070"/>
      <c r="E18" s="597"/>
      <c r="F18" s="881"/>
      <c r="G18" s="1070"/>
      <c r="H18" s="881"/>
      <c r="I18" s="881"/>
      <c r="J18" s="881"/>
    </row>
    <row r="19" spans="1:10" s="639" customFormat="1">
      <c r="A19" s="880"/>
      <c r="B19" s="1429" t="s">
        <v>874</v>
      </c>
      <c r="C19" s="1436" t="e">
        <f>('ENROLMENT REVENUE'!R23+DEVELOPMENT!E49)/BUDGET!F9</f>
        <v>#DIV/0!</v>
      </c>
      <c r="D19" s="1061"/>
      <c r="E19" s="902"/>
      <c r="F19" s="881"/>
      <c r="G19" s="1061"/>
      <c r="H19" s="881"/>
      <c r="I19" s="881"/>
      <c r="J19" s="881"/>
    </row>
    <row r="20" spans="1:10" s="639" customFormat="1">
      <c r="A20" s="880"/>
      <c r="B20" s="1431" t="s">
        <v>875</v>
      </c>
      <c r="C20" s="1437" t="e">
        <f>('ENROLMENT REVENUE'!R23+DEVELOPMENT!E48+DEVELOPMENT!E49)/BUDGET!F31</f>
        <v>#DIV/0!</v>
      </c>
      <c r="D20" s="1063"/>
      <c r="E20" s="903"/>
      <c r="F20" s="881"/>
      <c r="G20" s="1063"/>
      <c r="H20" s="881"/>
      <c r="I20" s="881"/>
      <c r="J20" s="881"/>
    </row>
    <row r="21" spans="1:10" s="639" customFormat="1" ht="7.5" customHeight="1">
      <c r="A21" s="880"/>
      <c r="B21" s="880"/>
      <c r="C21" s="1252"/>
      <c r="D21" s="881"/>
      <c r="E21" s="881"/>
      <c r="F21" s="881"/>
      <c r="G21" s="881"/>
      <c r="H21" s="881"/>
      <c r="I21" s="881"/>
      <c r="J21" s="881"/>
    </row>
    <row r="22" spans="1:10" s="639" customFormat="1">
      <c r="A22" s="1088" t="s">
        <v>876</v>
      </c>
      <c r="B22" s="1428" t="s">
        <v>877</v>
      </c>
      <c r="C22" s="1435" t="e">
        <f>BUDGET!F15/BUDGET!F31</f>
        <v>#DIV/0!</v>
      </c>
      <c r="D22" s="1070"/>
      <c r="E22" s="597"/>
      <c r="F22" s="881"/>
      <c r="G22" s="1070"/>
      <c r="H22" s="881"/>
      <c r="I22" s="881"/>
      <c r="J22" s="881"/>
    </row>
    <row r="23" spans="1:10" s="639" customFormat="1">
      <c r="A23" s="880"/>
      <c r="B23" s="1429" t="s">
        <v>878</v>
      </c>
      <c r="C23" s="1438" t="e">
        <f>BUDGET!F19/(P58-(C58/2))</f>
        <v>#DIV/0!</v>
      </c>
      <c r="D23" s="1061"/>
      <c r="E23" s="902"/>
      <c r="F23" s="881"/>
      <c r="G23" s="1061"/>
      <c r="H23" s="881"/>
      <c r="I23" s="881"/>
      <c r="J23" s="881"/>
    </row>
    <row r="24" spans="1:10" s="639" customFormat="1">
      <c r="A24" s="880"/>
      <c r="B24" s="1429" t="s">
        <v>879</v>
      </c>
      <c r="C24" s="1436" t="e">
        <f>BUDGET!F10/BUDGET!F31</f>
        <v>#DIV/0!</v>
      </c>
      <c r="D24" s="1061"/>
      <c r="E24" s="902"/>
      <c r="F24" s="881"/>
      <c r="G24" s="1061"/>
      <c r="H24" s="881"/>
      <c r="I24" s="881"/>
      <c r="J24" s="881"/>
    </row>
    <row r="25" spans="1:10" s="639" customFormat="1">
      <c r="A25" s="880"/>
      <c r="B25" s="1431" t="s">
        <v>880</v>
      </c>
      <c r="C25" s="1437" t="e">
        <f>BUDGET!F30/BUDGET!F31</f>
        <v>#DIV/0!</v>
      </c>
      <c r="D25" s="1063"/>
      <c r="E25" s="903"/>
      <c r="F25" s="881"/>
      <c r="G25" s="1063"/>
      <c r="H25" s="881"/>
      <c r="I25" s="881"/>
      <c r="J25" s="881"/>
    </row>
    <row r="26" spans="1:10" s="639" customFormat="1" ht="7.5" customHeight="1">
      <c r="A26" s="880"/>
      <c r="B26" s="880"/>
      <c r="C26" s="880"/>
      <c r="D26" s="881"/>
      <c r="E26" s="881"/>
      <c r="F26" s="881"/>
      <c r="G26" s="881"/>
      <c r="H26" s="881"/>
      <c r="I26" s="881"/>
      <c r="J26" s="881"/>
    </row>
    <row r="27" spans="1:10" s="639" customFormat="1">
      <c r="A27" s="1088" t="s">
        <v>881</v>
      </c>
      <c r="B27" s="900" t="s">
        <v>882</v>
      </c>
      <c r="C27" s="1439" t="e">
        <f>(SUM(BUDGET!F34:F38)+BUDGET!F40)/BUDGET!F31</f>
        <v>#VALUE!</v>
      </c>
      <c r="D27" s="1070"/>
      <c r="E27" s="597"/>
      <c r="F27" s="881"/>
      <c r="G27" s="1070"/>
      <c r="H27" s="881"/>
      <c r="I27" s="881"/>
      <c r="J27" s="881"/>
    </row>
    <row r="28" spans="1:10" s="639" customFormat="1">
      <c r="A28" s="880"/>
      <c r="B28" s="1429" t="s">
        <v>883</v>
      </c>
      <c r="C28" s="1440" t="e">
        <f>('SALARY CALC.'!AI109+'SALARY CALC.'!X112)/BUDGET!F31</f>
        <v>#VALUE!</v>
      </c>
      <c r="D28" s="1061"/>
      <c r="E28" s="902"/>
      <c r="F28" s="881"/>
      <c r="G28" s="1061"/>
      <c r="H28" s="881"/>
      <c r="I28" s="881"/>
      <c r="J28" s="881"/>
    </row>
    <row r="29" spans="1:10" s="639" customFormat="1">
      <c r="A29" s="880"/>
      <c r="B29" s="1429" t="s">
        <v>884</v>
      </c>
      <c r="C29" s="1440" t="e">
        <f>'PRO D'!D33/BUDGET!F31</f>
        <v>#DIV/0!</v>
      </c>
      <c r="D29" s="1061"/>
      <c r="E29" s="902"/>
      <c r="F29" s="881"/>
      <c r="G29" s="1061"/>
      <c r="H29" s="881"/>
      <c r="I29" s="881"/>
      <c r="J29" s="881"/>
    </row>
    <row r="30" spans="1:10" s="639" customFormat="1">
      <c r="A30" s="880"/>
      <c r="B30" s="1429" t="s">
        <v>885</v>
      </c>
      <c r="C30" s="1440" t="e">
        <f>SUM(BUDGET!F42:F61)/BUDGET!F31</f>
        <v>#VALUE!</v>
      </c>
      <c r="D30" s="1061"/>
      <c r="E30" s="902"/>
      <c r="F30" s="881"/>
      <c r="G30" s="1061"/>
      <c r="H30" s="881"/>
      <c r="I30" s="881"/>
      <c r="J30" s="881"/>
    </row>
    <row r="31" spans="1:10" s="639" customFormat="1">
      <c r="A31" s="880"/>
      <c r="B31" s="1429" t="s">
        <v>886</v>
      </c>
      <c r="C31" s="1440" t="e">
        <f>BUDGET!F74/BUDGET!F31</f>
        <v>#VALUE!</v>
      </c>
      <c r="D31" s="1061"/>
      <c r="E31" s="902"/>
      <c r="F31" s="881"/>
      <c r="G31" s="1061"/>
      <c r="H31" s="881"/>
      <c r="I31" s="881"/>
      <c r="J31" s="881"/>
    </row>
    <row r="32" spans="1:10" s="639" customFormat="1">
      <c r="A32" s="880"/>
      <c r="B32" s="1429" t="s">
        <v>887</v>
      </c>
      <c r="C32" s="1440" t="e">
        <f>BUDGET!F83/BUDGET!F31</f>
        <v>#VALUE!</v>
      </c>
      <c r="D32" s="1061"/>
      <c r="E32" s="902"/>
      <c r="F32" s="881"/>
      <c r="G32" s="1061"/>
      <c r="H32" s="881"/>
      <c r="I32" s="881"/>
      <c r="J32" s="881"/>
    </row>
    <row r="33" spans="1:20" s="639" customFormat="1">
      <c r="A33" s="880"/>
      <c r="B33" s="1429" t="s">
        <v>888</v>
      </c>
      <c r="C33" s="1440" t="e">
        <f>BUDGET!F97/BUDGET!F31</f>
        <v>#VALUE!</v>
      </c>
      <c r="D33" s="1061"/>
      <c r="E33" s="902"/>
      <c r="F33" s="881"/>
      <c r="G33" s="1061"/>
      <c r="H33" s="881"/>
      <c r="I33" s="881"/>
      <c r="J33" s="881"/>
      <c r="K33" s="881"/>
      <c r="L33" s="881"/>
      <c r="M33" s="881"/>
      <c r="N33" s="881"/>
      <c r="O33" s="881"/>
      <c r="P33" s="881"/>
      <c r="Q33" s="881"/>
      <c r="R33" s="881"/>
      <c r="S33" s="881"/>
      <c r="T33" s="881"/>
    </row>
    <row r="34" spans="1:20" s="639" customFormat="1">
      <c r="A34" s="880"/>
      <c r="B34" s="1429" t="s">
        <v>889</v>
      </c>
      <c r="C34" s="1440" t="e">
        <f>BUDGET!F104/BUDGET!F31</f>
        <v>#VALUE!</v>
      </c>
      <c r="D34" s="1061"/>
      <c r="E34" s="902"/>
      <c r="F34" s="881"/>
      <c r="G34" s="1061"/>
      <c r="H34" s="881"/>
      <c r="I34" s="881"/>
      <c r="J34" s="881"/>
      <c r="K34" s="881"/>
      <c r="L34" s="881"/>
      <c r="M34" s="881"/>
      <c r="N34" s="881"/>
      <c r="O34" s="881"/>
      <c r="P34" s="881"/>
      <c r="Q34" s="881"/>
      <c r="R34" s="881"/>
      <c r="S34" s="881"/>
      <c r="T34" s="881"/>
    </row>
    <row r="35" spans="1:20" s="639" customFormat="1">
      <c r="A35" s="880"/>
      <c r="B35" s="1431" t="s">
        <v>890</v>
      </c>
      <c r="C35" s="1432" t="e">
        <f>BUDGET!E117/BUDGET!F31</f>
        <v>#DIV/0!</v>
      </c>
      <c r="D35" s="1063"/>
      <c r="E35" s="903"/>
      <c r="F35" s="881"/>
      <c r="G35" s="1063"/>
      <c r="H35" s="881"/>
      <c r="I35" s="881"/>
      <c r="J35" s="881"/>
      <c r="K35" s="881"/>
      <c r="L35" s="881"/>
      <c r="M35" s="881"/>
      <c r="N35" s="881"/>
      <c r="O35" s="881"/>
      <c r="P35" s="881"/>
      <c r="Q35" s="881"/>
      <c r="R35" s="881"/>
      <c r="S35" s="881"/>
      <c r="T35" s="881"/>
    </row>
    <row r="36" spans="1:20" s="639" customFormat="1" ht="7.5" customHeight="1">
      <c r="A36" s="880"/>
      <c r="B36" s="880"/>
      <c r="C36" s="1252"/>
      <c r="D36" s="881"/>
      <c r="E36" s="881"/>
      <c r="F36" s="881"/>
      <c r="G36" s="881"/>
      <c r="H36" s="881"/>
      <c r="I36" s="881"/>
      <c r="J36" s="881"/>
      <c r="K36" s="881"/>
      <c r="L36" s="881"/>
      <c r="M36" s="881"/>
      <c r="N36" s="881"/>
      <c r="O36" s="881"/>
      <c r="P36" s="881"/>
      <c r="Q36" s="881"/>
      <c r="R36" s="881"/>
      <c r="S36" s="881"/>
      <c r="T36" s="881"/>
    </row>
    <row r="37" spans="1:20" s="639" customFormat="1">
      <c r="A37" s="1088" t="s">
        <v>891</v>
      </c>
      <c r="B37" s="900" t="s">
        <v>892</v>
      </c>
      <c r="C37" s="1439" t="e">
        <f>BUDGET!E123/BUDGET!E124</f>
        <v>#VALUE!</v>
      </c>
      <c r="D37" s="1070"/>
      <c r="E37" s="597"/>
      <c r="F37" s="881"/>
      <c r="G37" s="1070"/>
      <c r="H37" s="881"/>
      <c r="I37" s="881"/>
      <c r="J37" s="881"/>
      <c r="K37" s="881"/>
      <c r="L37" s="881"/>
      <c r="M37" s="881"/>
      <c r="N37" s="881"/>
      <c r="O37" s="881"/>
      <c r="P37" s="881"/>
      <c r="Q37" s="881"/>
      <c r="R37" s="881"/>
      <c r="S37" s="881"/>
      <c r="T37" s="881"/>
    </row>
    <row r="38" spans="1:20">
      <c r="A38" s="880"/>
      <c r="B38" s="904" t="s">
        <v>893</v>
      </c>
      <c r="C38" s="1441">
        <f>BUDGET!E124</f>
        <v>7500</v>
      </c>
      <c r="D38" s="1063"/>
      <c r="E38" s="903"/>
      <c r="G38" s="1063"/>
      <c r="H38" s="881"/>
      <c r="I38" s="881"/>
      <c r="J38" s="881"/>
      <c r="K38" s="881"/>
      <c r="L38" s="881"/>
      <c r="M38" s="881"/>
    </row>
    <row r="39" spans="1:20" ht="7.5" customHeight="1">
      <c r="A39" s="881"/>
      <c r="B39" s="881"/>
      <c r="C39" s="881"/>
      <c r="D39" s="881"/>
      <c r="E39" s="881"/>
      <c r="F39" s="881"/>
      <c r="G39" s="881"/>
      <c r="H39" s="881"/>
      <c r="I39" s="881"/>
      <c r="J39" s="881"/>
      <c r="K39" s="881"/>
      <c r="L39" s="881"/>
      <c r="M39" s="881"/>
    </row>
    <row r="40" spans="1:20" ht="15.75">
      <c r="A40" s="621" t="s">
        <v>894</v>
      </c>
      <c r="B40" s="880"/>
      <c r="C40" s="880"/>
      <c r="D40" s="880"/>
      <c r="E40" s="880"/>
      <c r="F40" s="880"/>
      <c r="G40" s="880"/>
      <c r="H40" s="880"/>
      <c r="I40" s="880"/>
      <c r="J40" s="880"/>
      <c r="K40" s="880"/>
      <c r="L40" s="880"/>
      <c r="M40" s="880"/>
      <c r="N40"/>
      <c r="O40"/>
      <c r="P40"/>
    </row>
    <row r="41" spans="1:20">
      <c r="A41" s="221" t="s">
        <v>200</v>
      </c>
      <c r="B41" s="304"/>
      <c r="C41" s="304" t="s">
        <v>432</v>
      </c>
      <c r="D41" s="304">
        <v>1</v>
      </c>
      <c r="E41" s="304">
        <v>2</v>
      </c>
      <c r="F41" s="304">
        <v>3</v>
      </c>
      <c r="G41" s="304">
        <v>4</v>
      </c>
      <c r="H41" s="304">
        <v>5</v>
      </c>
      <c r="I41" s="304">
        <v>6</v>
      </c>
      <c r="J41" s="304">
        <v>7</v>
      </c>
      <c r="K41" s="304">
        <v>8</v>
      </c>
      <c r="L41" s="304">
        <v>9</v>
      </c>
      <c r="M41" s="304">
        <v>10</v>
      </c>
      <c r="N41" s="304">
        <v>11</v>
      </c>
      <c r="O41" s="304">
        <v>12</v>
      </c>
      <c r="P41" s="304" t="s">
        <v>53</v>
      </c>
      <c r="Q41" s="810" t="s">
        <v>895</v>
      </c>
      <c r="R41" s="810" t="s">
        <v>459</v>
      </c>
      <c r="S41" s="810"/>
      <c r="T41" s="159"/>
    </row>
    <row r="42" spans="1:20">
      <c r="A42" s="803" t="s">
        <v>896</v>
      </c>
      <c r="B42" s="804"/>
      <c r="C42" s="804">
        <f>'ENROLMENT REVENUE'!B275</f>
        <v>0</v>
      </c>
      <c r="D42" s="804">
        <f>'ENROLMENT REVENUE'!D275</f>
        <v>0</v>
      </c>
      <c r="E42" s="804">
        <f>'ENROLMENT REVENUE'!E275</f>
        <v>0</v>
      </c>
      <c r="F42" s="804">
        <f>'ENROLMENT REVENUE'!F275</f>
        <v>0</v>
      </c>
      <c r="G42" s="804">
        <f>'ENROLMENT REVENUE'!G275</f>
        <v>0</v>
      </c>
      <c r="H42" s="804">
        <f>'ENROLMENT REVENUE'!H275</f>
        <v>0</v>
      </c>
      <c r="I42" s="804">
        <f>'ENROLMENT REVENUE'!I275</f>
        <v>0</v>
      </c>
      <c r="J42" s="804">
        <f>'ENROLMENT REVENUE'!J275</f>
        <v>0</v>
      </c>
      <c r="K42" s="804">
        <f>'ENROLMENT REVENUE'!K275</f>
        <v>0</v>
      </c>
      <c r="L42" s="804">
        <f>'ENROLMENT REVENUE'!L275</f>
        <v>0</v>
      </c>
      <c r="M42" s="804">
        <f>'ENROLMENT REVENUE'!M275</f>
        <v>0</v>
      </c>
      <c r="N42" s="804">
        <f>'ENROLMENT REVENUE'!N275</f>
        <v>0</v>
      </c>
      <c r="O42" s="804">
        <f>'ENROLMENT REVENUE'!O275</f>
        <v>0</v>
      </c>
      <c r="P42" s="804">
        <f>SUM(C42:O42)</f>
        <v>0</v>
      </c>
      <c r="Q42" s="610"/>
    </row>
    <row r="43" spans="1:20">
      <c r="A43" s="805" t="s">
        <v>897</v>
      </c>
      <c r="B43" s="804"/>
      <c r="C43" s="804">
        <f>'ENROLMENT REVENUE'!B341</f>
        <v>0</v>
      </c>
      <c r="D43" s="804">
        <f>'ENROLMENT REVENUE'!D341</f>
        <v>0</v>
      </c>
      <c r="E43" s="804">
        <f>'ENROLMENT REVENUE'!E341</f>
        <v>0</v>
      </c>
      <c r="F43" s="804">
        <f>'ENROLMENT REVENUE'!F341</f>
        <v>0</v>
      </c>
      <c r="G43" s="804">
        <f>'ENROLMENT REVENUE'!G341</f>
        <v>0</v>
      </c>
      <c r="H43" s="804">
        <f>'ENROLMENT REVENUE'!H341</f>
        <v>0</v>
      </c>
      <c r="I43" s="804">
        <f>'ENROLMENT REVENUE'!I341</f>
        <v>0</v>
      </c>
      <c r="J43" s="804">
        <f>'ENROLMENT REVENUE'!J341</f>
        <v>0</v>
      </c>
      <c r="K43" s="804">
        <f>'ENROLMENT REVENUE'!K341</f>
        <v>0</v>
      </c>
      <c r="L43" s="804">
        <f>'ENROLMENT REVENUE'!L341</f>
        <v>0</v>
      </c>
      <c r="M43" s="804">
        <f>'ENROLMENT REVENUE'!M341</f>
        <v>0</v>
      </c>
      <c r="N43" s="804">
        <f>'ENROLMENT REVENUE'!N341</f>
        <v>0</v>
      </c>
      <c r="O43" s="804">
        <f>'ENROLMENT REVENUE'!O341</f>
        <v>0</v>
      </c>
      <c r="P43" s="804">
        <f>SUM(C43:O43)</f>
        <v>0</v>
      </c>
      <c r="Q43" s="610"/>
    </row>
    <row r="44" spans="1:20">
      <c r="A44" s="805" t="s">
        <v>898</v>
      </c>
      <c r="B44" s="804"/>
      <c r="C44" s="804">
        <f>'ENROLMENT REVENUE'!B368</f>
        <v>0</v>
      </c>
      <c r="D44" s="804">
        <f>'ENROLMENT REVENUE'!D368</f>
        <v>0</v>
      </c>
      <c r="E44" s="804">
        <f>'ENROLMENT REVENUE'!E368</f>
        <v>0</v>
      </c>
      <c r="F44" s="804">
        <f>'ENROLMENT REVENUE'!F368</f>
        <v>0</v>
      </c>
      <c r="G44" s="804">
        <f>'ENROLMENT REVENUE'!G368</f>
        <v>0</v>
      </c>
      <c r="H44" s="804">
        <f>'ENROLMENT REVENUE'!H368</f>
        <v>0</v>
      </c>
      <c r="I44" s="804">
        <f>'ENROLMENT REVENUE'!I368</f>
        <v>0</v>
      </c>
      <c r="J44" s="804">
        <f>'ENROLMENT REVENUE'!J368</f>
        <v>0</v>
      </c>
      <c r="K44" s="804">
        <f>'ENROLMENT REVENUE'!K368</f>
        <v>0</v>
      </c>
      <c r="L44" s="804">
        <f>'ENROLMENT REVENUE'!L368</f>
        <v>0</v>
      </c>
      <c r="M44" s="804">
        <f>'ENROLMENT REVENUE'!M368</f>
        <v>0</v>
      </c>
      <c r="N44" s="804">
        <f>'ENROLMENT REVENUE'!N368</f>
        <v>0</v>
      </c>
      <c r="O44" s="804">
        <f>'ENROLMENT REVENUE'!O368</f>
        <v>0</v>
      </c>
      <c r="P44" s="804">
        <f>SUM(C44:O44)</f>
        <v>0</v>
      </c>
      <c r="Q44" s="610"/>
    </row>
    <row r="45" spans="1:20">
      <c r="A45" s="806" t="s">
        <v>899</v>
      </c>
      <c r="B45" s="807"/>
      <c r="C45" s="807">
        <f t="shared" ref="C45:O45" si="0">SUM(C42:C44)</f>
        <v>0</v>
      </c>
      <c r="D45" s="807">
        <f t="shared" si="0"/>
        <v>0</v>
      </c>
      <c r="E45" s="807">
        <f t="shared" si="0"/>
        <v>0</v>
      </c>
      <c r="F45" s="807">
        <f t="shared" si="0"/>
        <v>0</v>
      </c>
      <c r="G45" s="807">
        <f t="shared" si="0"/>
        <v>0</v>
      </c>
      <c r="H45" s="807">
        <f t="shared" si="0"/>
        <v>0</v>
      </c>
      <c r="I45" s="807">
        <f t="shared" si="0"/>
        <v>0</v>
      </c>
      <c r="J45" s="807">
        <f t="shared" si="0"/>
        <v>0</v>
      </c>
      <c r="K45" s="807">
        <f t="shared" si="0"/>
        <v>0</v>
      </c>
      <c r="L45" s="807">
        <f t="shared" si="0"/>
        <v>0</v>
      </c>
      <c r="M45" s="807">
        <f t="shared" si="0"/>
        <v>0</v>
      </c>
      <c r="N45" s="807">
        <f t="shared" si="0"/>
        <v>0</v>
      </c>
      <c r="O45" s="807">
        <f t="shared" si="0"/>
        <v>0</v>
      </c>
      <c r="P45" s="807">
        <f>SUM(P42:P44)</f>
        <v>0</v>
      </c>
      <c r="Q45" s="610" t="s">
        <v>900</v>
      </c>
      <c r="R45" s="656"/>
    </row>
    <row r="46" spans="1:20">
      <c r="A46" s="808" t="s">
        <v>901</v>
      </c>
      <c r="B46" s="809"/>
      <c r="C46" s="809">
        <f>'ENROLMENT REVENUE'!B316</f>
        <v>0</v>
      </c>
      <c r="D46" s="809">
        <f>'ENROLMENT REVENUE'!D316</f>
        <v>0</v>
      </c>
      <c r="E46" s="809">
        <f>'ENROLMENT REVENUE'!E316</f>
        <v>0</v>
      </c>
      <c r="F46" s="809">
        <f>'ENROLMENT REVENUE'!F316</f>
        <v>0</v>
      </c>
      <c r="G46" s="809">
        <f>'ENROLMENT REVENUE'!G316</f>
        <v>0</v>
      </c>
      <c r="H46" s="809">
        <f>'ENROLMENT REVENUE'!H316</f>
        <v>0</v>
      </c>
      <c r="I46" s="809">
        <f>'ENROLMENT REVENUE'!I316</f>
        <v>0</v>
      </c>
      <c r="J46" s="809">
        <f>'ENROLMENT REVENUE'!J316</f>
        <v>0</v>
      </c>
      <c r="K46" s="809">
        <f>'ENROLMENT REVENUE'!K316</f>
        <v>0</v>
      </c>
      <c r="L46" s="809">
        <f>'ENROLMENT REVENUE'!L316</f>
        <v>0</v>
      </c>
      <c r="M46" s="809">
        <f>'ENROLMENT REVENUE'!M316</f>
        <v>0</v>
      </c>
      <c r="N46" s="809">
        <f>'ENROLMENT REVENUE'!N316</f>
        <v>0</v>
      </c>
      <c r="O46" s="809">
        <f>'ENROLMENT REVENUE'!O316</f>
        <v>0</v>
      </c>
      <c r="P46" s="809">
        <f>SUM(C46:O46)</f>
        <v>0</v>
      </c>
      <c r="Q46" s="610"/>
    </row>
    <row r="47" spans="1:20">
      <c r="A47" s="805" t="s">
        <v>902</v>
      </c>
      <c r="B47" s="804"/>
      <c r="C47" s="804">
        <f>'ENROLMENT REVENUE'!B357</f>
        <v>0</v>
      </c>
      <c r="D47" s="804">
        <f>'ENROLMENT REVENUE'!D357</f>
        <v>0</v>
      </c>
      <c r="E47" s="804">
        <f>'ENROLMENT REVENUE'!E357</f>
        <v>0</v>
      </c>
      <c r="F47" s="804">
        <f>'ENROLMENT REVENUE'!F357</f>
        <v>0</v>
      </c>
      <c r="G47" s="804">
        <f>'ENROLMENT REVENUE'!G357</f>
        <v>0</v>
      </c>
      <c r="H47" s="804">
        <f>'ENROLMENT REVENUE'!H357</f>
        <v>0</v>
      </c>
      <c r="I47" s="804">
        <f>'ENROLMENT REVENUE'!I357</f>
        <v>0</v>
      </c>
      <c r="J47" s="804">
        <f>'ENROLMENT REVENUE'!J357</f>
        <v>0</v>
      </c>
      <c r="K47" s="804">
        <f>'ENROLMENT REVENUE'!K357</f>
        <v>0</v>
      </c>
      <c r="L47" s="804">
        <f>'ENROLMENT REVENUE'!L357</f>
        <v>0</v>
      </c>
      <c r="M47" s="804">
        <f>'ENROLMENT REVENUE'!M357</f>
        <v>0</v>
      </c>
      <c r="N47" s="804">
        <f>'ENROLMENT REVENUE'!N357</f>
        <v>0</v>
      </c>
      <c r="O47" s="804">
        <f>'ENROLMENT REVENUE'!O357</f>
        <v>0</v>
      </c>
      <c r="P47" s="804">
        <f>SUM(C47:O47)</f>
        <v>0</v>
      </c>
      <c r="Q47" s="610"/>
    </row>
    <row r="48" spans="1:20">
      <c r="A48" s="805" t="s">
        <v>903</v>
      </c>
      <c r="B48" s="804"/>
      <c r="C48" s="804">
        <f>'ENROLMENT REVENUE'!B374</f>
        <v>0</v>
      </c>
      <c r="D48" s="804">
        <f>'ENROLMENT REVENUE'!D374</f>
        <v>0</v>
      </c>
      <c r="E48" s="804">
        <f>'ENROLMENT REVENUE'!E374</f>
        <v>0</v>
      </c>
      <c r="F48" s="804">
        <f>'ENROLMENT REVENUE'!F374</f>
        <v>0</v>
      </c>
      <c r="G48" s="804">
        <f>'ENROLMENT REVENUE'!G374</f>
        <v>0</v>
      </c>
      <c r="H48" s="804">
        <f>'ENROLMENT REVENUE'!H374</f>
        <v>0</v>
      </c>
      <c r="I48" s="804">
        <f>'ENROLMENT REVENUE'!I374</f>
        <v>0</v>
      </c>
      <c r="J48" s="804">
        <f>'ENROLMENT REVENUE'!J374</f>
        <v>0</v>
      </c>
      <c r="K48" s="804">
        <f>'ENROLMENT REVENUE'!K374</f>
        <v>0</v>
      </c>
      <c r="L48" s="804">
        <f>'ENROLMENT REVENUE'!L374</f>
        <v>0</v>
      </c>
      <c r="M48" s="804">
        <f>'ENROLMENT REVENUE'!M374</f>
        <v>0</v>
      </c>
      <c r="N48" s="804">
        <f>'ENROLMENT REVENUE'!N374</f>
        <v>0</v>
      </c>
      <c r="O48" s="804">
        <f>'ENROLMENT REVENUE'!O374</f>
        <v>0</v>
      </c>
      <c r="P48" s="804">
        <f>SUM(C48:O48)</f>
        <v>0</v>
      </c>
      <c r="Q48" s="610"/>
    </row>
    <row r="49" spans="1:18">
      <c r="A49" s="806" t="s">
        <v>904</v>
      </c>
      <c r="B49" s="807"/>
      <c r="C49" s="807">
        <f t="shared" ref="C49:P49" si="1">SUM(C46:C48)</f>
        <v>0</v>
      </c>
      <c r="D49" s="807">
        <f t="shared" si="1"/>
        <v>0</v>
      </c>
      <c r="E49" s="807">
        <f t="shared" si="1"/>
        <v>0</v>
      </c>
      <c r="F49" s="807">
        <f t="shared" si="1"/>
        <v>0</v>
      </c>
      <c r="G49" s="807">
        <f t="shared" si="1"/>
        <v>0</v>
      </c>
      <c r="H49" s="807">
        <f t="shared" si="1"/>
        <v>0</v>
      </c>
      <c r="I49" s="807">
        <f t="shared" si="1"/>
        <v>0</v>
      </c>
      <c r="J49" s="807">
        <f t="shared" si="1"/>
        <v>0</v>
      </c>
      <c r="K49" s="807">
        <f t="shared" si="1"/>
        <v>0</v>
      </c>
      <c r="L49" s="807">
        <f t="shared" si="1"/>
        <v>0</v>
      </c>
      <c r="M49" s="807">
        <f t="shared" si="1"/>
        <v>0</v>
      </c>
      <c r="N49" s="807">
        <f t="shared" si="1"/>
        <v>0</v>
      </c>
      <c r="O49" s="807">
        <f t="shared" si="1"/>
        <v>0</v>
      </c>
      <c r="P49" s="807">
        <f t="shared" si="1"/>
        <v>0</v>
      </c>
      <c r="Q49" s="610"/>
    </row>
    <row r="50" spans="1:18">
      <c r="B50" s="656"/>
      <c r="C50" s="656"/>
      <c r="D50" s="656"/>
      <c r="E50" s="656"/>
      <c r="F50" s="656"/>
      <c r="G50" s="656"/>
      <c r="H50" s="656"/>
      <c r="I50" s="656"/>
      <c r="J50" s="656"/>
      <c r="K50" s="656"/>
      <c r="L50" s="656"/>
      <c r="M50" s="656"/>
      <c r="N50" s="656"/>
      <c r="O50" s="656"/>
      <c r="P50" s="656"/>
      <c r="Q50" s="610"/>
    </row>
    <row r="51" spans="1:18">
      <c r="A51" s="811" t="s">
        <v>905</v>
      </c>
      <c r="B51" s="12"/>
      <c r="C51" s="656"/>
      <c r="D51" s="656"/>
      <c r="E51" s="656"/>
      <c r="F51" s="656"/>
      <c r="G51" s="656"/>
      <c r="H51" s="656"/>
      <c r="I51" s="656"/>
      <c r="J51" s="656"/>
      <c r="K51" s="656"/>
      <c r="L51" s="656"/>
      <c r="M51" s="656"/>
      <c r="N51" s="656"/>
      <c r="O51" s="656"/>
      <c r="P51" s="656"/>
      <c r="Q51" s="610"/>
    </row>
    <row r="52" spans="1:18">
      <c r="A52" s="803" t="s">
        <v>906</v>
      </c>
      <c r="B52" s="809"/>
      <c r="C52" s="482"/>
      <c r="D52" s="482"/>
      <c r="E52" s="482"/>
      <c r="F52" s="482"/>
      <c r="G52" s="482"/>
      <c r="H52" s="482"/>
      <c r="I52" s="482"/>
      <c r="J52" s="482"/>
      <c r="K52" s="482"/>
      <c r="L52" s="482"/>
      <c r="M52" s="482"/>
      <c r="N52" s="482"/>
      <c r="O52" s="809">
        <f>SUM(B52:N52)</f>
        <v>0</v>
      </c>
      <c r="P52" s="809">
        <f>SUM(C52:O52)</f>
        <v>0</v>
      </c>
      <c r="R52" s="610" t="s">
        <v>907</v>
      </c>
    </row>
    <row r="53" spans="1:18">
      <c r="A53" s="805" t="s">
        <v>908</v>
      </c>
      <c r="B53" s="804"/>
      <c r="C53" s="483"/>
      <c r="D53" s="483"/>
      <c r="E53" s="483"/>
      <c r="F53" s="483"/>
      <c r="G53" s="483"/>
      <c r="H53" s="483"/>
      <c r="I53" s="483"/>
      <c r="J53" s="483"/>
      <c r="K53" s="483"/>
      <c r="L53" s="483"/>
      <c r="M53" s="483"/>
      <c r="N53" s="483"/>
      <c r="O53" s="804">
        <f>SUM(B53:N53)</f>
        <v>0</v>
      </c>
      <c r="P53" s="804">
        <f>SUM(C53:O53)</f>
        <v>0</v>
      </c>
      <c r="R53" s="610" t="s">
        <v>909</v>
      </c>
    </row>
    <row r="54" spans="1:18">
      <c r="A54" s="805" t="s">
        <v>910</v>
      </c>
      <c r="B54" s="804"/>
      <c r="C54" s="483"/>
      <c r="D54" s="483"/>
      <c r="E54" s="483"/>
      <c r="F54" s="483"/>
      <c r="G54" s="483"/>
      <c r="H54" s="483"/>
      <c r="I54" s="483"/>
      <c r="J54" s="483"/>
      <c r="K54" s="483"/>
      <c r="L54" s="483"/>
      <c r="M54" s="483"/>
      <c r="N54" s="483"/>
      <c r="O54" s="483"/>
      <c r="P54" s="804">
        <f>SUM(C54:O54)</f>
        <v>0</v>
      </c>
      <c r="Q54" s="610"/>
    </row>
    <row r="55" spans="1:18">
      <c r="A55" s="806" t="s">
        <v>911</v>
      </c>
      <c r="B55" s="807"/>
      <c r="C55" s="807">
        <f t="shared" ref="C55:P55" si="2">SUM(C52:C54)</f>
        <v>0</v>
      </c>
      <c r="D55" s="807">
        <f t="shared" si="2"/>
        <v>0</v>
      </c>
      <c r="E55" s="807">
        <f t="shared" si="2"/>
        <v>0</v>
      </c>
      <c r="F55" s="807">
        <f t="shared" si="2"/>
        <v>0</v>
      </c>
      <c r="G55" s="807">
        <f t="shared" si="2"/>
        <v>0</v>
      </c>
      <c r="H55" s="807">
        <f t="shared" si="2"/>
        <v>0</v>
      </c>
      <c r="I55" s="807">
        <f t="shared" si="2"/>
        <v>0</v>
      </c>
      <c r="J55" s="807">
        <f t="shared" si="2"/>
        <v>0</v>
      </c>
      <c r="K55" s="807">
        <f t="shared" si="2"/>
        <v>0</v>
      </c>
      <c r="L55" s="807">
        <f t="shared" si="2"/>
        <v>0</v>
      </c>
      <c r="M55" s="807">
        <f t="shared" si="2"/>
        <v>0</v>
      </c>
      <c r="N55" s="807">
        <f t="shared" si="2"/>
        <v>0</v>
      </c>
      <c r="O55" s="807">
        <f t="shared" si="2"/>
        <v>0</v>
      </c>
      <c r="P55" s="807">
        <f t="shared" si="2"/>
        <v>0</v>
      </c>
      <c r="Q55" s="610"/>
    </row>
    <row r="56" spans="1:18">
      <c r="B56" s="656"/>
      <c r="C56" s="656"/>
      <c r="D56" s="656"/>
      <c r="E56" s="656"/>
      <c r="F56" s="656"/>
      <c r="G56" s="656"/>
      <c r="H56" s="656"/>
      <c r="I56" s="656"/>
      <c r="J56" s="656"/>
      <c r="K56" s="656"/>
      <c r="L56" s="656"/>
      <c r="M56" s="656"/>
      <c r="N56" s="656"/>
      <c r="O56" s="656"/>
      <c r="P56" s="656"/>
      <c r="Q56" s="610"/>
    </row>
    <row r="57" spans="1:18">
      <c r="A57" s="811" t="s">
        <v>912</v>
      </c>
      <c r="B57" s="12"/>
      <c r="C57" s="12"/>
      <c r="D57" s="12"/>
      <c r="E57" s="12"/>
      <c r="F57" s="12"/>
      <c r="G57" s="12"/>
      <c r="H57" s="12"/>
      <c r="I57" s="12"/>
      <c r="J57" s="12"/>
      <c r="K57" s="12"/>
      <c r="L57" s="12"/>
      <c r="M57" s="12"/>
      <c r="N57" s="12"/>
      <c r="O57" s="12"/>
      <c r="P57" s="12"/>
      <c r="Q57" s="610"/>
    </row>
    <row r="58" spans="1:18">
      <c r="A58" s="803" t="s">
        <v>906</v>
      </c>
      <c r="B58" s="812"/>
      <c r="C58" s="809">
        <f t="shared" ref="C58:P58" si="3">C42+C46+C52</f>
        <v>0</v>
      </c>
      <c r="D58" s="809">
        <f t="shared" si="3"/>
        <v>0</v>
      </c>
      <c r="E58" s="809">
        <f t="shared" si="3"/>
        <v>0</v>
      </c>
      <c r="F58" s="809">
        <f t="shared" si="3"/>
        <v>0</v>
      </c>
      <c r="G58" s="809">
        <f t="shared" si="3"/>
        <v>0</v>
      </c>
      <c r="H58" s="809">
        <f t="shared" si="3"/>
        <v>0</v>
      </c>
      <c r="I58" s="809">
        <f t="shared" si="3"/>
        <v>0</v>
      </c>
      <c r="J58" s="809">
        <f t="shared" si="3"/>
        <v>0</v>
      </c>
      <c r="K58" s="809">
        <f t="shared" si="3"/>
        <v>0</v>
      </c>
      <c r="L58" s="809">
        <f t="shared" si="3"/>
        <v>0</v>
      </c>
      <c r="M58" s="809">
        <f t="shared" si="3"/>
        <v>0</v>
      </c>
      <c r="N58" s="809">
        <f t="shared" si="3"/>
        <v>0</v>
      </c>
      <c r="O58" s="809">
        <f t="shared" si="3"/>
        <v>0</v>
      </c>
      <c r="P58" s="809">
        <f t="shared" si="3"/>
        <v>0</v>
      </c>
      <c r="Q58" s="610"/>
    </row>
    <row r="59" spans="1:18">
      <c r="A59" s="805" t="s">
        <v>908</v>
      </c>
      <c r="B59" s="813"/>
      <c r="C59" s="804">
        <f t="shared" ref="C59:P59" si="4">C43+C47+C53</f>
        <v>0</v>
      </c>
      <c r="D59" s="804">
        <f t="shared" si="4"/>
        <v>0</v>
      </c>
      <c r="E59" s="804">
        <f t="shared" si="4"/>
        <v>0</v>
      </c>
      <c r="F59" s="804">
        <f t="shared" si="4"/>
        <v>0</v>
      </c>
      <c r="G59" s="804">
        <f t="shared" si="4"/>
        <v>0</v>
      </c>
      <c r="H59" s="804">
        <f t="shared" si="4"/>
        <v>0</v>
      </c>
      <c r="I59" s="804">
        <f t="shared" si="4"/>
        <v>0</v>
      </c>
      <c r="J59" s="804">
        <f t="shared" si="4"/>
        <v>0</v>
      </c>
      <c r="K59" s="804">
        <f t="shared" si="4"/>
        <v>0</v>
      </c>
      <c r="L59" s="804">
        <f t="shared" si="4"/>
        <v>0</v>
      </c>
      <c r="M59" s="804">
        <f t="shared" si="4"/>
        <v>0</v>
      </c>
      <c r="N59" s="804">
        <f t="shared" si="4"/>
        <v>0</v>
      </c>
      <c r="O59" s="804">
        <f t="shared" si="4"/>
        <v>0</v>
      </c>
      <c r="P59" s="804">
        <f t="shared" si="4"/>
        <v>0</v>
      </c>
      <c r="Q59" s="610"/>
    </row>
    <row r="60" spans="1:18">
      <c r="A60" s="805" t="s">
        <v>910</v>
      </c>
      <c r="B60" s="813"/>
      <c r="C60" s="804">
        <f t="shared" ref="C60:P60" si="5">C44+C48+C54</f>
        <v>0</v>
      </c>
      <c r="D60" s="804">
        <f t="shared" si="5"/>
        <v>0</v>
      </c>
      <c r="E60" s="804">
        <f t="shared" si="5"/>
        <v>0</v>
      </c>
      <c r="F60" s="804">
        <f t="shared" si="5"/>
        <v>0</v>
      </c>
      <c r="G60" s="804">
        <f t="shared" si="5"/>
        <v>0</v>
      </c>
      <c r="H60" s="804">
        <f t="shared" si="5"/>
        <v>0</v>
      </c>
      <c r="I60" s="804">
        <f t="shared" si="5"/>
        <v>0</v>
      </c>
      <c r="J60" s="804">
        <f t="shared" si="5"/>
        <v>0</v>
      </c>
      <c r="K60" s="804">
        <f t="shared" si="5"/>
        <v>0</v>
      </c>
      <c r="L60" s="804">
        <f t="shared" si="5"/>
        <v>0</v>
      </c>
      <c r="M60" s="804">
        <f t="shared" si="5"/>
        <v>0</v>
      </c>
      <c r="N60" s="804">
        <f t="shared" si="5"/>
        <v>0</v>
      </c>
      <c r="O60" s="804">
        <f t="shared" si="5"/>
        <v>0</v>
      </c>
      <c r="P60" s="804">
        <f t="shared" si="5"/>
        <v>0</v>
      </c>
      <c r="Q60" s="610"/>
    </row>
    <row r="61" spans="1:18" ht="15.75" thickBot="1">
      <c r="A61" s="806" t="s">
        <v>913</v>
      </c>
      <c r="B61" s="814"/>
      <c r="C61" s="804">
        <f t="shared" ref="C61:P61" si="6">SUM(C58:C60)</f>
        <v>0</v>
      </c>
      <c r="D61" s="804">
        <f t="shared" si="6"/>
        <v>0</v>
      </c>
      <c r="E61" s="804">
        <f t="shared" si="6"/>
        <v>0</v>
      </c>
      <c r="F61" s="804">
        <f t="shared" si="6"/>
        <v>0</v>
      </c>
      <c r="G61" s="804">
        <f t="shared" si="6"/>
        <v>0</v>
      </c>
      <c r="H61" s="804">
        <f t="shared" si="6"/>
        <v>0</v>
      </c>
      <c r="I61" s="804">
        <f t="shared" si="6"/>
        <v>0</v>
      </c>
      <c r="J61" s="804">
        <f t="shared" si="6"/>
        <v>0</v>
      </c>
      <c r="K61" s="804">
        <f t="shared" si="6"/>
        <v>0</v>
      </c>
      <c r="L61" s="804">
        <f t="shared" si="6"/>
        <v>0</v>
      </c>
      <c r="M61" s="804">
        <f t="shared" si="6"/>
        <v>0</v>
      </c>
      <c r="N61" s="804">
        <f t="shared" si="6"/>
        <v>0</v>
      </c>
      <c r="O61" s="804">
        <f t="shared" si="6"/>
        <v>0</v>
      </c>
      <c r="P61" s="807">
        <f t="shared" si="6"/>
        <v>0</v>
      </c>
      <c r="R61" s="656"/>
    </row>
    <row r="62" spans="1:18" ht="15.75" thickBot="1">
      <c r="A62"/>
      <c r="B62"/>
      <c r="C62" s="815"/>
      <c r="D62" s="816"/>
      <c r="E62" s="816"/>
      <c r="F62" s="1520" t="s">
        <v>914</v>
      </c>
      <c r="G62" s="1521"/>
      <c r="H62" s="817">
        <f>SUM(B61:G61)</f>
        <v>0</v>
      </c>
      <c r="I62" s="1519" t="s">
        <v>915</v>
      </c>
      <c r="J62" s="1521"/>
      <c r="K62" s="817">
        <f>SUM(H61:J61)</f>
        <v>0</v>
      </c>
      <c r="L62" s="1519" t="s">
        <v>916</v>
      </c>
      <c r="M62" s="1520"/>
      <c r="N62" s="1521"/>
      <c r="O62" s="817">
        <f>SUM(K61:N61)</f>
        <v>0</v>
      </c>
      <c r="P62" s="818">
        <v>0</v>
      </c>
    </row>
    <row r="64" spans="1:18">
      <c r="G64" s="801"/>
      <c r="H64" s="801"/>
    </row>
    <row r="65" spans="2:8">
      <c r="B65" s="802"/>
      <c r="H65" s="656"/>
    </row>
    <row r="66" spans="2:8">
      <c r="B66" s="615"/>
      <c r="H66" s="656"/>
    </row>
    <row r="67" spans="2:8">
      <c r="B67" s="615"/>
      <c r="H67" s="656"/>
    </row>
    <row r="68" spans="2:8">
      <c r="B68" s="615"/>
      <c r="H68" s="656"/>
    </row>
  </sheetData>
  <sheetProtection password="C13C" sheet="1"/>
  <mergeCells count="3">
    <mergeCell ref="L62:N62"/>
    <mergeCell ref="I62:J62"/>
    <mergeCell ref="F62:G62"/>
  </mergeCells>
  <phoneticPr fontId="0" type="noConversion"/>
  <pageMargins left="0.2" right="0.2" top="0.25" bottom="0.2" header="0.2" footer="0.3"/>
  <pageSetup orientation="landscape" r:id="rId1"/>
  <drawing r:id="rId2"/>
  <legacy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indexed="44"/>
    <pageSetUpPr fitToPage="1"/>
  </sheetPr>
  <dimension ref="A1:O46"/>
  <sheetViews>
    <sheetView zoomScaleNormal="150" workbookViewId="0"/>
  </sheetViews>
  <sheetFormatPr defaultRowHeight="15" outlineLevelRow="1"/>
  <cols>
    <col min="1" max="1" width="12.140625" style="312" bestFit="1" customWidth="1"/>
    <col min="2" max="11" width="9.140625" style="312"/>
    <col min="12" max="12" width="26.28515625" style="312" customWidth="1"/>
    <col min="13" max="13" width="11.5703125" style="312" bestFit="1" customWidth="1"/>
    <col min="14" max="16384" width="9.140625" style="312"/>
  </cols>
  <sheetData>
    <row r="1" spans="1:14" ht="18.75">
      <c r="A1" s="113" t="str">
        <f>'DATA INPUT'!B11</f>
        <v>ABC Christian School</v>
      </c>
      <c r="B1" s="825"/>
      <c r="C1" s="825"/>
    </row>
    <row r="2" spans="1:14" ht="18.75">
      <c r="A2" s="85" t="s">
        <v>917</v>
      </c>
    </row>
    <row r="3" spans="1:14" ht="19.5" customHeight="1">
      <c r="A3" s="133" t="str">
        <f>"Budget year: "&amp;'DATA INPUT'!B10</f>
        <v>Budget year: 2013/14</v>
      </c>
      <c r="B3" s="825"/>
      <c r="C3" s="825"/>
    </row>
    <row r="4" spans="1:14" ht="69.75" customHeight="1" outlineLevel="1">
      <c r="A4" s="637"/>
    </row>
    <row r="5" spans="1:14">
      <c r="K5"/>
      <c r="L5" t="str">
        <f>BUDGET!B131</f>
        <v>Tuition and fees</v>
      </c>
      <c r="M5" s="554">
        <f>BUDGET!E131</f>
        <v>0</v>
      </c>
      <c r="N5"/>
    </row>
    <row r="6" spans="1:14">
      <c r="K6"/>
      <c r="L6" t="str">
        <f>BUDGET!B132</f>
        <v>Government grants</v>
      </c>
      <c r="M6" s="554">
        <f>BUDGET!E132</f>
        <v>0</v>
      </c>
      <c r="N6"/>
    </row>
    <row r="7" spans="1:14">
      <c r="K7"/>
      <c r="L7" t="str">
        <f>BUDGET!B133</f>
        <v>All other revenues</v>
      </c>
      <c r="M7" s="554">
        <f>BUDGET!E133</f>
        <v>0</v>
      </c>
      <c r="N7"/>
    </row>
    <row r="8" spans="1:14">
      <c r="K8"/>
      <c r="L8"/>
      <c r="M8"/>
      <c r="N8"/>
    </row>
    <row r="9" spans="1:14">
      <c r="K9"/>
      <c r="L9"/>
      <c r="M9"/>
      <c r="N9"/>
    </row>
    <row r="10" spans="1:14">
      <c r="K10"/>
      <c r="L10"/>
      <c r="M10"/>
      <c r="N10"/>
    </row>
    <row r="11" spans="1:14">
      <c r="K11"/>
      <c r="L11"/>
      <c r="M11"/>
      <c r="N11"/>
    </row>
    <row r="12" spans="1:14">
      <c r="K12"/>
      <c r="L12"/>
      <c r="M12"/>
      <c r="N12"/>
    </row>
    <row r="13" spans="1:14">
      <c r="K13"/>
      <c r="L13"/>
      <c r="M13"/>
      <c r="N13"/>
    </row>
    <row r="14" spans="1:14">
      <c r="K14"/>
      <c r="L14"/>
      <c r="M14"/>
      <c r="N14"/>
    </row>
    <row r="15" spans="1:14">
      <c r="K15"/>
      <c r="L15"/>
      <c r="M15"/>
      <c r="N15"/>
    </row>
    <row r="16" spans="1:14">
      <c r="K16"/>
      <c r="L16"/>
      <c r="M16"/>
      <c r="N16"/>
    </row>
    <row r="17" spans="11:15">
      <c r="K17"/>
      <c r="L17"/>
      <c r="M17"/>
      <c r="N17"/>
    </row>
    <row r="18" spans="11:15">
      <c r="K18"/>
      <c r="L18"/>
      <c r="M18"/>
      <c r="N18"/>
    </row>
    <row r="19" spans="11:15">
      <c r="K19"/>
      <c r="L19"/>
      <c r="M19"/>
      <c r="N19"/>
    </row>
    <row r="20" spans="11:15">
      <c r="K20"/>
      <c r="L20"/>
      <c r="M20"/>
      <c r="N20"/>
    </row>
    <row r="21" spans="11:15">
      <c r="K21"/>
      <c r="L21"/>
      <c r="M21"/>
      <c r="N21"/>
    </row>
    <row r="22" spans="11:15">
      <c r="K22"/>
      <c r="L22"/>
      <c r="M22"/>
      <c r="N22"/>
      <c r="O22" s="312" t="s">
        <v>17</v>
      </c>
    </row>
    <row r="23" spans="11:15">
      <c r="K23"/>
      <c r="L23"/>
      <c r="M23"/>
      <c r="N23"/>
    </row>
    <row r="24" spans="11:15">
      <c r="K24"/>
      <c r="L24"/>
      <c r="M24"/>
      <c r="N24"/>
    </row>
    <row r="25" spans="11:15">
      <c r="K25"/>
      <c r="L25"/>
      <c r="M25"/>
      <c r="N25"/>
    </row>
    <row r="26" spans="11:15">
      <c r="K26"/>
      <c r="L26"/>
      <c r="M26"/>
      <c r="N26"/>
    </row>
    <row r="27" spans="11:15">
      <c r="K27"/>
      <c r="L27"/>
      <c r="M27"/>
      <c r="N27"/>
    </row>
    <row r="28" spans="11:15">
      <c r="K28"/>
      <c r="L28"/>
      <c r="M28"/>
      <c r="N28"/>
    </row>
    <row r="29" spans="11:15">
      <c r="K29"/>
      <c r="L29" t="str">
        <f>BUDGET!B136</f>
        <v>Educational</v>
      </c>
      <c r="M29" s="826" t="e">
        <f>BUDGET!E136</f>
        <v>#VALUE!</v>
      </c>
      <c r="N29"/>
    </row>
    <row r="30" spans="11:15">
      <c r="K30"/>
      <c r="L30" t="str">
        <f>BUDGET!B137</f>
        <v>Facilities</v>
      </c>
      <c r="M30" s="826" t="e">
        <f>BUDGET!E137</f>
        <v>#VALUE!</v>
      </c>
      <c r="N30"/>
    </row>
    <row r="31" spans="11:15">
      <c r="K31"/>
      <c r="L31" t="str">
        <f>BUDGET!B138</f>
        <v>Transportation</v>
      </c>
      <c r="M31" s="826" t="e">
        <f>BUDGET!E138</f>
        <v>#VALUE!</v>
      </c>
      <c r="N31"/>
    </row>
    <row r="32" spans="11:15">
      <c r="K32"/>
      <c r="L32" t="str">
        <f>BUDGET!B139</f>
        <v>Administration</v>
      </c>
      <c r="M32" s="826" t="e">
        <f>BUDGET!E139</f>
        <v>#VALUE!</v>
      </c>
      <c r="N32"/>
    </row>
    <row r="33" spans="11:14">
      <c r="K33"/>
      <c r="L33" t="str">
        <f>BUDGET!B140</f>
        <v>Development and promotion</v>
      </c>
      <c r="M33" s="826" t="e">
        <f>BUDGET!E140</f>
        <v>#VALUE!</v>
      </c>
      <c r="N33"/>
    </row>
    <row r="34" spans="11:14">
      <c r="K34"/>
      <c r="L34" t="str">
        <f>BUDGET!B141</f>
        <v>Capital and financing</v>
      </c>
      <c r="M34" s="826" t="e">
        <f>BUDGET!E141</f>
        <v>#DIV/0!</v>
      </c>
      <c r="N34"/>
    </row>
    <row r="35" spans="11:14">
      <c r="K35"/>
      <c r="L35"/>
      <c r="M35"/>
      <c r="N35"/>
    </row>
    <row r="36" spans="11:14">
      <c r="K36"/>
      <c r="L36"/>
      <c r="M36"/>
      <c r="N36"/>
    </row>
    <row r="37" spans="11:14">
      <c r="K37"/>
      <c r="L37"/>
      <c r="M37"/>
      <c r="N37"/>
    </row>
    <row r="38" spans="11:14">
      <c r="K38"/>
      <c r="L38"/>
      <c r="M38"/>
      <c r="N38"/>
    </row>
    <row r="39" spans="11:14">
      <c r="K39"/>
      <c r="L39"/>
      <c r="M39"/>
      <c r="N39"/>
    </row>
    <row r="40" spans="11:14">
      <c r="K40"/>
      <c r="L40"/>
      <c r="M40"/>
      <c r="N40"/>
    </row>
    <row r="41" spans="11:14">
      <c r="K41"/>
      <c r="L41"/>
      <c r="M41"/>
      <c r="N41"/>
    </row>
    <row r="42" spans="11:14">
      <c r="K42"/>
      <c r="L42"/>
      <c r="M42"/>
      <c r="N42"/>
    </row>
    <row r="43" spans="11:14">
      <c r="K43"/>
      <c r="L43"/>
      <c r="M43"/>
      <c r="N43"/>
    </row>
    <row r="44" spans="11:14">
      <c r="K44"/>
      <c r="L44"/>
      <c r="M44"/>
      <c r="N44"/>
    </row>
    <row r="45" spans="11:14">
      <c r="K45"/>
      <c r="L45"/>
      <c r="M45"/>
      <c r="N45"/>
    </row>
    <row r="46" spans="11:14">
      <c r="K46"/>
      <c r="L46"/>
      <c r="M46"/>
      <c r="N46"/>
    </row>
  </sheetData>
  <sheetProtection password="C13C" sheet="1"/>
  <phoneticPr fontId="77" type="noConversion"/>
  <pageMargins left="0.2" right="0.19" top="1" bottom="1" header="0.5" footer="0.5"/>
  <pageSetup scale="73" orientation="portrait"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BDA6A-C45B-4B50-9165-D4E1B45004D1}">
  <dimension ref="A1"/>
  <sheetViews>
    <sheetView workbookViewId="0"/>
  </sheetViews>
  <sheetFormatPr defaultRowHeight="15"/>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indexed="46"/>
  </sheetPr>
  <dimension ref="A1:G9"/>
  <sheetViews>
    <sheetView zoomScaleNormal="150" workbookViewId="0"/>
  </sheetViews>
  <sheetFormatPr defaultRowHeight="15" outlineLevelRow="1"/>
  <cols>
    <col min="1" max="16384" width="9.140625" style="312"/>
  </cols>
  <sheetData>
    <row r="1" spans="1:7" ht="18.75">
      <c r="A1" s="798" t="s">
        <v>918</v>
      </c>
    </row>
    <row r="2" spans="1:7" ht="7.5" customHeight="1">
      <c r="A2" s="798"/>
    </row>
    <row r="3" spans="1:7" ht="7.5" customHeight="1"/>
    <row r="4" spans="1:7" ht="67.5" customHeight="1" outlineLevel="1">
      <c r="A4" s="881"/>
    </row>
    <row r="5" spans="1:7" ht="15.75">
      <c r="A5" s="827" t="s">
        <v>919</v>
      </c>
    </row>
    <row r="6" spans="1:7">
      <c r="A6" s="1522" t="s">
        <v>920</v>
      </c>
      <c r="B6" s="1522"/>
      <c r="C6" s="1522"/>
      <c r="D6" s="1522"/>
      <c r="E6" s="1522"/>
      <c r="F6" s="1522"/>
      <c r="G6" s="881"/>
    </row>
    <row r="8" spans="1:7" ht="15.75">
      <c r="A8" s="827" t="s">
        <v>921</v>
      </c>
    </row>
    <row r="9" spans="1:7">
      <c r="A9" s="1522" t="s">
        <v>922</v>
      </c>
      <c r="B9" s="1522"/>
      <c r="C9" s="1522"/>
      <c r="D9" s="1522"/>
      <c r="E9" s="1522"/>
      <c r="F9" s="1522"/>
      <c r="G9" s="881"/>
    </row>
  </sheetData>
  <sheetProtection password="C13C" sheet="1"/>
  <mergeCells count="2">
    <mergeCell ref="A9:F9"/>
    <mergeCell ref="A6:F6"/>
  </mergeCells>
  <phoneticPr fontId="0" type="noConversion"/>
  <hyperlinks>
    <hyperlink ref="A6" r:id="rId1" xr:uid="{00000000-0004-0000-1900-000000000000}"/>
    <hyperlink ref="A6:F6" r:id="rId2" display="2009-08-31 Sunnyside Christian School Association.doc" xr:uid="{00000000-0004-0000-1900-000001000000}"/>
    <hyperlink ref="A9:F9" r:id="rId3" display="2009-06-31 Hillcrest Christian School Asscoation.doc" xr:uid="{00000000-0004-0000-1900-000002000000}"/>
  </hyperlinks>
  <pageMargins left="0.7" right="0.7" top="0.75" bottom="0.75" header="0.3" footer="0.3"/>
  <pageSetup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0">
    <tabColor indexed="52"/>
  </sheetPr>
  <dimension ref="A1:K52"/>
  <sheetViews>
    <sheetView topLeftCell="A3" zoomScaleNormal="150" workbookViewId="0">
      <selection activeCell="L10" sqref="L10"/>
    </sheetView>
  </sheetViews>
  <sheetFormatPr defaultRowHeight="15" outlineLevelRow="1"/>
  <cols>
    <col min="9" max="9" width="16.5703125" customWidth="1"/>
  </cols>
  <sheetData>
    <row r="1" spans="1:11" ht="18.75">
      <c r="A1" s="111" t="str">
        <f>'DATA INPUT'!B11</f>
        <v>ABC Christian School</v>
      </c>
      <c r="B1" s="112"/>
      <c r="C1" s="112"/>
      <c r="D1" s="79"/>
      <c r="E1" s="79"/>
      <c r="F1" s="79"/>
      <c r="G1" s="79"/>
      <c r="H1" s="79"/>
      <c r="I1" s="80"/>
      <c r="J1" s="13"/>
    </row>
    <row r="2" spans="1:11" ht="18.75">
      <c r="A2" s="82" t="s">
        <v>5</v>
      </c>
      <c r="B2" s="79"/>
      <c r="C2" s="79"/>
      <c r="D2" s="79"/>
      <c r="E2" s="79"/>
      <c r="F2" s="79"/>
      <c r="G2" s="79"/>
      <c r="H2" s="79"/>
      <c r="I2" s="79"/>
      <c r="J2" s="13"/>
    </row>
    <row r="3" spans="1:11" ht="18.75">
      <c r="A3" s="133" t="str">
        <f>"Budget year: "&amp;'DATA INPUT'!B10</f>
        <v>Budget year: 2013/14</v>
      </c>
      <c r="B3" s="134"/>
      <c r="C3" s="106"/>
      <c r="D3" s="79"/>
      <c r="E3" s="79"/>
      <c r="F3" s="79"/>
      <c r="G3" s="79"/>
      <c r="H3" s="79"/>
      <c r="I3" s="79"/>
      <c r="J3" s="13"/>
    </row>
    <row r="4" spans="1:11" ht="187.5" customHeight="1" outlineLevel="1">
      <c r="A4" s="83"/>
      <c r="B4" s="79"/>
      <c r="C4" s="87"/>
      <c r="D4" s="79"/>
      <c r="E4" s="79"/>
      <c r="F4" s="79"/>
      <c r="G4" s="79"/>
      <c r="H4" s="79"/>
      <c r="I4" s="79"/>
      <c r="J4" s="13"/>
    </row>
    <row r="5" spans="1:11" ht="15.75">
      <c r="A5" s="81" t="s">
        <v>6</v>
      </c>
      <c r="B5" s="79"/>
      <c r="C5" s="79"/>
      <c r="D5" s="79"/>
      <c r="E5" s="79"/>
      <c r="F5" s="79" t="s">
        <v>7</v>
      </c>
      <c r="G5" s="79"/>
      <c r="H5" s="79"/>
      <c r="I5" s="79"/>
      <c r="J5" s="13"/>
      <c r="K5" s="109"/>
    </row>
    <row r="6" spans="1:11" ht="36" customHeight="1">
      <c r="A6" s="129"/>
      <c r="B6" s="13"/>
      <c r="C6" s="13"/>
      <c r="D6" s="13"/>
      <c r="E6" s="13"/>
      <c r="F6" s="13"/>
      <c r="G6" s="13"/>
      <c r="H6" s="13"/>
      <c r="I6" s="13"/>
      <c r="J6" s="13"/>
      <c r="K6" s="110"/>
    </row>
    <row r="7" spans="1:11" ht="15.75" customHeight="1"/>
    <row r="8" spans="1:11" ht="15.75" customHeight="1">
      <c r="A8" s="13"/>
      <c r="B8" s="13"/>
      <c r="C8" s="13"/>
      <c r="D8" s="13"/>
      <c r="E8" s="13"/>
      <c r="F8" s="13"/>
      <c r="G8" s="13"/>
      <c r="H8" s="13"/>
      <c r="I8" s="13"/>
      <c r="J8" s="13"/>
    </row>
    <row r="9" spans="1:11" ht="15.75" customHeight="1"/>
    <row r="10" spans="1:11" ht="15.75" customHeight="1">
      <c r="A10" s="13"/>
      <c r="B10" s="13"/>
      <c r="C10" s="13"/>
      <c r="D10" s="13"/>
      <c r="E10" s="13"/>
      <c r="F10" s="13"/>
      <c r="G10" s="13"/>
      <c r="H10" s="13"/>
      <c r="I10" s="13"/>
      <c r="J10" s="13"/>
    </row>
    <row r="11" spans="1:11" ht="15.75" customHeight="1"/>
    <row r="12" spans="1:11" ht="15.75" customHeight="1">
      <c r="A12" s="13"/>
      <c r="B12" s="13"/>
      <c r="C12" s="13"/>
      <c r="D12" s="13"/>
      <c r="E12" s="13"/>
      <c r="F12" s="13"/>
      <c r="G12" s="13"/>
      <c r="H12" s="13"/>
      <c r="I12" s="13"/>
      <c r="J12" s="13"/>
    </row>
    <row r="13" spans="1:11" ht="15.75" customHeight="1">
      <c r="A13" s="13"/>
      <c r="B13" s="13"/>
      <c r="C13" s="14"/>
      <c r="D13" s="13"/>
      <c r="E13" s="13"/>
      <c r="F13" s="13"/>
      <c r="G13" s="13"/>
      <c r="H13" s="13"/>
      <c r="I13" s="13"/>
      <c r="J13" s="13"/>
    </row>
    <row r="14" spans="1:11" ht="15.75" customHeight="1">
      <c r="A14" s="13"/>
      <c r="B14" s="13"/>
      <c r="C14" s="13"/>
      <c r="D14" s="13"/>
      <c r="E14" s="13"/>
      <c r="F14" s="13"/>
      <c r="G14" s="13"/>
      <c r="H14" s="13"/>
      <c r="I14" s="13"/>
      <c r="J14" s="13"/>
    </row>
    <row r="15" spans="1:11" ht="15.75" customHeight="1">
      <c r="A15" s="13"/>
      <c r="B15" s="13"/>
      <c r="C15" s="13"/>
      <c r="D15" s="13"/>
      <c r="E15" s="13"/>
      <c r="F15" s="13"/>
      <c r="G15" s="13"/>
      <c r="H15" s="13"/>
      <c r="I15" s="13"/>
      <c r="J15" s="13"/>
    </row>
    <row r="16" spans="1:11" ht="15.75" customHeight="1"/>
    <row r="17" spans="2:10" ht="15.75" customHeight="1">
      <c r="B17" s="13"/>
      <c r="C17" s="13"/>
      <c r="D17" s="13"/>
      <c r="E17" s="13"/>
      <c r="F17" s="13"/>
      <c r="G17" s="13"/>
      <c r="H17" s="13"/>
      <c r="I17" s="13"/>
      <c r="J17" s="13"/>
    </row>
    <row r="18" spans="2:10" ht="15.75" customHeight="1">
      <c r="B18" s="13"/>
      <c r="C18" s="13"/>
      <c r="D18" s="13"/>
      <c r="E18" s="13"/>
      <c r="F18" s="13"/>
      <c r="G18" s="13"/>
      <c r="H18" s="13"/>
      <c r="I18" s="13"/>
      <c r="J18" s="13"/>
    </row>
    <row r="19" spans="2:10" ht="15.75" customHeight="1"/>
    <row r="20" spans="2:10" ht="15.75" customHeight="1">
      <c r="B20" s="13"/>
      <c r="C20" s="13"/>
      <c r="D20" s="13"/>
      <c r="E20" s="13"/>
      <c r="F20" s="13"/>
      <c r="G20" s="13"/>
      <c r="H20" s="13"/>
      <c r="I20" s="13"/>
      <c r="J20" s="13"/>
    </row>
    <row r="21" spans="2:10" ht="15.75" customHeight="1">
      <c r="B21" s="13"/>
      <c r="C21" s="13"/>
      <c r="D21" s="13"/>
      <c r="E21" s="13"/>
      <c r="F21" s="13"/>
      <c r="G21" s="13"/>
      <c r="H21" s="13"/>
      <c r="I21" s="13"/>
      <c r="J21" s="13"/>
    </row>
    <row r="22" spans="2:10" ht="15.75" customHeight="1"/>
    <row r="23" spans="2:10" ht="15.75" customHeight="1">
      <c r="B23" s="13"/>
      <c r="C23" s="13"/>
      <c r="D23" s="13"/>
      <c r="E23" s="13"/>
      <c r="F23" s="13"/>
      <c r="G23" s="13"/>
      <c r="H23" s="13"/>
      <c r="I23" s="13"/>
      <c r="J23" s="13"/>
    </row>
    <row r="24" spans="2:10" ht="15.75" customHeight="1">
      <c r="B24" s="13"/>
      <c r="C24" s="13"/>
      <c r="D24" s="13"/>
      <c r="E24" s="13"/>
      <c r="F24" s="13"/>
      <c r="G24" s="13"/>
      <c r="H24" s="13"/>
      <c r="I24" s="13"/>
      <c r="J24" s="13"/>
    </row>
    <row r="25" spans="2:10" ht="15.75" customHeight="1"/>
    <row r="26" spans="2:10" ht="15.75" customHeight="1">
      <c r="B26" s="13"/>
      <c r="C26" s="13"/>
      <c r="D26" s="13"/>
      <c r="E26" s="13"/>
      <c r="F26" s="13"/>
      <c r="G26" s="13"/>
      <c r="H26" s="13"/>
      <c r="I26" s="13"/>
      <c r="J26" s="13"/>
    </row>
    <row r="27" spans="2:10" ht="15.75" customHeight="1">
      <c r="B27" s="13"/>
      <c r="C27" s="13"/>
      <c r="D27" s="13"/>
      <c r="E27" s="13"/>
      <c r="F27" s="13"/>
      <c r="G27" s="13"/>
      <c r="H27" s="13"/>
      <c r="I27" s="13"/>
      <c r="J27" s="13"/>
    </row>
    <row r="28" spans="2:10" ht="15.75" customHeight="1"/>
    <row r="29" spans="2:10" ht="15.75" customHeight="1">
      <c r="B29" s="13"/>
      <c r="C29" s="13"/>
      <c r="D29" s="13"/>
      <c r="E29" s="13"/>
      <c r="F29" s="13"/>
      <c r="G29" s="13"/>
      <c r="H29" s="13"/>
      <c r="I29" s="13"/>
      <c r="J29" s="13"/>
    </row>
    <row r="30" spans="2:10" ht="15.75" customHeight="1">
      <c r="B30" s="13"/>
      <c r="C30" s="13"/>
      <c r="D30" s="13"/>
      <c r="E30" s="13"/>
      <c r="F30" s="13"/>
      <c r="G30" s="13"/>
      <c r="H30" s="13"/>
      <c r="I30" s="13"/>
      <c r="J30" s="13"/>
    </row>
    <row r="31" spans="2:10" ht="15.75" customHeight="1">
      <c r="B31" s="13"/>
      <c r="C31" s="13"/>
      <c r="D31" s="13"/>
      <c r="E31" s="13"/>
      <c r="F31" s="13"/>
      <c r="G31" s="13"/>
      <c r="H31" s="13"/>
      <c r="I31" s="13"/>
      <c r="J31" s="13"/>
    </row>
    <row r="33" spans="1:5">
      <c r="A33" s="13"/>
      <c r="B33" s="13"/>
      <c r="C33" s="13"/>
    </row>
    <row r="34" spans="1:5">
      <c r="A34" s="13"/>
      <c r="B34" s="13"/>
      <c r="C34" s="13"/>
    </row>
    <row r="35" spans="1:5">
      <c r="A35" s="13"/>
      <c r="B35" s="13"/>
      <c r="C35" s="13"/>
    </row>
    <row r="37" spans="1:5">
      <c r="A37" s="13"/>
      <c r="B37" s="13"/>
      <c r="C37" s="13"/>
    </row>
    <row r="38" spans="1:5">
      <c r="A38" s="13"/>
      <c r="B38" s="13"/>
      <c r="C38" s="14"/>
    </row>
    <row r="39" spans="1:5">
      <c r="A39" s="13"/>
      <c r="B39" s="13"/>
      <c r="C39" s="14"/>
    </row>
    <row r="40" spans="1:5">
      <c r="A40" s="13"/>
      <c r="B40" s="13"/>
      <c r="C40" s="14"/>
    </row>
    <row r="41" spans="1:5">
      <c r="A41" s="13"/>
      <c r="B41" s="13"/>
      <c r="C41" s="14"/>
    </row>
    <row r="42" spans="1:5">
      <c r="A42" s="13"/>
      <c r="B42" s="13"/>
      <c r="C42" s="14"/>
    </row>
    <row r="43" spans="1:5">
      <c r="A43" s="13"/>
      <c r="B43" s="13"/>
      <c r="C43" s="14"/>
    </row>
    <row r="45" spans="1:5">
      <c r="A45" s="13"/>
      <c r="B45" s="13"/>
      <c r="C45" s="13"/>
      <c r="E45" s="13"/>
    </row>
    <row r="47" spans="1:5">
      <c r="B47" s="15"/>
      <c r="C47" s="13"/>
    </row>
    <row r="48" spans="1:5">
      <c r="B48" s="13"/>
      <c r="C48" s="13"/>
    </row>
    <row r="49" spans="2:3">
      <c r="B49" s="13"/>
      <c r="C49" s="13"/>
    </row>
    <row r="50" spans="2:3">
      <c r="B50" s="13"/>
      <c r="C50" s="13"/>
    </row>
    <row r="51" spans="2:3">
      <c r="B51" s="13"/>
      <c r="C51" s="13"/>
    </row>
    <row r="52" spans="2:3">
      <c r="B52" s="13"/>
      <c r="C52" s="13"/>
    </row>
  </sheetData>
  <sheetProtection password="C13C" sheet="1"/>
  <phoneticPr fontId="0" type="noConversion"/>
  <pageMargins left="0.7" right="0.7" top="0.75" bottom="0.75" header="0.3" footer="0.3"/>
  <pageSetup orientation="portrait" r:id="rId1"/>
  <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tabColor theme="2" tint="-0.249977111117893"/>
    <pageSetUpPr fitToPage="1"/>
  </sheetPr>
  <dimension ref="A1:Q145"/>
  <sheetViews>
    <sheetView topLeftCell="B26" zoomScale="90" zoomScaleNormal="90" workbookViewId="0">
      <selection activeCell="F29" sqref="F29"/>
    </sheetView>
  </sheetViews>
  <sheetFormatPr defaultRowHeight="15" outlineLevelRow="1" outlineLevelCol="1"/>
  <cols>
    <col min="1" max="1" width="3.28515625" style="312" customWidth="1"/>
    <col min="2" max="2" width="65.140625" style="312" customWidth="1"/>
    <col min="3" max="3" width="15.5703125" style="312" customWidth="1"/>
    <col min="4" max="4" width="16.5703125" style="312" customWidth="1"/>
    <col min="5" max="6" width="16.42578125" style="312" customWidth="1"/>
    <col min="7" max="9" width="15.5703125" style="312" customWidth="1"/>
    <col min="10" max="10" width="41.140625" style="312" customWidth="1" outlineLevel="1"/>
    <col min="11" max="12" width="9.140625" style="312" customWidth="1" outlineLevel="1"/>
    <col min="13" max="13" width="15.85546875" style="312" customWidth="1"/>
    <col min="14" max="14" width="15" style="312" customWidth="1"/>
    <col min="15" max="15" width="11.42578125" style="312" customWidth="1"/>
    <col min="16" max="16" width="11" style="312" customWidth="1"/>
    <col min="17" max="16384" width="9.140625" style="312"/>
  </cols>
  <sheetData>
    <row r="1" spans="1:17" ht="18.75">
      <c r="A1" s="111" t="str">
        <f>'DATA INPUT'!B11</f>
        <v>ABC Christian School</v>
      </c>
      <c r="B1" s="62"/>
      <c r="C1" s="651"/>
      <c r="D1" s="651"/>
    </row>
    <row r="2" spans="1:17" ht="18.75">
      <c r="A2" s="650" t="s">
        <v>923</v>
      </c>
      <c r="B2" s="651"/>
      <c r="C2" s="651"/>
      <c r="E2" s="652" t="s">
        <v>185</v>
      </c>
      <c r="F2" s="62" t="str">
        <f>'DATA INPUT'!B15</f>
        <v>dd/mm/yy</v>
      </c>
    </row>
    <row r="3" spans="1:17" ht="18.75">
      <c r="A3" s="133" t="str">
        <f>"Budget year: "&amp;'DATA INPUT'!B10</f>
        <v>Budget year: 2013/14</v>
      </c>
      <c r="B3" s="134"/>
      <c r="C3" s="707"/>
      <c r="D3" s="651"/>
    </row>
    <row r="4" spans="1:17" ht="123" customHeight="1" outlineLevel="1"/>
    <row r="5" spans="1:17" ht="36.75" customHeight="1">
      <c r="B5" s="313"/>
      <c r="M5" s="963"/>
    </row>
    <row r="6" spans="1:17" ht="15.75">
      <c r="A6" s="708"/>
      <c r="B6" s="881"/>
      <c r="C6" s="294" t="str">
        <f>'DATA INPUT'!$B$9</f>
        <v>2012/13</v>
      </c>
      <c r="D6" s="294" t="str">
        <f>'DATA INPUT'!$B$9</f>
        <v>2012/13</v>
      </c>
      <c r="E6" s="294" t="str">
        <f>'DATA INPUT'!$B$10</f>
        <v>2013/14</v>
      </c>
      <c r="F6" s="294" t="str">
        <f>'DATA INPUT'!$B$10</f>
        <v>2013/14</v>
      </c>
      <c r="G6" s="294" t="str">
        <f>'DATA INPUT'!$B$10</f>
        <v>2013/14</v>
      </c>
      <c r="H6" s="294" t="str">
        <f>'DATA INPUT'!$B$10</f>
        <v>2013/14</v>
      </c>
      <c r="I6" s="294" t="str">
        <f>'DATA INPUT'!$B$10</f>
        <v>2013/14</v>
      </c>
      <c r="J6" s="709"/>
      <c r="K6" s="607" t="s">
        <v>924</v>
      </c>
      <c r="L6" s="881"/>
      <c r="M6" s="710"/>
      <c r="N6" s="711"/>
    </row>
    <row r="7" spans="1:17" ht="30">
      <c r="A7" s="712" t="s">
        <v>17</v>
      </c>
      <c r="B7" s="964"/>
      <c r="C7" s="291" t="s">
        <v>925</v>
      </c>
      <c r="D7" s="291" t="s">
        <v>640</v>
      </c>
      <c r="E7" s="291" t="s">
        <v>926</v>
      </c>
      <c r="F7" s="870" t="s">
        <v>927</v>
      </c>
      <c r="G7" s="870" t="s">
        <v>928</v>
      </c>
      <c r="H7" s="870" t="s">
        <v>929</v>
      </c>
      <c r="I7" s="870" t="s">
        <v>930</v>
      </c>
      <c r="J7" s="713" t="s">
        <v>931</v>
      </c>
      <c r="K7" s="881" t="s">
        <v>17</v>
      </c>
      <c r="L7" s="881"/>
      <c r="M7" s="714"/>
      <c r="N7" s="715"/>
      <c r="O7" s="715"/>
      <c r="P7" s="715"/>
    </row>
    <row r="8" spans="1:17" ht="15.75">
      <c r="A8" s="735" t="s">
        <v>932</v>
      </c>
      <c r="B8" s="965"/>
      <c r="C8" s="966"/>
      <c r="D8" s="967"/>
      <c r="E8" s="733"/>
      <c r="F8" s="733"/>
      <c r="G8" s="734"/>
      <c r="H8" s="734"/>
      <c r="I8" s="734"/>
      <c r="J8" s="881"/>
      <c r="K8" s="881"/>
      <c r="L8" s="881"/>
      <c r="M8" s="968"/>
      <c r="N8" s="716"/>
    </row>
    <row r="9" spans="1:17">
      <c r="A9" s="881"/>
      <c r="B9" s="736" t="s">
        <v>402</v>
      </c>
      <c r="C9" s="489"/>
      <c r="D9" s="489"/>
      <c r="E9" s="969">
        <f>F9+G9+H9+I9</f>
        <v>0</v>
      </c>
      <c r="F9" s="970">
        <f>'ENROLMENT REVENUE'!Q8+'ENROLMENT REVENUE'!R9-'ENROLMENT REVENUE'!R23-'ENROLMENT REVENUE'!R15</f>
        <v>0</v>
      </c>
      <c r="G9" s="970"/>
      <c r="H9" s="970"/>
      <c r="I9" s="970"/>
      <c r="J9" s="717" t="s">
        <v>933</v>
      </c>
      <c r="K9" s="607" t="s">
        <v>934</v>
      </c>
      <c r="L9" s="881"/>
      <c r="M9" s="971"/>
      <c r="N9" s="718"/>
      <c r="O9" s="718"/>
      <c r="P9" s="718"/>
      <c r="Q9" s="312" t="s">
        <v>17</v>
      </c>
    </row>
    <row r="10" spans="1:17">
      <c r="A10" s="881"/>
      <c r="B10" s="126" t="s">
        <v>935</v>
      </c>
      <c r="C10" s="488"/>
      <c r="D10" s="488"/>
      <c r="E10" s="972">
        <f>F10+G10+H10+I10</f>
        <v>0</v>
      </c>
      <c r="F10" s="745">
        <f>'ENROLMENT REVENUE'!R10+'ENROLMENT REVENUE'!R11+'ENROLMENT REVENUE'!R12+'ENROLMENT REVENUE'!R13</f>
        <v>0</v>
      </c>
      <c r="G10" s="748"/>
      <c r="H10" s="748"/>
      <c r="I10" s="748"/>
      <c r="J10" s="719"/>
      <c r="K10" s="607" t="s">
        <v>934</v>
      </c>
      <c r="L10" s="881"/>
      <c r="M10" s="973"/>
      <c r="N10" s="653"/>
      <c r="O10" s="718"/>
      <c r="P10" s="718"/>
    </row>
    <row r="11" spans="1:17">
      <c r="A11" s="881"/>
      <c r="B11" s="126" t="s">
        <v>610</v>
      </c>
      <c r="C11" s="748">
        <f>'PRESCHOOL SUM'!B12</f>
        <v>0</v>
      </c>
      <c r="D11" s="748">
        <f>'PRESCHOOL SUM'!C12</f>
        <v>0</v>
      </c>
      <c r="E11" s="972">
        <f t="shared" ref="E11:E14" si="0">F11+G11+H11+I11</f>
        <v>0</v>
      </c>
      <c r="F11" s="745">
        <f>'PRESCHOOL SUM'!E12</f>
        <v>0</v>
      </c>
      <c r="G11" s="745">
        <f>'PRESCHOOL SUM'!F12</f>
        <v>0</v>
      </c>
      <c r="H11" s="745">
        <f>'PRESCHOOL SUM'!G12</f>
        <v>0</v>
      </c>
      <c r="I11" s="745">
        <f>'PRESCHOOL SUM'!H12</f>
        <v>0</v>
      </c>
      <c r="J11" s="719"/>
      <c r="K11" s="607"/>
      <c r="L11" s="881"/>
      <c r="M11" s="973"/>
      <c r="N11" s="653"/>
      <c r="O11" s="718"/>
      <c r="P11" s="718"/>
    </row>
    <row r="12" spans="1:17">
      <c r="A12" s="881"/>
      <c r="B12" s="126" t="s">
        <v>936</v>
      </c>
      <c r="C12" s="488"/>
      <c r="D12" s="488"/>
      <c r="E12" s="972">
        <f t="shared" si="0"/>
        <v>0</v>
      </c>
      <c r="F12" s="745">
        <f>'ENROLMENT REVENUE'!R17+'ENROLMENT REVENUE'!R18</f>
        <v>0</v>
      </c>
      <c r="G12" s="745"/>
      <c r="H12" s="745"/>
      <c r="I12" s="745"/>
      <c r="J12" s="720"/>
      <c r="K12" s="607" t="s">
        <v>934</v>
      </c>
      <c r="L12" s="881"/>
      <c r="M12" s="973"/>
      <c r="N12" s="653"/>
      <c r="O12" s="718"/>
      <c r="P12" s="718"/>
    </row>
    <row r="13" spans="1:17">
      <c r="A13" s="881"/>
      <c r="B13" s="126" t="s">
        <v>937</v>
      </c>
      <c r="C13" s="488"/>
      <c r="D13" s="488"/>
      <c r="E13" s="972">
        <f t="shared" si="0"/>
        <v>0</v>
      </c>
      <c r="F13" s="745">
        <f>'ENROLMENT REVENUE'!R16</f>
        <v>0</v>
      </c>
      <c r="G13" s="745"/>
      <c r="H13" s="745"/>
      <c r="I13" s="745"/>
      <c r="J13" s="717"/>
      <c r="K13" s="607"/>
      <c r="L13" s="881"/>
      <c r="M13" s="653"/>
      <c r="N13" s="653"/>
      <c r="O13" s="718"/>
      <c r="P13" s="718"/>
    </row>
    <row r="14" spans="1:17">
      <c r="A14" s="881"/>
      <c r="B14" s="126" t="s">
        <v>843</v>
      </c>
      <c r="C14" s="750">
        <f>'TRANSPORTATION SUM'!B10</f>
        <v>0</v>
      </c>
      <c r="D14" s="750">
        <f>'TRANSPORTATION SUM'!C10</f>
        <v>0</v>
      </c>
      <c r="E14" s="972">
        <f t="shared" si="0"/>
        <v>0</v>
      </c>
      <c r="F14" s="746">
        <f>'ENROLMENT REVENUE'!AQ376</f>
        <v>0</v>
      </c>
      <c r="G14" s="746">
        <v>0</v>
      </c>
      <c r="H14" s="746">
        <v>0</v>
      </c>
      <c r="I14" s="746">
        <v>0</v>
      </c>
      <c r="J14" s="717"/>
      <c r="K14" s="607" t="s">
        <v>934</v>
      </c>
      <c r="L14" s="881"/>
      <c r="M14" s="653"/>
      <c r="N14" s="653"/>
      <c r="O14" s="718"/>
      <c r="P14" s="718"/>
    </row>
    <row r="15" spans="1:17">
      <c r="A15" s="881"/>
      <c r="B15" s="737" t="s">
        <v>938</v>
      </c>
      <c r="C15" s="362">
        <f t="shared" ref="C15:I15" si="1">SUM(C9:C14)</f>
        <v>0</v>
      </c>
      <c r="D15" s="362">
        <f t="shared" si="1"/>
        <v>0</v>
      </c>
      <c r="E15" s="362">
        <f t="shared" si="1"/>
        <v>0</v>
      </c>
      <c r="F15" s="362">
        <f t="shared" si="1"/>
        <v>0</v>
      </c>
      <c r="G15" s="362">
        <f t="shared" si="1"/>
        <v>0</v>
      </c>
      <c r="H15" s="362">
        <f t="shared" si="1"/>
        <v>0</v>
      </c>
      <c r="I15" s="362">
        <f t="shared" si="1"/>
        <v>0</v>
      </c>
      <c r="J15" s="717"/>
      <c r="K15" s="607"/>
      <c r="L15" s="881"/>
      <c r="M15" s="653"/>
      <c r="N15" s="653"/>
      <c r="O15" s="718"/>
      <c r="P15" s="718"/>
    </row>
    <row r="16" spans="1:17">
      <c r="A16" s="881"/>
      <c r="B16" s="126" t="s">
        <v>939</v>
      </c>
      <c r="C16" s="487"/>
      <c r="D16" s="487"/>
      <c r="E16" s="972">
        <f t="shared" ref="E16:E18" si="2">F16+G16+H16+I16</f>
        <v>0</v>
      </c>
      <c r="F16" s="755">
        <f>'ENROLMENT REVENUE'!R19+'ENROLMENT REVENUE'!R20</f>
        <v>0</v>
      </c>
      <c r="G16" s="755"/>
      <c r="H16" s="755"/>
      <c r="I16" s="755"/>
      <c r="J16" s="717" t="s">
        <v>940</v>
      </c>
      <c r="K16" s="607" t="s">
        <v>934</v>
      </c>
      <c r="L16" s="881"/>
      <c r="M16" s="653"/>
      <c r="N16" s="653"/>
      <c r="O16" s="718"/>
      <c r="P16" s="718"/>
    </row>
    <row r="17" spans="1:16">
      <c r="A17" s="881"/>
      <c r="B17" s="126" t="s">
        <v>941</v>
      </c>
      <c r="C17" s="748">
        <f>'SPEC. ED SUM'!B9</f>
        <v>0</v>
      </c>
      <c r="D17" s="748">
        <f>'SPEC. ED SUM'!C9</f>
        <v>0</v>
      </c>
      <c r="E17" s="972">
        <f t="shared" si="2"/>
        <v>0</v>
      </c>
      <c r="F17" s="745">
        <f>'ENROLMENT REVENUE'!R21</f>
        <v>0</v>
      </c>
      <c r="G17" s="745"/>
      <c r="H17" s="745"/>
      <c r="I17" s="745"/>
      <c r="J17" s="717"/>
      <c r="K17" s="607" t="s">
        <v>934</v>
      </c>
      <c r="L17" s="881"/>
      <c r="M17" s="653"/>
      <c r="N17" s="653"/>
      <c r="O17" s="718"/>
      <c r="P17" s="718"/>
    </row>
    <row r="18" spans="1:16">
      <c r="A18" s="881"/>
      <c r="B18" s="126" t="s">
        <v>466</v>
      </c>
      <c r="C18" s="750">
        <f>'OTHER REVENUE'!B16</f>
        <v>0</v>
      </c>
      <c r="D18" s="750">
        <f>'OTHER REVENUE'!C16</f>
        <v>0</v>
      </c>
      <c r="E18" s="972">
        <f t="shared" si="2"/>
        <v>0</v>
      </c>
      <c r="F18" s="746">
        <f>'OTHER REVENUE'!E16</f>
        <v>0</v>
      </c>
      <c r="G18" s="746">
        <f>'OTHER REVENUE'!F16</f>
        <v>0</v>
      </c>
      <c r="H18" s="746">
        <f>'OTHER REVENUE'!G16</f>
        <v>0</v>
      </c>
      <c r="I18" s="746">
        <f>'OTHER REVENUE'!H16</f>
        <v>0</v>
      </c>
      <c r="J18" s="717"/>
      <c r="K18" s="607" t="s">
        <v>934</v>
      </c>
      <c r="L18" s="881"/>
      <c r="M18" s="653"/>
      <c r="N18" s="653"/>
      <c r="O18" s="718"/>
      <c r="P18" s="718"/>
    </row>
    <row r="19" spans="1:16">
      <c r="A19" s="881"/>
      <c r="B19" s="737" t="s">
        <v>942</v>
      </c>
      <c r="C19" s="362">
        <f t="shared" ref="C19:I19" si="3">SUM(C16:C18)</f>
        <v>0</v>
      </c>
      <c r="D19" s="362">
        <f t="shared" si="3"/>
        <v>0</v>
      </c>
      <c r="E19" s="362">
        <f t="shared" si="3"/>
        <v>0</v>
      </c>
      <c r="F19" s="362">
        <f t="shared" si="3"/>
        <v>0</v>
      </c>
      <c r="G19" s="362">
        <f t="shared" si="3"/>
        <v>0</v>
      </c>
      <c r="H19" s="362">
        <f t="shared" si="3"/>
        <v>0</v>
      </c>
      <c r="I19" s="362">
        <f t="shared" si="3"/>
        <v>0</v>
      </c>
      <c r="J19" s="717"/>
      <c r="K19" s="607"/>
      <c r="L19" s="881"/>
      <c r="M19" s="653"/>
      <c r="N19" s="653"/>
      <c r="O19" s="718"/>
      <c r="P19" s="718"/>
    </row>
    <row r="20" spans="1:16">
      <c r="A20" s="881"/>
      <c r="B20" s="126" t="s">
        <v>943</v>
      </c>
      <c r="C20" s="755">
        <f>DEVELOPMENT!B16</f>
        <v>0</v>
      </c>
      <c r="D20" s="755">
        <f>DEVELOPMENT!C16</f>
        <v>0</v>
      </c>
      <c r="E20" s="972">
        <f t="shared" ref="E20:E29" si="4">F20+G20+H20+I20</f>
        <v>0</v>
      </c>
      <c r="F20" s="755">
        <f>DEVELOPMENT!E16</f>
        <v>0</v>
      </c>
      <c r="G20" s="755">
        <f>DEVELOPMENT!F16</f>
        <v>0</v>
      </c>
      <c r="H20" s="755">
        <f>DEVELOPMENT!G16</f>
        <v>0</v>
      </c>
      <c r="I20" s="755">
        <f>DEVELOPMENT!H16</f>
        <v>0</v>
      </c>
      <c r="J20" s="721" t="s">
        <v>944</v>
      </c>
      <c r="K20" s="607" t="s">
        <v>934</v>
      </c>
      <c r="L20" s="881"/>
      <c r="M20" s="653"/>
      <c r="N20" s="653"/>
      <c r="O20" s="718"/>
      <c r="P20" s="718"/>
    </row>
    <row r="21" spans="1:16">
      <c r="A21" s="881"/>
      <c r="B21" s="126" t="s">
        <v>945</v>
      </c>
      <c r="C21" s="745">
        <f>DEVELOPMENT!B22</f>
        <v>0</v>
      </c>
      <c r="D21" s="745">
        <f>DEVELOPMENT!C22</f>
        <v>0</v>
      </c>
      <c r="E21" s="972">
        <f t="shared" si="4"/>
        <v>0</v>
      </c>
      <c r="F21" s="745">
        <f>DEVELOPMENT!E22</f>
        <v>0</v>
      </c>
      <c r="G21" s="745">
        <f>DEVELOPMENT!F22</f>
        <v>0</v>
      </c>
      <c r="H21" s="745">
        <f>DEVELOPMENT!G22</f>
        <v>0</v>
      </c>
      <c r="I21" s="745">
        <f>DEVELOPMENT!H22</f>
        <v>0</v>
      </c>
      <c r="J21" s="721"/>
      <c r="K21" s="607" t="s">
        <v>934</v>
      </c>
      <c r="L21" s="881"/>
      <c r="M21" s="653"/>
      <c r="N21" s="653"/>
      <c r="O21" s="718"/>
      <c r="P21" s="718"/>
    </row>
    <row r="22" spans="1:16">
      <c r="A22" s="881"/>
      <c r="B22" s="738" t="s">
        <v>946</v>
      </c>
      <c r="C22" s="745">
        <f>DEVELOPMENT!B26</f>
        <v>0</v>
      </c>
      <c r="D22" s="745">
        <f>DEVELOPMENT!C26</f>
        <v>0</v>
      </c>
      <c r="E22" s="972">
        <f t="shared" si="4"/>
        <v>0</v>
      </c>
      <c r="F22" s="745">
        <f>DEVELOPMENT!E26</f>
        <v>0</v>
      </c>
      <c r="G22" s="745">
        <f>DEVELOPMENT!F26</f>
        <v>0</v>
      </c>
      <c r="H22" s="745">
        <f>DEVELOPMENT!G26</f>
        <v>0</v>
      </c>
      <c r="I22" s="745">
        <f>DEVELOPMENT!H26</f>
        <v>0</v>
      </c>
      <c r="J22" s="721"/>
      <c r="K22" s="607" t="s">
        <v>934</v>
      </c>
      <c r="L22" s="881"/>
      <c r="M22" s="653"/>
      <c r="N22" s="653"/>
      <c r="O22" s="718"/>
      <c r="P22" s="718"/>
    </row>
    <row r="23" spans="1:16">
      <c r="A23" s="881"/>
      <c r="B23" s="738" t="s">
        <v>947</v>
      </c>
      <c r="C23" s="745">
        <f>1-DEVELOPMENT!B44-1</f>
        <v>0</v>
      </c>
      <c r="D23" s="745">
        <f>1-DEVELOPMENT!C44-1</f>
        <v>0</v>
      </c>
      <c r="E23" s="972">
        <f t="shared" si="4"/>
        <v>0</v>
      </c>
      <c r="F23" s="745">
        <f>1-DEVELOPMENT!E44-1</f>
        <v>0</v>
      </c>
      <c r="G23" s="745">
        <f>1-DEVELOPMENT!F44-1</f>
        <v>0</v>
      </c>
      <c r="H23" s="745">
        <f>1-DEVELOPMENT!G44-1</f>
        <v>0</v>
      </c>
      <c r="I23" s="745">
        <f>1-DEVELOPMENT!H44-1</f>
        <v>0</v>
      </c>
      <c r="J23" s="721"/>
      <c r="K23" s="607" t="s">
        <v>934</v>
      </c>
      <c r="L23" s="881"/>
      <c r="M23" s="653"/>
      <c r="N23" s="653"/>
      <c r="O23" s="718"/>
      <c r="P23" s="718"/>
    </row>
    <row r="24" spans="1:16">
      <c r="A24" s="881"/>
      <c r="B24" s="126" t="s">
        <v>948</v>
      </c>
      <c r="C24" s="745">
        <f>DEVELOPMENT!B27</f>
        <v>0</v>
      </c>
      <c r="D24" s="745">
        <f>DEVELOPMENT!C27</f>
        <v>0</v>
      </c>
      <c r="E24" s="972">
        <f t="shared" si="4"/>
        <v>0</v>
      </c>
      <c r="F24" s="745">
        <f>DEVELOPMENT!E27</f>
        <v>0</v>
      </c>
      <c r="G24" s="745">
        <f>DEVELOPMENT!F27</f>
        <v>0</v>
      </c>
      <c r="H24" s="745">
        <f>DEVELOPMENT!G27</f>
        <v>0</v>
      </c>
      <c r="I24" s="745">
        <f>DEVELOPMENT!H27</f>
        <v>0</v>
      </c>
      <c r="J24" s="721"/>
      <c r="K24" s="607" t="s">
        <v>934</v>
      </c>
      <c r="L24" s="881"/>
      <c r="M24" s="653"/>
      <c r="N24" s="653"/>
      <c r="O24" s="718"/>
      <c r="P24" s="718"/>
    </row>
    <row r="25" spans="1:16">
      <c r="A25" s="881"/>
      <c r="B25" s="126" t="s">
        <v>949</v>
      </c>
      <c r="C25" s="488"/>
      <c r="D25" s="488"/>
      <c r="E25" s="972">
        <f t="shared" si="4"/>
        <v>0</v>
      </c>
      <c r="F25" s="745">
        <f>'ENROLMENT REVENUE'!R16</f>
        <v>0</v>
      </c>
      <c r="G25" s="745"/>
      <c r="H25" s="745"/>
      <c r="I25" s="745"/>
      <c r="J25" s="717"/>
      <c r="K25" s="607" t="s">
        <v>934</v>
      </c>
      <c r="L25" s="881"/>
      <c r="M25" s="653"/>
      <c r="N25" s="653"/>
      <c r="O25" s="718"/>
      <c r="P25" s="718"/>
    </row>
    <row r="26" spans="1:16">
      <c r="A26" s="881"/>
      <c r="B26" s="126" t="s">
        <v>468</v>
      </c>
      <c r="C26" s="745">
        <f>'OTHER REVENUE'!B19</f>
        <v>0</v>
      </c>
      <c r="D26" s="745">
        <f>'OTHER REVENUE'!C19</f>
        <v>0</v>
      </c>
      <c r="E26" s="972">
        <f t="shared" si="4"/>
        <v>0</v>
      </c>
      <c r="F26" s="745">
        <f>'OTHER REVENUE'!E19</f>
        <v>0</v>
      </c>
      <c r="G26" s="745">
        <f>'OTHER REVENUE'!F19</f>
        <v>0</v>
      </c>
      <c r="H26" s="745">
        <f>'OTHER REVENUE'!G19</f>
        <v>0</v>
      </c>
      <c r="I26" s="745">
        <f>'OTHER REVENUE'!H19</f>
        <v>0</v>
      </c>
      <c r="J26" s="717"/>
      <c r="K26" s="607" t="s">
        <v>934</v>
      </c>
      <c r="L26" s="881"/>
      <c r="M26" s="653"/>
      <c r="N26" s="653"/>
      <c r="O26" s="718"/>
      <c r="P26" s="718"/>
    </row>
    <row r="27" spans="1:16">
      <c r="A27" s="881"/>
      <c r="B27" s="126" t="s">
        <v>950</v>
      </c>
      <c r="C27" s="745">
        <f>'OTHER REVENUE'!B20</f>
        <v>0</v>
      </c>
      <c r="D27" s="745">
        <f>'OTHER REVENUE'!C20</f>
        <v>0</v>
      </c>
      <c r="E27" s="972">
        <f t="shared" si="4"/>
        <v>0</v>
      </c>
      <c r="F27" s="745">
        <f>'OTHER REVENUE'!E20</f>
        <v>0</v>
      </c>
      <c r="G27" s="745">
        <f>'OTHER REVENUE'!F20</f>
        <v>0</v>
      </c>
      <c r="H27" s="745">
        <f>'OTHER REVENUE'!G20</f>
        <v>0</v>
      </c>
      <c r="I27" s="745">
        <f>'OTHER REVENUE'!H20</f>
        <v>0</v>
      </c>
      <c r="J27" s="717"/>
      <c r="K27" s="607" t="s">
        <v>934</v>
      </c>
      <c r="L27" s="881"/>
      <c r="M27" s="653"/>
      <c r="N27" s="653"/>
      <c r="O27" s="718"/>
      <c r="P27" s="718"/>
    </row>
    <row r="28" spans="1:16">
      <c r="A28" s="881"/>
      <c r="B28" s="126" t="s">
        <v>472</v>
      </c>
      <c r="C28" s="745">
        <f>'OTHER REVENUE'!B21</f>
        <v>0</v>
      </c>
      <c r="D28" s="745">
        <f>'OTHER REVENUE'!C21</f>
        <v>0</v>
      </c>
      <c r="E28" s="972">
        <f t="shared" si="4"/>
        <v>0</v>
      </c>
      <c r="F28" s="745">
        <f>'OTHER REVENUE'!E21</f>
        <v>0</v>
      </c>
      <c r="G28" s="745">
        <f>'OTHER REVENUE'!F21</f>
        <v>0</v>
      </c>
      <c r="H28" s="745">
        <f>'OTHER REVENUE'!G21</f>
        <v>0</v>
      </c>
      <c r="I28" s="745">
        <f>'OTHER REVENUE'!H21</f>
        <v>0</v>
      </c>
      <c r="J28" s="717"/>
      <c r="K28" s="607" t="s">
        <v>934</v>
      </c>
      <c r="L28" s="881"/>
      <c r="M28" s="653"/>
      <c r="N28" s="653"/>
      <c r="O28" s="718"/>
      <c r="P28" s="718"/>
    </row>
    <row r="29" spans="1:16">
      <c r="A29" s="881"/>
      <c r="B29" s="126" t="s">
        <v>475</v>
      </c>
      <c r="C29" s="746">
        <f>'OTHER REVENUE'!B25</f>
        <v>0</v>
      </c>
      <c r="D29" s="746">
        <f>'OTHER REVENUE'!C25</f>
        <v>0</v>
      </c>
      <c r="E29" s="972">
        <f t="shared" si="4"/>
        <v>0</v>
      </c>
      <c r="F29" s="746">
        <f>'OTHER REVENUE'!E25</f>
        <v>0</v>
      </c>
      <c r="G29" s="746">
        <f>'OTHER REVENUE'!F25</f>
        <v>0</v>
      </c>
      <c r="H29" s="746">
        <f>'OTHER REVENUE'!G25</f>
        <v>0</v>
      </c>
      <c r="I29" s="746">
        <f>'OTHER REVENUE'!H25</f>
        <v>0</v>
      </c>
      <c r="J29" s="717"/>
      <c r="K29" s="607" t="s">
        <v>934</v>
      </c>
      <c r="L29" s="881"/>
      <c r="M29" s="653"/>
      <c r="N29" s="653"/>
      <c r="O29" s="718"/>
      <c r="P29" s="718"/>
    </row>
    <row r="30" spans="1:16">
      <c r="A30" s="881"/>
      <c r="B30" s="737" t="s">
        <v>951</v>
      </c>
      <c r="C30" s="974">
        <f t="shared" ref="C30:I30" si="5">SUM(C20:C29)</f>
        <v>0</v>
      </c>
      <c r="D30" s="362">
        <f t="shared" si="5"/>
        <v>0</v>
      </c>
      <c r="E30" s="362">
        <f t="shared" si="5"/>
        <v>0</v>
      </c>
      <c r="F30" s="362">
        <f t="shared" si="5"/>
        <v>0</v>
      </c>
      <c r="G30" s="362">
        <f t="shared" si="5"/>
        <v>0</v>
      </c>
      <c r="H30" s="362">
        <f t="shared" si="5"/>
        <v>0</v>
      </c>
      <c r="I30" s="362">
        <f t="shared" si="5"/>
        <v>0</v>
      </c>
      <c r="J30" s="717"/>
      <c r="K30" s="607"/>
      <c r="L30" s="881"/>
      <c r="M30" s="653"/>
      <c r="N30" s="653"/>
      <c r="O30" s="718"/>
      <c r="P30" s="718"/>
    </row>
    <row r="31" spans="1:16">
      <c r="A31" s="881"/>
      <c r="B31" s="739" t="s">
        <v>786</v>
      </c>
      <c r="C31" s="975">
        <f t="shared" ref="C31:I31" si="6">C15+C19+C30</f>
        <v>0</v>
      </c>
      <c r="D31" s="976">
        <f t="shared" si="6"/>
        <v>0</v>
      </c>
      <c r="E31" s="976">
        <f t="shared" si="6"/>
        <v>0</v>
      </c>
      <c r="F31" s="976">
        <f t="shared" si="6"/>
        <v>0</v>
      </c>
      <c r="G31" s="977">
        <f t="shared" si="6"/>
        <v>0</v>
      </c>
      <c r="H31" s="977">
        <f t="shared" si="6"/>
        <v>0</v>
      </c>
      <c r="I31" s="977">
        <f t="shared" si="6"/>
        <v>0</v>
      </c>
      <c r="J31" s="722"/>
      <c r="K31" s="721"/>
      <c r="L31" s="881"/>
      <c r="M31" s="718"/>
      <c r="N31" s="718"/>
      <c r="O31" s="718"/>
      <c r="P31" s="718"/>
    </row>
    <row r="32" spans="1:16" ht="15.75">
      <c r="A32" s="740" t="s">
        <v>952</v>
      </c>
      <c r="B32" s="965"/>
      <c r="C32" s="978"/>
      <c r="D32" s="979"/>
      <c r="E32" s="742"/>
      <c r="F32" s="979"/>
      <c r="G32" s="980"/>
      <c r="H32" s="980"/>
      <c r="I32" s="980"/>
      <c r="J32" s="723"/>
      <c r="K32" s="721"/>
      <c r="L32" s="881"/>
      <c r="M32" s="653"/>
      <c r="N32" s="653"/>
      <c r="O32" s="718"/>
      <c r="P32" s="718"/>
    </row>
    <row r="33" spans="1:16">
      <c r="A33" s="741" t="s">
        <v>953</v>
      </c>
      <c r="B33" s="965"/>
      <c r="C33" s="743"/>
      <c r="D33" s="744"/>
      <c r="E33" s="981"/>
      <c r="F33" s="744"/>
      <c r="G33" s="982"/>
      <c r="H33" s="982"/>
      <c r="I33" s="982"/>
      <c r="J33" s="983"/>
      <c r="K33" s="721"/>
      <c r="L33" s="881"/>
      <c r="M33" s="653"/>
      <c r="N33" s="653"/>
      <c r="O33" s="718"/>
      <c r="P33" s="718"/>
    </row>
    <row r="34" spans="1:16">
      <c r="A34" s="881"/>
      <c r="B34" s="127" t="s">
        <v>655</v>
      </c>
      <c r="C34" s="747">
        <f>'EDUC '!B9</f>
        <v>0</v>
      </c>
      <c r="D34" s="747">
        <f>'EDUC '!C9</f>
        <v>0</v>
      </c>
      <c r="E34" s="972" t="e">
        <f t="shared" ref="E34:E61" si="7">F34+G34+H34+I34</f>
        <v>#VALUE!</v>
      </c>
      <c r="F34" s="747" t="e">
        <f>'SALARY CALC.'!AV109</f>
        <v>#VALUE!</v>
      </c>
      <c r="G34" s="747"/>
      <c r="H34" s="747"/>
      <c r="I34" s="747"/>
      <c r="J34" s="719" t="s">
        <v>954</v>
      </c>
      <c r="K34" s="607" t="s">
        <v>934</v>
      </c>
      <c r="L34" s="881"/>
      <c r="M34" s="718"/>
      <c r="N34" s="718"/>
      <c r="O34" s="718"/>
      <c r="P34" s="718"/>
    </row>
    <row r="35" spans="1:16">
      <c r="A35" s="881"/>
      <c r="B35" s="126" t="s">
        <v>657</v>
      </c>
      <c r="C35" s="748">
        <f>'EDUC '!B10</f>
        <v>0</v>
      </c>
      <c r="D35" s="748">
        <f>'EDUC '!C10</f>
        <v>0</v>
      </c>
      <c r="E35" s="972" t="e">
        <f t="shared" si="7"/>
        <v>#VALUE!</v>
      </c>
      <c r="F35" s="748" t="e">
        <f>'SALARY CALC.'!AW109</f>
        <v>#VALUE!</v>
      </c>
      <c r="G35" s="748"/>
      <c r="H35" s="748"/>
      <c r="I35" s="748"/>
      <c r="J35" s="719"/>
      <c r="K35" s="721"/>
      <c r="L35" s="881"/>
      <c r="M35" s="653"/>
      <c r="N35" s="653"/>
      <c r="O35" s="718"/>
      <c r="P35" s="718"/>
    </row>
    <row r="36" spans="1:16">
      <c r="A36" s="881"/>
      <c r="B36" s="126" t="s">
        <v>659</v>
      </c>
      <c r="C36" s="748">
        <f>'EDUC '!B11</f>
        <v>0</v>
      </c>
      <c r="D36" s="748">
        <f>'EDUC '!C11</f>
        <v>0</v>
      </c>
      <c r="E36" s="972" t="e">
        <f t="shared" si="7"/>
        <v>#VALUE!</v>
      </c>
      <c r="F36" s="748" t="e">
        <f>'SALARY CALC.'!AX109</f>
        <v>#VALUE!</v>
      </c>
      <c r="G36" s="748"/>
      <c r="H36" s="748"/>
      <c r="I36" s="748"/>
      <c r="J36" s="719"/>
      <c r="K36" s="721"/>
      <c r="L36" s="881"/>
      <c r="M36" s="653"/>
      <c r="N36" s="653"/>
      <c r="O36" s="718"/>
      <c r="P36" s="718"/>
    </row>
    <row r="37" spans="1:16">
      <c r="A37" s="881"/>
      <c r="B37" s="126" t="s">
        <v>955</v>
      </c>
      <c r="C37" s="748">
        <f>'EDUC '!B12</f>
        <v>0</v>
      </c>
      <c r="D37" s="748">
        <f>'EDUC '!C12</f>
        <v>0</v>
      </c>
      <c r="E37" s="972" t="e">
        <f t="shared" si="7"/>
        <v>#VALUE!</v>
      </c>
      <c r="F37" s="748" t="e">
        <f>'SALARY CALC.'!BA109</f>
        <v>#VALUE!</v>
      </c>
      <c r="G37" s="748"/>
      <c r="H37" s="748"/>
      <c r="I37" s="748"/>
      <c r="J37" s="719"/>
      <c r="K37" s="721"/>
      <c r="L37" s="881"/>
      <c r="M37" s="653"/>
      <c r="N37" s="653"/>
      <c r="O37" s="718"/>
      <c r="P37" s="718"/>
    </row>
    <row r="38" spans="1:16">
      <c r="A38" s="881"/>
      <c r="B38" s="126" t="s">
        <v>956</v>
      </c>
      <c r="C38" s="748">
        <f>'EDUC '!B13</f>
        <v>0</v>
      </c>
      <c r="D38" s="748">
        <f>'EDUC '!C13</f>
        <v>0</v>
      </c>
      <c r="E38" s="972" t="e">
        <f t="shared" si="7"/>
        <v>#VALUE!</v>
      </c>
      <c r="F38" s="748" t="e">
        <f>'SALARY CALC.'!AY109</f>
        <v>#VALUE!</v>
      </c>
      <c r="G38" s="748"/>
      <c r="H38" s="748"/>
      <c r="I38" s="748"/>
      <c r="J38" s="719"/>
      <c r="K38" s="721"/>
      <c r="L38" s="881"/>
      <c r="M38" s="653"/>
      <c r="N38" s="653"/>
      <c r="O38" s="718"/>
      <c r="P38" s="718"/>
    </row>
    <row r="39" spans="1:16">
      <c r="A39" s="881"/>
      <c r="B39" s="126" t="s">
        <v>665</v>
      </c>
      <c r="C39" s="748">
        <f>'EDUC '!B14</f>
        <v>0</v>
      </c>
      <c r="D39" s="748">
        <f>'EDUC '!C14</f>
        <v>0</v>
      </c>
      <c r="E39" s="972" t="e">
        <f t="shared" si="7"/>
        <v>#VALUE!</v>
      </c>
      <c r="F39" s="748" t="e">
        <f>'SALARY CALC.'!AZ109</f>
        <v>#VALUE!</v>
      </c>
      <c r="G39" s="748"/>
      <c r="H39" s="748"/>
      <c r="I39" s="748"/>
      <c r="J39" s="719"/>
      <c r="K39" s="721"/>
      <c r="L39" s="881"/>
      <c r="M39" s="653"/>
      <c r="N39" s="653"/>
      <c r="O39" s="718"/>
      <c r="P39" s="718"/>
    </row>
    <row r="40" spans="1:16">
      <c r="A40" s="881"/>
      <c r="B40" s="126" t="s">
        <v>667</v>
      </c>
      <c r="C40" s="748">
        <f>'EDUC '!B15</f>
        <v>0</v>
      </c>
      <c r="D40" s="748">
        <f>'EDUC '!C15</f>
        <v>0</v>
      </c>
      <c r="E40" s="972">
        <f t="shared" si="7"/>
        <v>0</v>
      </c>
      <c r="F40" s="748">
        <f>'SALARY CALC.'!X112</f>
        <v>0</v>
      </c>
      <c r="G40" s="748"/>
      <c r="H40" s="748"/>
      <c r="I40" s="748"/>
      <c r="J40" s="719"/>
      <c r="K40" s="721"/>
      <c r="L40" s="881"/>
      <c r="M40" s="653"/>
      <c r="N40" s="653"/>
      <c r="O40" s="718"/>
      <c r="P40" s="718"/>
    </row>
    <row r="41" spans="1:16">
      <c r="A41" s="881"/>
      <c r="B41" s="126" t="s">
        <v>957</v>
      </c>
      <c r="C41" s="748">
        <f>'EDUC '!B16</f>
        <v>0</v>
      </c>
      <c r="D41" s="748">
        <f>'EDUC '!C16</f>
        <v>0</v>
      </c>
      <c r="E41" s="972">
        <f t="shared" si="7"/>
        <v>0</v>
      </c>
      <c r="F41" s="748">
        <f>'PRO D'!D23</f>
        <v>0</v>
      </c>
      <c r="G41" s="748"/>
      <c r="H41" s="748"/>
      <c r="I41" s="748"/>
      <c r="J41" s="719" t="s">
        <v>958</v>
      </c>
      <c r="K41" s="721"/>
      <c r="L41" s="881"/>
      <c r="M41" s="653"/>
      <c r="N41" s="653"/>
      <c r="O41" s="718"/>
      <c r="P41" s="718"/>
    </row>
    <row r="42" spans="1:16">
      <c r="A42" s="881"/>
      <c r="B42" s="126" t="s">
        <v>959</v>
      </c>
      <c r="C42" s="984">
        <f>'EDUC '!B42</f>
        <v>0</v>
      </c>
      <c r="D42" s="984">
        <f>'EDUC '!C42</f>
        <v>0</v>
      </c>
      <c r="E42" s="972">
        <f t="shared" si="7"/>
        <v>0</v>
      </c>
      <c r="F42" s="984">
        <f>'EDUC '!D42</f>
        <v>0</v>
      </c>
      <c r="G42" s="748"/>
      <c r="H42" s="748"/>
      <c r="I42" s="748"/>
      <c r="J42" s="719" t="s">
        <v>960</v>
      </c>
      <c r="K42" s="721"/>
      <c r="L42" s="881"/>
      <c r="M42" s="724"/>
      <c r="N42" s="653"/>
      <c r="O42" s="718"/>
      <c r="P42" s="718"/>
    </row>
    <row r="43" spans="1:16">
      <c r="A43" s="881"/>
      <c r="B43" s="749">
        <f>'EDUC '!A44</f>
        <v>0</v>
      </c>
      <c r="C43" s="748">
        <f>'EDUC '!B44</f>
        <v>0</v>
      </c>
      <c r="D43" s="748">
        <f>'EDUC '!C44</f>
        <v>0</v>
      </c>
      <c r="E43" s="972">
        <f t="shared" si="7"/>
        <v>0</v>
      </c>
      <c r="F43" s="748">
        <f>'EDUC '!D44</f>
        <v>0</v>
      </c>
      <c r="G43" s="748"/>
      <c r="H43" s="748"/>
      <c r="I43" s="748"/>
      <c r="J43" s="719" t="s">
        <v>961</v>
      </c>
      <c r="K43" s="721"/>
      <c r="L43" s="881"/>
      <c r="M43" s="724"/>
      <c r="N43" s="653"/>
      <c r="O43" s="718"/>
      <c r="P43" s="718"/>
    </row>
    <row r="44" spans="1:16">
      <c r="A44" s="881"/>
      <c r="B44" s="749">
        <f>'EDUC '!A45</f>
        <v>0</v>
      </c>
      <c r="C44" s="748">
        <f>'EDUC '!B45</f>
        <v>0</v>
      </c>
      <c r="D44" s="748">
        <f>'EDUC '!C45</f>
        <v>0</v>
      </c>
      <c r="E44" s="972">
        <f t="shared" si="7"/>
        <v>0</v>
      </c>
      <c r="F44" s="748">
        <f>'EDUC '!D45</f>
        <v>0</v>
      </c>
      <c r="G44" s="748"/>
      <c r="H44" s="748"/>
      <c r="I44" s="748"/>
      <c r="J44" s="719"/>
      <c r="K44" s="721"/>
      <c r="L44" s="881"/>
      <c r="M44" s="724"/>
      <c r="N44" s="653"/>
      <c r="O44" s="718"/>
      <c r="P44" s="718"/>
    </row>
    <row r="45" spans="1:16">
      <c r="A45" s="881"/>
      <c r="B45" s="749">
        <f>'EDUC '!A46</f>
        <v>0</v>
      </c>
      <c r="C45" s="748">
        <f>'EDUC '!B46</f>
        <v>0</v>
      </c>
      <c r="D45" s="748">
        <f>'EDUC '!C46</f>
        <v>0</v>
      </c>
      <c r="E45" s="972">
        <f t="shared" si="7"/>
        <v>0</v>
      </c>
      <c r="F45" s="748">
        <f>'EDUC '!D46</f>
        <v>0</v>
      </c>
      <c r="G45" s="748"/>
      <c r="H45" s="748"/>
      <c r="I45" s="748"/>
      <c r="J45" s="719"/>
      <c r="K45" s="721"/>
      <c r="L45" s="881"/>
      <c r="M45" s="724"/>
      <c r="N45" s="653"/>
      <c r="O45" s="718"/>
      <c r="P45" s="718"/>
    </row>
    <row r="46" spans="1:16">
      <c r="A46" s="881"/>
      <c r="B46" s="749">
        <f>'EDUC '!A47</f>
        <v>0</v>
      </c>
      <c r="C46" s="748">
        <f>'EDUC '!B47</f>
        <v>0</v>
      </c>
      <c r="D46" s="748">
        <f>'EDUC '!C47</f>
        <v>0</v>
      </c>
      <c r="E46" s="972">
        <f t="shared" si="7"/>
        <v>0</v>
      </c>
      <c r="F46" s="748">
        <f>'EDUC '!D47</f>
        <v>0</v>
      </c>
      <c r="G46" s="748"/>
      <c r="H46" s="748"/>
      <c r="I46" s="748"/>
      <c r="J46" s="719" t="s">
        <v>962</v>
      </c>
      <c r="K46" s="721"/>
      <c r="L46" s="881"/>
      <c r="M46" s="724"/>
      <c r="N46" s="653"/>
      <c r="O46" s="718"/>
      <c r="P46" s="718"/>
    </row>
    <row r="47" spans="1:16">
      <c r="A47" s="881"/>
      <c r="B47" s="749">
        <f>'EDUC '!A48</f>
        <v>0</v>
      </c>
      <c r="C47" s="748">
        <f>'EDUC '!B48</f>
        <v>0</v>
      </c>
      <c r="D47" s="748">
        <f>'EDUC '!C48</f>
        <v>0</v>
      </c>
      <c r="E47" s="972">
        <f t="shared" si="7"/>
        <v>0</v>
      </c>
      <c r="F47" s="748">
        <f>'EDUC '!D48</f>
        <v>0</v>
      </c>
      <c r="G47" s="748"/>
      <c r="H47" s="748"/>
      <c r="I47" s="748"/>
      <c r="J47" s="719"/>
      <c r="K47" s="721"/>
      <c r="L47" s="881"/>
      <c r="M47" s="724"/>
      <c r="N47" s="653"/>
      <c r="O47" s="718"/>
      <c r="P47" s="718"/>
    </row>
    <row r="48" spans="1:16">
      <c r="A48" s="881"/>
      <c r="B48" s="749">
        <f>'EDUC '!A49</f>
        <v>0</v>
      </c>
      <c r="C48" s="748">
        <f>'EDUC '!B49</f>
        <v>0</v>
      </c>
      <c r="D48" s="748">
        <f>'EDUC '!C49</f>
        <v>0</v>
      </c>
      <c r="E48" s="972">
        <f t="shared" si="7"/>
        <v>0</v>
      </c>
      <c r="F48" s="748">
        <f>'EDUC '!D49</f>
        <v>0</v>
      </c>
      <c r="G48" s="748"/>
      <c r="H48" s="748"/>
      <c r="I48" s="748"/>
      <c r="J48" s="719"/>
      <c r="K48" s="721"/>
      <c r="L48" s="881"/>
      <c r="M48" s="724"/>
      <c r="N48" s="653"/>
      <c r="O48" s="718"/>
      <c r="P48" s="718"/>
    </row>
    <row r="49" spans="1:16">
      <c r="A49" s="881"/>
      <c r="B49" s="749" t="str">
        <f>'EDUC '!A50</f>
        <v>Special Ed student</v>
      </c>
      <c r="C49" s="748">
        <f>'EDUC '!B50</f>
        <v>0</v>
      </c>
      <c r="D49" s="748">
        <f>'EDUC '!C50</f>
        <v>0</v>
      </c>
      <c r="E49" s="972">
        <f t="shared" si="7"/>
        <v>0</v>
      </c>
      <c r="F49" s="748">
        <f>'EDUC '!D50</f>
        <v>0</v>
      </c>
      <c r="G49" s="748"/>
      <c r="H49" s="748"/>
      <c r="I49" s="748"/>
      <c r="J49" s="719"/>
      <c r="K49" s="721"/>
      <c r="L49" s="881"/>
      <c r="M49" s="985"/>
      <c r="N49" s="653"/>
      <c r="O49" s="718"/>
      <c r="P49" s="718"/>
    </row>
    <row r="50" spans="1:16">
      <c r="A50" s="881"/>
      <c r="B50" s="749" t="str">
        <f>'EDUC '!A51</f>
        <v>Preschool student</v>
      </c>
      <c r="C50" s="748">
        <f>'EDUC '!B51</f>
        <v>0</v>
      </c>
      <c r="D50" s="748">
        <f>'EDUC '!C51</f>
        <v>0</v>
      </c>
      <c r="E50" s="972" t="e">
        <f t="shared" si="7"/>
        <v>#VALUE!</v>
      </c>
      <c r="F50" s="748" t="e">
        <f>'EDUC '!D51</f>
        <v>#VALUE!</v>
      </c>
      <c r="G50" s="748"/>
      <c r="H50" s="748"/>
      <c r="I50" s="748"/>
      <c r="J50" s="719"/>
      <c r="K50" s="721"/>
      <c r="L50" s="881"/>
      <c r="M50" s="985"/>
      <c r="N50" s="653"/>
      <c r="O50" s="718"/>
      <c r="P50" s="718"/>
    </row>
    <row r="51" spans="1:16">
      <c r="A51" s="881"/>
      <c r="B51" s="749">
        <f>'EDUC '!A52</f>
        <v>0</v>
      </c>
      <c r="C51" s="748">
        <f>'EDUC '!B52</f>
        <v>0</v>
      </c>
      <c r="D51" s="748">
        <f>'EDUC '!C52</f>
        <v>0</v>
      </c>
      <c r="E51" s="972">
        <f t="shared" si="7"/>
        <v>0</v>
      </c>
      <c r="F51" s="748">
        <f>'EDUC '!D52</f>
        <v>0</v>
      </c>
      <c r="G51" s="748"/>
      <c r="H51" s="748"/>
      <c r="I51" s="748"/>
      <c r="J51" s="719"/>
      <c r="K51" s="721"/>
      <c r="L51" s="881"/>
      <c r="M51" s="985"/>
      <c r="N51" s="653"/>
      <c r="O51" s="718"/>
      <c r="P51" s="718"/>
    </row>
    <row r="52" spans="1:16">
      <c r="A52" s="881"/>
      <c r="B52" s="749">
        <f>'EDUC '!A53</f>
        <v>0</v>
      </c>
      <c r="C52" s="748">
        <f>'EDUC '!B53</f>
        <v>0</v>
      </c>
      <c r="D52" s="748">
        <f>'EDUC '!C53</f>
        <v>0</v>
      </c>
      <c r="E52" s="972">
        <f t="shared" si="7"/>
        <v>0</v>
      </c>
      <c r="F52" s="748">
        <f>'EDUC '!D53</f>
        <v>0</v>
      </c>
      <c r="G52" s="748"/>
      <c r="H52" s="748"/>
      <c r="I52" s="748"/>
      <c r="J52" s="719"/>
      <c r="K52" s="721"/>
      <c r="L52" s="881"/>
      <c r="M52" s="985"/>
      <c r="N52" s="653"/>
      <c r="O52" s="718"/>
      <c r="P52" s="718"/>
    </row>
    <row r="53" spans="1:16">
      <c r="A53" s="881"/>
      <c r="B53" s="749">
        <f>'EDUC '!A54</f>
        <v>0</v>
      </c>
      <c r="C53" s="748">
        <f>'EDUC '!B54</f>
        <v>0</v>
      </c>
      <c r="D53" s="748">
        <f>'EDUC '!C54</f>
        <v>0</v>
      </c>
      <c r="E53" s="972">
        <f t="shared" si="7"/>
        <v>0</v>
      </c>
      <c r="F53" s="748">
        <f>'EDUC '!D54</f>
        <v>0</v>
      </c>
      <c r="G53" s="748"/>
      <c r="H53" s="748"/>
      <c r="I53" s="748"/>
      <c r="J53" s="719"/>
      <c r="K53" s="721"/>
      <c r="L53" s="881"/>
      <c r="M53" s="985"/>
      <c r="N53" s="653"/>
      <c r="O53" s="718"/>
      <c r="P53" s="718"/>
    </row>
    <row r="54" spans="1:16">
      <c r="A54" s="881"/>
      <c r="B54" s="749" t="str">
        <f>'EDUC '!A55</f>
        <v>Per student allowance - elementary</v>
      </c>
      <c r="C54" s="748">
        <f>'EDUC '!B55</f>
        <v>0</v>
      </c>
      <c r="D54" s="748">
        <f>'EDUC '!C55</f>
        <v>0</v>
      </c>
      <c r="E54" s="972">
        <f t="shared" si="7"/>
        <v>0</v>
      </c>
      <c r="F54" s="748">
        <f>'EDUC '!D55</f>
        <v>0</v>
      </c>
      <c r="G54" s="748"/>
      <c r="H54" s="748"/>
      <c r="I54" s="748"/>
      <c r="J54" s="719"/>
      <c r="K54" s="721"/>
      <c r="L54" s="881"/>
      <c r="M54" s="985"/>
      <c r="N54" s="653"/>
      <c r="O54" s="718"/>
      <c r="P54" s="718"/>
    </row>
    <row r="55" spans="1:16">
      <c r="A55" s="881"/>
      <c r="B55" s="749" t="str">
        <f>'EDUC '!A56</f>
        <v>Per student allowance - middle</v>
      </c>
      <c r="C55" s="748">
        <f>'EDUC '!B56</f>
        <v>0</v>
      </c>
      <c r="D55" s="748">
        <f>'EDUC '!C56</f>
        <v>0</v>
      </c>
      <c r="E55" s="972">
        <f t="shared" si="7"/>
        <v>0</v>
      </c>
      <c r="F55" s="748">
        <f>'EDUC '!D56</f>
        <v>0</v>
      </c>
      <c r="G55" s="748"/>
      <c r="H55" s="748"/>
      <c r="I55" s="748"/>
      <c r="J55" s="719"/>
      <c r="K55" s="721"/>
      <c r="L55" s="881"/>
      <c r="M55" s="985"/>
      <c r="N55" s="653"/>
      <c r="O55" s="718"/>
      <c r="P55" s="718"/>
    </row>
    <row r="56" spans="1:16">
      <c r="A56" s="881"/>
      <c r="B56" s="749" t="str">
        <f>'EDUC '!A57</f>
        <v>Per student allowance - secondary</v>
      </c>
      <c r="C56" s="748">
        <f>'EDUC '!B57</f>
        <v>0</v>
      </c>
      <c r="D56" s="748">
        <f>'EDUC '!C57</f>
        <v>0</v>
      </c>
      <c r="E56" s="972">
        <f t="shared" si="7"/>
        <v>0</v>
      </c>
      <c r="F56" s="748">
        <f>'EDUC '!D57</f>
        <v>0</v>
      </c>
      <c r="G56" s="748"/>
      <c r="H56" s="748"/>
      <c r="I56" s="748"/>
      <c r="J56" s="719"/>
      <c r="K56" s="721"/>
      <c r="L56" s="881"/>
      <c r="M56" s="985"/>
      <c r="N56" s="653"/>
      <c r="O56" s="718"/>
      <c r="P56" s="718"/>
    </row>
    <row r="57" spans="1:16">
      <c r="A57" s="881"/>
      <c r="B57" s="749" t="str">
        <f>'EDUC '!A58</f>
        <v>Per student supply costs - reimbursed</v>
      </c>
      <c r="C57" s="748">
        <f>'EDUC '!B58</f>
        <v>0</v>
      </c>
      <c r="D57" s="748">
        <f>'EDUC '!C58</f>
        <v>0</v>
      </c>
      <c r="E57" s="972">
        <f t="shared" si="7"/>
        <v>0</v>
      </c>
      <c r="F57" s="748">
        <f>'EDUC '!D58</f>
        <v>0</v>
      </c>
      <c r="G57" s="748"/>
      <c r="H57" s="748"/>
      <c r="I57" s="748"/>
      <c r="J57" s="719"/>
      <c r="K57" s="721"/>
      <c r="L57" s="881"/>
      <c r="M57" s="985"/>
      <c r="N57" s="653"/>
      <c r="O57" s="718"/>
      <c r="P57" s="718"/>
    </row>
    <row r="58" spans="1:16">
      <c r="A58" s="881"/>
      <c r="B58" s="749" t="str">
        <f>'EDUC '!A59</f>
        <v>BCeSIS dues</v>
      </c>
      <c r="C58" s="748">
        <f>'EDUC '!B59</f>
        <v>0</v>
      </c>
      <c r="D58" s="748">
        <f>'EDUC '!C59</f>
        <v>0</v>
      </c>
      <c r="E58" s="972">
        <f t="shared" si="7"/>
        <v>0</v>
      </c>
      <c r="F58" s="748">
        <f>'EDUC '!D59</f>
        <v>0</v>
      </c>
      <c r="G58" s="748"/>
      <c r="H58" s="748"/>
      <c r="I58" s="748"/>
      <c r="J58" s="719"/>
      <c r="K58" s="721"/>
      <c r="L58" s="881"/>
      <c r="M58" s="985"/>
      <c r="N58" s="653"/>
      <c r="O58" s="718"/>
      <c r="P58" s="718"/>
    </row>
    <row r="59" spans="1:16">
      <c r="A59" s="881"/>
      <c r="B59" s="749" t="str">
        <f>'EDUC '!A60</f>
        <v>ELL Materials</v>
      </c>
      <c r="C59" s="748">
        <f>'EDUC '!B60</f>
        <v>0</v>
      </c>
      <c r="D59" s="748">
        <f>'EDUC '!C60</f>
        <v>0</v>
      </c>
      <c r="E59" s="972">
        <f t="shared" si="7"/>
        <v>0</v>
      </c>
      <c r="F59" s="748">
        <f>'EDUC '!D60</f>
        <v>0</v>
      </c>
      <c r="G59" s="748"/>
      <c r="H59" s="748"/>
      <c r="I59" s="748"/>
      <c r="J59" s="719"/>
      <c r="K59" s="721"/>
      <c r="L59" s="881"/>
      <c r="M59" s="985"/>
      <c r="N59" s="653"/>
      <c r="O59" s="718"/>
      <c r="P59" s="718"/>
    </row>
    <row r="60" spans="1:16">
      <c r="A60" s="881"/>
      <c r="B60" s="749" t="str">
        <f>'EDUC '!A61</f>
        <v>Other</v>
      </c>
      <c r="C60" s="748">
        <f>'EDUC '!B61</f>
        <v>0</v>
      </c>
      <c r="D60" s="748">
        <f>'EDUC '!C61</f>
        <v>0</v>
      </c>
      <c r="E60" s="972">
        <f t="shared" si="7"/>
        <v>0</v>
      </c>
      <c r="F60" s="748">
        <f>'EDUC '!D61</f>
        <v>0</v>
      </c>
      <c r="G60" s="748"/>
      <c r="H60" s="748"/>
      <c r="I60" s="748"/>
      <c r="J60" s="719"/>
      <c r="K60" s="721"/>
      <c r="L60" s="881"/>
      <c r="M60" s="985"/>
      <c r="N60" s="653"/>
      <c r="O60" s="718"/>
      <c r="P60" s="718"/>
    </row>
    <row r="61" spans="1:16">
      <c r="A61" s="881"/>
      <c r="B61" s="749" t="str">
        <f>'EDUC '!A62</f>
        <v>Other</v>
      </c>
      <c r="C61" s="748">
        <f>'EDUC '!B62</f>
        <v>0</v>
      </c>
      <c r="D61" s="748">
        <f>'EDUC '!C62</f>
        <v>0</v>
      </c>
      <c r="E61" s="972">
        <f t="shared" si="7"/>
        <v>0</v>
      </c>
      <c r="F61" s="750">
        <f>'EDUC '!D62</f>
        <v>0</v>
      </c>
      <c r="G61" s="750"/>
      <c r="H61" s="750"/>
      <c r="I61" s="750"/>
      <c r="J61" s="719"/>
      <c r="K61" s="721"/>
      <c r="L61" s="881"/>
      <c r="M61" s="985"/>
      <c r="N61" s="653"/>
      <c r="O61" s="718"/>
      <c r="P61" s="718"/>
    </row>
    <row r="62" spans="1:16">
      <c r="A62" s="881"/>
      <c r="B62" s="737" t="s">
        <v>963</v>
      </c>
      <c r="C62" s="362">
        <f t="shared" ref="C62:I62" si="8">SUM(C34:C61)</f>
        <v>0</v>
      </c>
      <c r="D62" s="362">
        <f t="shared" si="8"/>
        <v>0</v>
      </c>
      <c r="E62" s="362" t="e">
        <f t="shared" si="8"/>
        <v>#VALUE!</v>
      </c>
      <c r="F62" s="362" t="e">
        <f t="shared" si="8"/>
        <v>#VALUE!</v>
      </c>
      <c r="G62" s="362">
        <f t="shared" si="8"/>
        <v>0</v>
      </c>
      <c r="H62" s="362">
        <f t="shared" si="8"/>
        <v>0</v>
      </c>
      <c r="I62" s="362">
        <f t="shared" si="8"/>
        <v>0</v>
      </c>
      <c r="J62" s="719"/>
      <c r="K62" s="721"/>
      <c r="L62" s="881"/>
      <c r="M62" s="653"/>
      <c r="N62" s="653"/>
      <c r="O62" s="718"/>
      <c r="P62" s="718"/>
    </row>
    <row r="63" spans="1:16">
      <c r="A63" s="148" t="s">
        <v>623</v>
      </c>
      <c r="B63" s="198"/>
      <c r="C63" s="751"/>
      <c r="D63" s="751"/>
      <c r="E63" s="986"/>
      <c r="F63" s="751"/>
      <c r="G63" s="987"/>
      <c r="H63" s="987"/>
      <c r="I63" s="987"/>
      <c r="J63" s="721"/>
      <c r="K63" s="721"/>
      <c r="L63" s="881"/>
      <c r="M63" s="653"/>
      <c r="N63" s="653"/>
      <c r="O63" s="718"/>
      <c r="P63" s="718"/>
    </row>
    <row r="64" spans="1:16">
      <c r="A64" s="881"/>
      <c r="B64" s="127" t="s">
        <v>685</v>
      </c>
      <c r="C64" s="748">
        <f>FACILITIES!B9</f>
        <v>0</v>
      </c>
      <c r="D64" s="748">
        <f>FACILITIES!C9</f>
        <v>0</v>
      </c>
      <c r="E64" s="753" t="e">
        <f t="shared" ref="E64:E91" si="9">F64+G64</f>
        <v>#VALUE!</v>
      </c>
      <c r="F64" s="752" t="e">
        <f>'SALARY CALC.'!BC109</f>
        <v>#VALUE!</v>
      </c>
      <c r="G64" s="988">
        <f>FACILITIES!F9</f>
        <v>0</v>
      </c>
      <c r="H64" s="988">
        <f>FACILITIES!G9</f>
        <v>0</v>
      </c>
      <c r="I64" s="988">
        <f>FACILITIES!H9</f>
        <v>0</v>
      </c>
      <c r="J64" s="721"/>
      <c r="K64" s="607" t="s">
        <v>934</v>
      </c>
      <c r="L64" s="881"/>
      <c r="M64" s="653"/>
      <c r="N64" s="653"/>
      <c r="O64" s="718"/>
      <c r="P64" s="718"/>
    </row>
    <row r="65" spans="1:16">
      <c r="A65" s="881"/>
      <c r="B65" s="749" t="str">
        <f>FACILITIES!A10</f>
        <v>Repairs and maintenance</v>
      </c>
      <c r="C65" s="748">
        <f>FACILITIES!B10</f>
        <v>0</v>
      </c>
      <c r="D65" s="748">
        <f>FACILITIES!C10</f>
        <v>0</v>
      </c>
      <c r="E65" s="972">
        <f t="shared" si="9"/>
        <v>0</v>
      </c>
      <c r="F65" s="748">
        <f>FACILITIES!E10</f>
        <v>0</v>
      </c>
      <c r="G65" s="748">
        <f>FACILITIES!F10</f>
        <v>0</v>
      </c>
      <c r="H65" s="748">
        <f>FACILITIES!G10</f>
        <v>0</v>
      </c>
      <c r="I65" s="748">
        <f>FACILITIES!H10</f>
        <v>0</v>
      </c>
      <c r="J65" s="721"/>
      <c r="K65" s="721"/>
      <c r="L65" s="881"/>
      <c r="M65" s="653"/>
      <c r="N65" s="653"/>
      <c r="O65" s="718"/>
      <c r="P65" s="718"/>
    </row>
    <row r="66" spans="1:16">
      <c r="A66" s="881"/>
      <c r="B66" s="749" t="str">
        <f>FACILITIES!A11</f>
        <v>Janitorial supplies</v>
      </c>
      <c r="C66" s="748">
        <f>FACILITIES!B11</f>
        <v>0</v>
      </c>
      <c r="D66" s="748">
        <f>FACILITIES!C11</f>
        <v>0</v>
      </c>
      <c r="E66" s="972">
        <f t="shared" si="9"/>
        <v>0</v>
      </c>
      <c r="F66" s="748">
        <f>FACILITIES!E11</f>
        <v>0</v>
      </c>
      <c r="G66" s="748">
        <f>FACILITIES!F11</f>
        <v>0</v>
      </c>
      <c r="H66" s="748">
        <f>FACILITIES!G11</f>
        <v>0</v>
      </c>
      <c r="I66" s="748">
        <f>FACILITIES!H11</f>
        <v>0</v>
      </c>
      <c r="J66" s="721"/>
      <c r="K66" s="721"/>
      <c r="L66" s="881"/>
      <c r="M66" s="653"/>
      <c r="N66" s="653"/>
      <c r="O66" s="718"/>
      <c r="P66" s="718"/>
    </row>
    <row r="67" spans="1:16">
      <c r="A67" s="881"/>
      <c r="B67" s="749" t="str">
        <f>FACILITIES!A12</f>
        <v>General supplies</v>
      </c>
      <c r="C67" s="748">
        <f>FACILITIES!B12</f>
        <v>0</v>
      </c>
      <c r="D67" s="748">
        <f>FACILITIES!C12</f>
        <v>0</v>
      </c>
      <c r="E67" s="972">
        <f t="shared" si="9"/>
        <v>0</v>
      </c>
      <c r="F67" s="748">
        <f>FACILITIES!E12</f>
        <v>0</v>
      </c>
      <c r="G67" s="748">
        <f>FACILITIES!F12</f>
        <v>0</v>
      </c>
      <c r="H67" s="748">
        <f>FACILITIES!G12</f>
        <v>0</v>
      </c>
      <c r="I67" s="748">
        <f>FACILITIES!H12</f>
        <v>0</v>
      </c>
      <c r="J67" s="721"/>
      <c r="K67" s="721"/>
      <c r="L67" s="881"/>
      <c r="M67" s="653"/>
      <c r="N67" s="653"/>
      <c r="O67" s="718"/>
      <c r="P67" s="718"/>
    </row>
    <row r="68" spans="1:16">
      <c r="A68" s="881"/>
      <c r="B68" s="749" t="str">
        <f>FACILITIES!A13</f>
        <v>Utilities</v>
      </c>
      <c r="C68" s="748">
        <f>FACILITIES!B13</f>
        <v>0</v>
      </c>
      <c r="D68" s="748">
        <f>FACILITIES!C13</f>
        <v>0</v>
      </c>
      <c r="E68" s="972">
        <f t="shared" si="9"/>
        <v>0</v>
      </c>
      <c r="F68" s="748">
        <f>FACILITIES!E13</f>
        <v>0</v>
      </c>
      <c r="G68" s="748">
        <f>FACILITIES!F13</f>
        <v>0</v>
      </c>
      <c r="H68" s="748">
        <f>FACILITIES!G13</f>
        <v>0</v>
      </c>
      <c r="I68" s="748">
        <f>FACILITIES!H13</f>
        <v>0</v>
      </c>
      <c r="J68" s="721"/>
      <c r="K68" s="721"/>
      <c r="L68" s="881"/>
      <c r="M68" s="653"/>
      <c r="N68" s="653"/>
      <c r="O68" s="718"/>
      <c r="P68" s="718"/>
    </row>
    <row r="69" spans="1:16">
      <c r="A69" s="881"/>
      <c r="B69" s="749" t="str">
        <f>FACILITIES!A14</f>
        <v>Sub-contract services</v>
      </c>
      <c r="C69" s="748">
        <f>FACILITIES!B14</f>
        <v>0</v>
      </c>
      <c r="D69" s="748">
        <f>FACILITIES!C14</f>
        <v>0</v>
      </c>
      <c r="E69" s="972">
        <f t="shared" si="9"/>
        <v>0</v>
      </c>
      <c r="F69" s="748">
        <f>FACILITIES!E14</f>
        <v>0</v>
      </c>
      <c r="G69" s="748">
        <f>FACILITIES!F14</f>
        <v>0</v>
      </c>
      <c r="H69" s="748">
        <f>FACILITIES!G14</f>
        <v>0</v>
      </c>
      <c r="I69" s="748">
        <f>FACILITIES!H14</f>
        <v>0</v>
      </c>
      <c r="J69" s="721" t="s">
        <v>964</v>
      </c>
      <c r="K69" s="721"/>
      <c r="L69" s="881"/>
      <c r="M69" s="653"/>
      <c r="N69" s="653"/>
      <c r="O69" s="718"/>
      <c r="P69" s="718"/>
    </row>
    <row r="70" spans="1:16">
      <c r="A70" s="881"/>
      <c r="B70" s="749" t="str">
        <f>FACILITIES!A15</f>
        <v>Security contract</v>
      </c>
      <c r="C70" s="748">
        <f>FACILITIES!B15</f>
        <v>0</v>
      </c>
      <c r="D70" s="748">
        <f>FACILITIES!C15</f>
        <v>0</v>
      </c>
      <c r="E70" s="972">
        <f t="shared" si="9"/>
        <v>0</v>
      </c>
      <c r="F70" s="748">
        <f>FACILITIES!E15</f>
        <v>0</v>
      </c>
      <c r="G70" s="748">
        <f>FACILITIES!F15</f>
        <v>0</v>
      </c>
      <c r="H70" s="748">
        <f>FACILITIES!G15</f>
        <v>0</v>
      </c>
      <c r="I70" s="748">
        <f>FACILITIES!H15</f>
        <v>0</v>
      </c>
      <c r="J70" s="721"/>
      <c r="K70" s="721"/>
      <c r="L70" s="881"/>
      <c r="M70" s="653"/>
      <c r="N70" s="653"/>
      <c r="O70" s="718"/>
      <c r="P70" s="718"/>
    </row>
    <row r="71" spans="1:16">
      <c r="A71" s="881"/>
      <c r="B71" s="749" t="str">
        <f>FACILITIES!A16</f>
        <v>Garbage collection</v>
      </c>
      <c r="C71" s="748">
        <f>FACILITIES!B16</f>
        <v>0</v>
      </c>
      <c r="D71" s="748">
        <f>FACILITIES!C16</f>
        <v>0</v>
      </c>
      <c r="E71" s="972">
        <f t="shared" si="9"/>
        <v>0</v>
      </c>
      <c r="F71" s="748">
        <f>FACILITIES!E16</f>
        <v>0</v>
      </c>
      <c r="G71" s="748">
        <f>FACILITIES!F16</f>
        <v>0</v>
      </c>
      <c r="H71" s="748">
        <f>FACILITIES!G16</f>
        <v>0</v>
      </c>
      <c r="I71" s="748">
        <f>FACILITIES!H16</f>
        <v>0</v>
      </c>
      <c r="J71" s="721"/>
      <c r="K71" s="721"/>
      <c r="L71" s="881"/>
      <c r="M71" s="653"/>
      <c r="N71" s="653"/>
      <c r="O71" s="718"/>
      <c r="P71" s="718"/>
    </row>
    <row r="72" spans="1:16">
      <c r="A72" s="881"/>
      <c r="B72" s="749" t="str">
        <f>FACILITIES!A17</f>
        <v>Other</v>
      </c>
      <c r="C72" s="748">
        <f>FACILITIES!B17</f>
        <v>0</v>
      </c>
      <c r="D72" s="748">
        <f>FACILITIES!C17</f>
        <v>0</v>
      </c>
      <c r="E72" s="972">
        <f t="shared" si="9"/>
        <v>0</v>
      </c>
      <c r="F72" s="748">
        <f>FACILITIES!E17</f>
        <v>0</v>
      </c>
      <c r="G72" s="748">
        <f>FACILITIES!F17</f>
        <v>0</v>
      </c>
      <c r="H72" s="748">
        <f>FACILITIES!G17</f>
        <v>0</v>
      </c>
      <c r="I72" s="748">
        <f>FACILITIES!H17</f>
        <v>0</v>
      </c>
      <c r="J72" s="721"/>
      <c r="K72" s="721"/>
      <c r="L72" s="881"/>
      <c r="M72" s="653"/>
      <c r="N72" s="653"/>
      <c r="O72" s="718"/>
      <c r="P72" s="718"/>
    </row>
    <row r="73" spans="1:16">
      <c r="A73" s="881"/>
      <c r="B73" s="749" t="str">
        <f>FACILITIES!A18</f>
        <v>Other</v>
      </c>
      <c r="C73" s="750">
        <f>FACILITIES!B18</f>
        <v>0</v>
      </c>
      <c r="D73" s="750">
        <f>FACILITIES!C18</f>
        <v>0</v>
      </c>
      <c r="E73" s="972">
        <f t="shared" si="9"/>
        <v>0</v>
      </c>
      <c r="F73" s="750">
        <f>FACILITIES!E18</f>
        <v>0</v>
      </c>
      <c r="G73" s="750">
        <f>FACILITIES!F18</f>
        <v>0</v>
      </c>
      <c r="H73" s="750">
        <f>FACILITIES!G18</f>
        <v>0</v>
      </c>
      <c r="I73" s="750">
        <f>FACILITIES!H18</f>
        <v>0</v>
      </c>
      <c r="J73" s="721"/>
      <c r="K73" s="721"/>
      <c r="L73" s="881"/>
      <c r="M73" s="653"/>
      <c r="N73" s="653"/>
      <c r="O73" s="718"/>
      <c r="P73" s="718"/>
    </row>
    <row r="74" spans="1:16">
      <c r="A74" s="880"/>
      <c r="B74" s="737" t="s">
        <v>965</v>
      </c>
      <c r="C74" s="362">
        <f t="shared" ref="C74:I74" si="10">SUM(C64:C73)</f>
        <v>0</v>
      </c>
      <c r="D74" s="362">
        <f t="shared" si="10"/>
        <v>0</v>
      </c>
      <c r="E74" s="362" t="e">
        <f t="shared" si="10"/>
        <v>#VALUE!</v>
      </c>
      <c r="F74" s="362" t="e">
        <f t="shared" si="10"/>
        <v>#VALUE!</v>
      </c>
      <c r="G74" s="362">
        <f t="shared" si="10"/>
        <v>0</v>
      </c>
      <c r="H74" s="362">
        <f t="shared" si="10"/>
        <v>0</v>
      </c>
      <c r="I74" s="362">
        <f t="shared" si="10"/>
        <v>0</v>
      </c>
      <c r="J74" s="721"/>
      <c r="K74" s="721"/>
      <c r="L74" s="881"/>
      <c r="M74" s="653"/>
      <c r="N74" s="653"/>
      <c r="O74" s="718"/>
      <c r="P74" s="718"/>
    </row>
    <row r="75" spans="1:16">
      <c r="A75" s="148" t="s">
        <v>626</v>
      </c>
      <c r="B75" s="198"/>
      <c r="C75" s="751"/>
      <c r="D75" s="751"/>
      <c r="E75" s="986"/>
      <c r="F75" s="751"/>
      <c r="G75" s="987"/>
      <c r="H75" s="987"/>
      <c r="I75" s="987"/>
      <c r="J75" s="721"/>
      <c r="K75" s="721"/>
      <c r="L75" s="881"/>
      <c r="M75" s="653"/>
      <c r="N75" s="653"/>
      <c r="O75" s="718"/>
      <c r="P75" s="718"/>
    </row>
    <row r="76" spans="1:16" outlineLevel="1">
      <c r="A76" s="881"/>
      <c r="B76" s="127" t="s">
        <v>685</v>
      </c>
      <c r="C76" s="989">
        <f>'TRANSPORTATION SUM'!B13</f>
        <v>0</v>
      </c>
      <c r="D76" s="989">
        <f>'TRANSPORTATION SUM'!C13</f>
        <v>0</v>
      </c>
      <c r="E76" s="753" t="e">
        <f t="shared" si="9"/>
        <v>#VALUE!</v>
      </c>
      <c r="F76" s="988" t="e">
        <f>'SALARY CALC.'!BD109</f>
        <v>#VALUE!</v>
      </c>
      <c r="G76" s="988">
        <f>'TRANSPORTATION SUM'!F13</f>
        <v>0</v>
      </c>
      <c r="H76" s="988">
        <f>'TRANSPORTATION SUM'!G13</f>
        <v>0</v>
      </c>
      <c r="I76" s="988">
        <f>'TRANSPORTATION SUM'!H13</f>
        <v>0</v>
      </c>
      <c r="J76" s="721"/>
      <c r="K76" s="607" t="s">
        <v>934</v>
      </c>
      <c r="L76" s="881"/>
      <c r="M76" s="653"/>
      <c r="N76" s="653"/>
      <c r="O76" s="718"/>
      <c r="P76" s="718"/>
    </row>
    <row r="77" spans="1:16" outlineLevel="1">
      <c r="A77" s="725"/>
      <c r="B77" s="749" t="str">
        <f>'TRANSPORTATION SUM'!A14</f>
        <v>Fees and insurance</v>
      </c>
      <c r="C77" s="990">
        <f>'TRANSPORTATION SUM'!B14</f>
        <v>0</v>
      </c>
      <c r="D77" s="990">
        <f>'TRANSPORTATION SUM'!C14</f>
        <v>0</v>
      </c>
      <c r="E77" s="972">
        <f t="shared" si="9"/>
        <v>0</v>
      </c>
      <c r="F77" s="990">
        <f>'TRANSPORTATION SUM'!E14</f>
        <v>0</v>
      </c>
      <c r="G77" s="990">
        <f>'TRANSPORTATION SUM'!F15</f>
        <v>0</v>
      </c>
      <c r="H77" s="990">
        <f>'TRANSPORTATION SUM'!G15</f>
        <v>0</v>
      </c>
      <c r="I77" s="990">
        <f>'TRANSPORTATION SUM'!H15</f>
        <v>0</v>
      </c>
      <c r="J77" s="721"/>
      <c r="K77" s="721"/>
      <c r="L77" s="881"/>
      <c r="M77" s="653"/>
      <c r="N77" s="653"/>
      <c r="O77" s="718"/>
      <c r="P77" s="718"/>
    </row>
    <row r="78" spans="1:16" outlineLevel="1">
      <c r="A78" s="725"/>
      <c r="B78" s="749" t="str">
        <f>'TRANSPORTATION SUM'!A15</f>
        <v>CCSTA fee</v>
      </c>
      <c r="C78" s="990">
        <f>'TRANSPORTATION SUM'!B15</f>
        <v>0</v>
      </c>
      <c r="D78" s="990">
        <f>'TRANSPORTATION SUM'!C15</f>
        <v>0</v>
      </c>
      <c r="E78" s="991">
        <f t="shared" si="9"/>
        <v>0</v>
      </c>
      <c r="F78" s="990">
        <f>'TRANSPORTATION SUM'!E15</f>
        <v>0</v>
      </c>
      <c r="G78" s="990">
        <f>'TRANSPORTATION SUM'!F18+'TRANSPORTATION SUM'!F14</f>
        <v>0</v>
      </c>
      <c r="H78" s="990">
        <f>'TRANSPORTATION SUM'!G18+'TRANSPORTATION SUM'!G14</f>
        <v>0</v>
      </c>
      <c r="I78" s="990">
        <f>'TRANSPORTATION SUM'!H18+'TRANSPORTATION SUM'!H14</f>
        <v>0</v>
      </c>
      <c r="J78" s="721"/>
      <c r="K78" s="721"/>
      <c r="L78" s="881"/>
      <c r="M78" s="653"/>
      <c r="N78" s="653"/>
      <c r="O78" s="718"/>
      <c r="P78" s="718"/>
    </row>
    <row r="79" spans="1:16" outlineLevel="1">
      <c r="A79" s="725"/>
      <c r="B79" s="749" t="str">
        <f>'TRANSPORTATION SUM'!A16</f>
        <v>Repairs and maintenance</v>
      </c>
      <c r="C79" s="990">
        <f>'TRANSPORTATION SUM'!B16</f>
        <v>0</v>
      </c>
      <c r="D79" s="990">
        <f>'TRANSPORTATION SUM'!C16</f>
        <v>0</v>
      </c>
      <c r="E79" s="972">
        <f t="shared" si="9"/>
        <v>0</v>
      </c>
      <c r="F79" s="990">
        <f>'TRANSPORTATION SUM'!E16</f>
        <v>0</v>
      </c>
      <c r="G79" s="990">
        <f>'TRANSPORTATION SUM'!F16</f>
        <v>0</v>
      </c>
      <c r="H79" s="990">
        <f>'TRANSPORTATION SUM'!G16</f>
        <v>0</v>
      </c>
      <c r="I79" s="990">
        <f>'TRANSPORTATION SUM'!H16</f>
        <v>0</v>
      </c>
      <c r="J79" s="721"/>
      <c r="K79" s="721"/>
      <c r="L79" s="881"/>
      <c r="M79" s="653"/>
      <c r="N79" s="653"/>
      <c r="O79" s="718"/>
      <c r="P79" s="718"/>
    </row>
    <row r="80" spans="1:16" outlineLevel="1">
      <c r="A80" s="725"/>
      <c r="B80" s="749" t="str">
        <f>'TRANSPORTATION SUM'!A17</f>
        <v>Fuel</v>
      </c>
      <c r="C80" s="990">
        <f>'TRANSPORTATION SUM'!B17</f>
        <v>0</v>
      </c>
      <c r="D80" s="990">
        <f>'TRANSPORTATION SUM'!C17</f>
        <v>0</v>
      </c>
      <c r="E80" s="972">
        <f t="shared" si="9"/>
        <v>0</v>
      </c>
      <c r="F80" s="990">
        <f>'TRANSPORTATION SUM'!E17</f>
        <v>0</v>
      </c>
      <c r="G80" s="990">
        <f>'TRANSPORTATION SUM'!F17</f>
        <v>0</v>
      </c>
      <c r="H80" s="990">
        <f>'TRANSPORTATION SUM'!G17</f>
        <v>0</v>
      </c>
      <c r="I80" s="990">
        <f>'TRANSPORTATION SUM'!H17</f>
        <v>0</v>
      </c>
      <c r="J80" s="719"/>
      <c r="K80" s="721"/>
      <c r="L80" s="881"/>
      <c r="M80" s="653"/>
      <c r="N80" s="653"/>
      <c r="O80" s="718"/>
      <c r="P80" s="718"/>
    </row>
    <row r="81" spans="1:16" outlineLevel="1">
      <c r="A81" s="725"/>
      <c r="B81" s="749" t="str">
        <f>'TRANSPORTATION SUM'!A18</f>
        <v>Licenses and insurance</v>
      </c>
      <c r="C81" s="990">
        <f>'TRANSPORTATION SUM'!B18</f>
        <v>0</v>
      </c>
      <c r="D81" s="990">
        <f>'TRANSPORTATION SUM'!C18</f>
        <v>0</v>
      </c>
      <c r="E81" s="972">
        <f t="shared" si="9"/>
        <v>0</v>
      </c>
      <c r="F81" s="990">
        <f>'TRANSPORTATION SUM'!E18</f>
        <v>0</v>
      </c>
      <c r="G81" s="748">
        <f>'TRANSPORTATION SUM'!F19</f>
        <v>0</v>
      </c>
      <c r="H81" s="748">
        <f>'TRANSPORTATION SUM'!G19</f>
        <v>0</v>
      </c>
      <c r="I81" s="748">
        <f>'TRANSPORTATION SUM'!H19</f>
        <v>0</v>
      </c>
      <c r="J81" s="719"/>
      <c r="K81" s="721"/>
      <c r="L81" s="881"/>
      <c r="M81" s="653"/>
      <c r="N81" s="653"/>
      <c r="O81" s="718"/>
      <c r="P81" s="718"/>
    </row>
    <row r="82" spans="1:16" outlineLevel="1">
      <c r="A82" s="725"/>
      <c r="B82" s="749" t="str">
        <f>'TRANSPORTATION SUM'!A19</f>
        <v>Other transport expenses</v>
      </c>
      <c r="C82" s="992">
        <f>'TRANSPORTATION SUM'!B19</f>
        <v>0</v>
      </c>
      <c r="D82" s="992">
        <f>'TRANSPORTATION SUM'!C19</f>
        <v>0</v>
      </c>
      <c r="E82" s="972">
        <f t="shared" si="9"/>
        <v>0</v>
      </c>
      <c r="F82" s="992">
        <f>'TRANSPORTATION SUM'!E19</f>
        <v>0</v>
      </c>
      <c r="G82" s="992">
        <f>'TRANSPORTATION SUM'!F19</f>
        <v>0</v>
      </c>
      <c r="H82" s="992">
        <f>'TRANSPORTATION SUM'!G19</f>
        <v>0</v>
      </c>
      <c r="I82" s="992">
        <f>'TRANSPORTATION SUM'!H19</f>
        <v>0</v>
      </c>
      <c r="J82" s="719"/>
      <c r="K82" s="721"/>
      <c r="L82" s="881"/>
      <c r="M82" s="653"/>
      <c r="N82" s="653"/>
      <c r="O82" s="718"/>
      <c r="P82" s="718"/>
    </row>
    <row r="83" spans="1:16" outlineLevel="1">
      <c r="A83" s="881"/>
      <c r="B83" s="737" t="s">
        <v>966</v>
      </c>
      <c r="C83" s="993">
        <f>SUM(C76:C82)</f>
        <v>0</v>
      </c>
      <c r="D83" s="993">
        <f>SUM(D76:D82)</f>
        <v>0</v>
      </c>
      <c r="E83" s="993" t="e">
        <f>SUM(E76:E82)</f>
        <v>#VALUE!</v>
      </c>
      <c r="F83" s="993" t="e">
        <f>SUM(F76:F82)</f>
        <v>#VALUE!</v>
      </c>
      <c r="G83" s="993">
        <f>SUM(G76:G81)</f>
        <v>0</v>
      </c>
      <c r="H83" s="993">
        <f>SUM(H76:H81)</f>
        <v>0</v>
      </c>
      <c r="I83" s="993">
        <f>SUM(I76:I81)</f>
        <v>0</v>
      </c>
      <c r="J83" s="719"/>
      <c r="K83" s="721"/>
      <c r="L83" s="881"/>
      <c r="M83" s="726"/>
      <c r="N83" s="726"/>
      <c r="O83" s="718"/>
      <c r="P83" s="718"/>
    </row>
    <row r="84" spans="1:16">
      <c r="A84" s="741" t="s">
        <v>621</v>
      </c>
      <c r="B84" s="994"/>
      <c r="C84" s="751"/>
      <c r="D84" s="751"/>
      <c r="E84" s="986"/>
      <c r="F84" s="751"/>
      <c r="G84" s="754"/>
      <c r="H84" s="754"/>
      <c r="I84" s="754"/>
      <c r="J84" s="719"/>
      <c r="K84" s="721"/>
      <c r="L84" s="881"/>
      <c r="M84" s="653"/>
      <c r="N84" s="653"/>
      <c r="O84" s="718"/>
      <c r="P84" s="718"/>
    </row>
    <row r="85" spans="1:16">
      <c r="A85" s="880"/>
      <c r="B85" s="127" t="s">
        <v>685</v>
      </c>
      <c r="C85" s="748">
        <f>ADMIN!B9</f>
        <v>0</v>
      </c>
      <c r="D85" s="748">
        <f>ADMIN!C9</f>
        <v>0</v>
      </c>
      <c r="E85" s="753" t="e">
        <f t="shared" si="9"/>
        <v>#VALUE!</v>
      </c>
      <c r="F85" s="752" t="e">
        <f>'SALARY CALC.'!BB109</f>
        <v>#VALUE!</v>
      </c>
      <c r="G85" s="752">
        <f>ADMIN!F9</f>
        <v>0</v>
      </c>
      <c r="H85" s="752">
        <f>ADMIN!G9</f>
        <v>0</v>
      </c>
      <c r="I85" s="752">
        <f>ADMIN!H9</f>
        <v>0</v>
      </c>
      <c r="J85" s="722"/>
      <c r="K85" s="607" t="s">
        <v>934</v>
      </c>
      <c r="L85" s="881"/>
      <c r="M85" s="653"/>
      <c r="N85" s="653"/>
      <c r="O85" s="718"/>
      <c r="P85" s="718"/>
    </row>
    <row r="86" spans="1:16">
      <c r="A86" s="880"/>
      <c r="B86" s="749" t="str">
        <f>ADMIN!A10</f>
        <v>Professional development - Admin</v>
      </c>
      <c r="C86" s="748">
        <f>ADMIN!B10</f>
        <v>0</v>
      </c>
      <c r="D86" s="748">
        <f>ADMIN!C10</f>
        <v>0</v>
      </c>
      <c r="E86" s="972">
        <f t="shared" si="9"/>
        <v>0</v>
      </c>
      <c r="F86" s="748">
        <f>'PRO D'!D26</f>
        <v>0</v>
      </c>
      <c r="G86" s="748">
        <f>'PRO D'!E26</f>
        <v>0</v>
      </c>
      <c r="H86" s="748">
        <f>'PRO D'!F26</f>
        <v>0</v>
      </c>
      <c r="I86" s="748">
        <f>'PRO D'!G26</f>
        <v>0</v>
      </c>
      <c r="J86" s="722"/>
      <c r="K86" s="721"/>
      <c r="L86" s="881"/>
      <c r="M86" s="653"/>
      <c r="N86" s="653"/>
      <c r="O86" s="718"/>
      <c r="P86" s="718"/>
    </row>
    <row r="87" spans="1:16">
      <c r="A87" s="880"/>
      <c r="B87" s="749" t="str">
        <f>ADMIN!A11</f>
        <v>Professional development - Board</v>
      </c>
      <c r="C87" s="748">
        <f>ADMIN!B11</f>
        <v>0</v>
      </c>
      <c r="D87" s="748">
        <f>ADMIN!C11</f>
        <v>0</v>
      </c>
      <c r="E87" s="972">
        <f t="shared" si="9"/>
        <v>0</v>
      </c>
      <c r="F87" s="748">
        <f>'PRO D'!D29</f>
        <v>0</v>
      </c>
      <c r="G87" s="748">
        <f>'PRO D'!E29</f>
        <v>0</v>
      </c>
      <c r="H87" s="748">
        <f>'PRO D'!F29</f>
        <v>0</v>
      </c>
      <c r="I87" s="748">
        <f>'PRO D'!G29</f>
        <v>0</v>
      </c>
      <c r="J87" s="722"/>
      <c r="K87" s="721"/>
      <c r="L87" s="881"/>
      <c r="M87" s="653"/>
      <c r="N87" s="653"/>
      <c r="O87" s="718"/>
      <c r="P87" s="718"/>
    </row>
    <row r="88" spans="1:16">
      <c r="A88" s="880"/>
      <c r="B88" s="749">
        <f>ADMIN!A12</f>
        <v>0</v>
      </c>
      <c r="C88" s="748">
        <f>ADMIN!B12</f>
        <v>0</v>
      </c>
      <c r="D88" s="748">
        <f>ADMIN!C12</f>
        <v>0</v>
      </c>
      <c r="E88" s="972">
        <f t="shared" si="9"/>
        <v>0</v>
      </c>
      <c r="F88" s="748">
        <f>ADMIN!E12</f>
        <v>0</v>
      </c>
      <c r="G88" s="748">
        <f>ADMIN!F12</f>
        <v>0</v>
      </c>
      <c r="H88" s="748">
        <f>ADMIN!G12</f>
        <v>0</v>
      </c>
      <c r="I88" s="748">
        <f>ADMIN!H12</f>
        <v>0</v>
      </c>
      <c r="J88" s="722"/>
      <c r="K88" s="721"/>
      <c r="L88" s="881"/>
      <c r="M88" s="653"/>
      <c r="N88" s="653"/>
      <c r="O88" s="718"/>
      <c r="P88" s="718"/>
    </row>
    <row r="89" spans="1:16">
      <c r="A89" s="880"/>
      <c r="B89" s="749">
        <f>ADMIN!A13</f>
        <v>0</v>
      </c>
      <c r="C89" s="748">
        <f>ADMIN!B13</f>
        <v>0</v>
      </c>
      <c r="D89" s="748">
        <f>ADMIN!C13</f>
        <v>0</v>
      </c>
      <c r="E89" s="972">
        <f t="shared" si="9"/>
        <v>0</v>
      </c>
      <c r="F89" s="748">
        <f>ADMIN!E13</f>
        <v>0</v>
      </c>
      <c r="G89" s="748">
        <f>ADMIN!F13</f>
        <v>0</v>
      </c>
      <c r="H89" s="748">
        <f>ADMIN!G13</f>
        <v>0</v>
      </c>
      <c r="I89" s="748">
        <f>ADMIN!H13</f>
        <v>0</v>
      </c>
      <c r="J89" s="722"/>
      <c r="K89" s="721"/>
      <c r="L89" s="881"/>
      <c r="M89" s="653"/>
      <c r="N89" s="653"/>
      <c r="O89" s="718"/>
      <c r="P89" s="718"/>
    </row>
    <row r="90" spans="1:16">
      <c r="A90" s="880"/>
      <c r="B90" s="749">
        <f>ADMIN!A14</f>
        <v>0</v>
      </c>
      <c r="C90" s="748">
        <f>ADMIN!B14</f>
        <v>0</v>
      </c>
      <c r="D90" s="748">
        <f>ADMIN!C14</f>
        <v>0</v>
      </c>
      <c r="E90" s="972">
        <f t="shared" si="9"/>
        <v>0</v>
      </c>
      <c r="F90" s="748">
        <f>ADMIN!E14</f>
        <v>0</v>
      </c>
      <c r="G90" s="748">
        <f>ADMIN!F14</f>
        <v>0</v>
      </c>
      <c r="H90" s="748">
        <f>ADMIN!G14</f>
        <v>0</v>
      </c>
      <c r="I90" s="748">
        <f>ADMIN!H14</f>
        <v>0</v>
      </c>
      <c r="J90" s="722" t="s">
        <v>967</v>
      </c>
      <c r="K90" s="721"/>
      <c r="L90" s="881"/>
      <c r="M90" s="653"/>
      <c r="N90" s="653"/>
      <c r="O90" s="718"/>
      <c r="P90" s="718"/>
    </row>
    <row r="91" spans="1:16">
      <c r="A91" s="880"/>
      <c r="B91" s="749">
        <f>ADMIN!A15</f>
        <v>0</v>
      </c>
      <c r="C91" s="748">
        <f>ADMIN!B15</f>
        <v>0</v>
      </c>
      <c r="D91" s="748">
        <f>ADMIN!C15</f>
        <v>0</v>
      </c>
      <c r="E91" s="972">
        <f t="shared" si="9"/>
        <v>0</v>
      </c>
      <c r="F91" s="748">
        <f>ADMIN!E15</f>
        <v>0</v>
      </c>
      <c r="G91" s="748">
        <f>ADMIN!F15</f>
        <v>0</v>
      </c>
      <c r="H91" s="748">
        <f>ADMIN!G15</f>
        <v>0</v>
      </c>
      <c r="I91" s="748">
        <f>ADMIN!H15</f>
        <v>0</v>
      </c>
      <c r="J91" s="722"/>
      <c r="K91" s="721"/>
      <c r="L91" s="881"/>
      <c r="M91" s="653"/>
      <c r="N91" s="653"/>
      <c r="O91" s="718"/>
      <c r="P91" s="718"/>
    </row>
    <row r="92" spans="1:16">
      <c r="A92" s="880"/>
      <c r="B92" s="749">
        <f>ADMIN!A16</f>
        <v>0</v>
      </c>
      <c r="C92" s="748">
        <f>ADMIN!B16</f>
        <v>0</v>
      </c>
      <c r="D92" s="748">
        <f>ADMIN!C16</f>
        <v>0</v>
      </c>
      <c r="E92" s="972">
        <f t="shared" ref="E92:E115" si="11">F92+G92</f>
        <v>0</v>
      </c>
      <c r="F92" s="748">
        <f>ADMIN!E16</f>
        <v>0</v>
      </c>
      <c r="G92" s="748">
        <f>ADMIN!F16</f>
        <v>0</v>
      </c>
      <c r="H92" s="748">
        <f>ADMIN!G16</f>
        <v>0</v>
      </c>
      <c r="I92" s="748">
        <f>ADMIN!H16</f>
        <v>0</v>
      </c>
      <c r="J92" s="727" t="s">
        <v>968</v>
      </c>
      <c r="K92" s="721"/>
      <c r="L92" s="881"/>
      <c r="M92" s="653"/>
      <c r="N92" s="653"/>
      <c r="O92" s="718"/>
      <c r="P92" s="718"/>
    </row>
    <row r="93" spans="1:16">
      <c r="A93" s="880"/>
      <c r="B93" s="749">
        <f>ADMIN!A17</f>
        <v>0</v>
      </c>
      <c r="C93" s="748">
        <f>ADMIN!B17</f>
        <v>0</v>
      </c>
      <c r="D93" s="748">
        <f>ADMIN!C17</f>
        <v>0</v>
      </c>
      <c r="E93" s="972">
        <f t="shared" si="11"/>
        <v>0</v>
      </c>
      <c r="F93" s="748">
        <f>ADMIN!E17</f>
        <v>0</v>
      </c>
      <c r="G93" s="748">
        <f>ADMIN!F17</f>
        <v>0</v>
      </c>
      <c r="H93" s="748">
        <f>ADMIN!G17</f>
        <v>0</v>
      </c>
      <c r="I93" s="748">
        <f>ADMIN!H17</f>
        <v>0</v>
      </c>
      <c r="J93" s="722"/>
      <c r="K93" s="721"/>
      <c r="L93" s="881"/>
      <c r="M93" s="653"/>
      <c r="N93" s="653"/>
      <c r="O93" s="718"/>
      <c r="P93" s="718"/>
    </row>
    <row r="94" spans="1:16">
      <c r="A94" s="880"/>
      <c r="B94" s="749">
        <f>ADMIN!A18</f>
        <v>0</v>
      </c>
      <c r="C94" s="748">
        <f>ADMIN!B18</f>
        <v>0</v>
      </c>
      <c r="D94" s="748">
        <f>ADMIN!C18</f>
        <v>0</v>
      </c>
      <c r="E94" s="972">
        <f t="shared" si="11"/>
        <v>0</v>
      </c>
      <c r="F94" s="748">
        <f>ADMIN!E18</f>
        <v>0</v>
      </c>
      <c r="G94" s="748">
        <f>ADMIN!F18</f>
        <v>0</v>
      </c>
      <c r="H94" s="748">
        <f>ADMIN!G18</f>
        <v>0</v>
      </c>
      <c r="I94" s="748">
        <f>ADMIN!H18</f>
        <v>0</v>
      </c>
      <c r="J94" s="728"/>
      <c r="K94" s="721"/>
      <c r="L94" s="881"/>
      <c r="M94" s="653"/>
      <c r="N94" s="653"/>
      <c r="O94" s="718"/>
      <c r="P94" s="718"/>
    </row>
    <row r="95" spans="1:16">
      <c r="A95" s="880"/>
      <c r="B95" s="749">
        <f>ADMIN!A19</f>
        <v>0</v>
      </c>
      <c r="C95" s="748">
        <f>ADMIN!B19</f>
        <v>0</v>
      </c>
      <c r="D95" s="748">
        <f>ADMIN!C19</f>
        <v>0</v>
      </c>
      <c r="E95" s="972">
        <f t="shared" si="11"/>
        <v>0</v>
      </c>
      <c r="F95" s="748">
        <f>ADMIN!E19</f>
        <v>0</v>
      </c>
      <c r="G95" s="748">
        <f>ADMIN!F19</f>
        <v>0</v>
      </c>
      <c r="H95" s="748">
        <f>ADMIN!G19</f>
        <v>0</v>
      </c>
      <c r="I95" s="748">
        <f>ADMIN!H19</f>
        <v>0</v>
      </c>
      <c r="J95" s="728"/>
      <c r="K95" s="721"/>
      <c r="L95" s="881"/>
      <c r="M95" s="653"/>
      <c r="N95" s="653"/>
      <c r="O95" s="718"/>
      <c r="P95" s="718"/>
    </row>
    <row r="96" spans="1:16">
      <c r="A96" s="880"/>
      <c r="B96" s="749" t="str">
        <f>ADMIN!A20</f>
        <v xml:space="preserve">Other </v>
      </c>
      <c r="C96" s="750">
        <f>ADMIN!B20</f>
        <v>0</v>
      </c>
      <c r="D96" s="750">
        <f>ADMIN!C20</f>
        <v>0</v>
      </c>
      <c r="E96" s="972">
        <f t="shared" si="11"/>
        <v>0</v>
      </c>
      <c r="F96" s="750">
        <f>ADMIN!E20</f>
        <v>0</v>
      </c>
      <c r="G96" s="750">
        <f>ADMIN!F20</f>
        <v>0</v>
      </c>
      <c r="H96" s="750">
        <f>ADMIN!G20</f>
        <v>0</v>
      </c>
      <c r="I96" s="750">
        <f>ADMIN!H20</f>
        <v>0</v>
      </c>
      <c r="J96" s="728"/>
      <c r="K96" s="721"/>
      <c r="L96" s="881"/>
      <c r="M96" s="653"/>
      <c r="N96" s="653"/>
      <c r="O96" s="718"/>
      <c r="P96" s="718"/>
    </row>
    <row r="97" spans="1:16">
      <c r="A97" s="880"/>
      <c r="B97" s="737" t="s">
        <v>969</v>
      </c>
      <c r="C97" s="995">
        <f t="shared" ref="C97:I97" si="12">SUM(C85:C96)</f>
        <v>0</v>
      </c>
      <c r="D97" s="995">
        <f t="shared" si="12"/>
        <v>0</v>
      </c>
      <c r="E97" s="995" t="e">
        <f t="shared" si="12"/>
        <v>#VALUE!</v>
      </c>
      <c r="F97" s="995" t="e">
        <f t="shared" si="12"/>
        <v>#VALUE!</v>
      </c>
      <c r="G97" s="995">
        <f t="shared" si="12"/>
        <v>0</v>
      </c>
      <c r="H97" s="995">
        <f t="shared" si="12"/>
        <v>0</v>
      </c>
      <c r="I97" s="995">
        <f t="shared" si="12"/>
        <v>0</v>
      </c>
      <c r="J97" s="728"/>
      <c r="K97" s="721"/>
      <c r="L97" s="881"/>
      <c r="M97" s="653"/>
      <c r="N97" s="653"/>
      <c r="O97" s="718"/>
      <c r="P97" s="718"/>
    </row>
    <row r="98" spans="1:16">
      <c r="A98" s="741" t="s">
        <v>970</v>
      </c>
      <c r="B98" s="994"/>
      <c r="C98" s="751"/>
      <c r="D98" s="751"/>
      <c r="E98" s="986"/>
      <c r="F98" s="751"/>
      <c r="G98" s="754"/>
      <c r="H98" s="754"/>
      <c r="I98" s="754"/>
      <c r="J98" s="728"/>
      <c r="K98" s="721"/>
      <c r="L98" s="881"/>
      <c r="M98" s="653"/>
      <c r="N98" s="653"/>
      <c r="O98" s="718"/>
      <c r="P98" s="718"/>
    </row>
    <row r="99" spans="1:16">
      <c r="A99" s="880"/>
      <c r="B99" s="126" t="s">
        <v>685</v>
      </c>
      <c r="C99" s="752">
        <f>DEVELOPMENT!B33</f>
        <v>0</v>
      </c>
      <c r="D99" s="752">
        <f>DEVELOPMENT!C33</f>
        <v>0</v>
      </c>
      <c r="E99" s="753" t="e">
        <f>F99+G99</f>
        <v>#VALUE!</v>
      </c>
      <c r="F99" s="752" t="e">
        <f>'SALARY CALC.'!BE109</f>
        <v>#VALUE!</v>
      </c>
      <c r="G99" s="752">
        <f>DEVELOPMENT!F33</f>
        <v>0</v>
      </c>
      <c r="H99" s="752">
        <f>DEVELOPMENT!G33</f>
        <v>0</v>
      </c>
      <c r="I99" s="752">
        <f>DEVELOPMENT!H33</f>
        <v>0</v>
      </c>
      <c r="J99" s="728"/>
      <c r="K99" s="607" t="s">
        <v>934</v>
      </c>
      <c r="L99" s="881"/>
      <c r="M99" s="653"/>
      <c r="N99" s="653"/>
      <c r="O99" s="718"/>
      <c r="P99" s="718"/>
    </row>
    <row r="100" spans="1:16">
      <c r="A100" s="880"/>
      <c r="B100" s="126" t="s">
        <v>789</v>
      </c>
      <c r="C100" s="748">
        <f>DEVELOPMENT!B34</f>
        <v>0</v>
      </c>
      <c r="D100" s="748">
        <f>DEVELOPMENT!C34</f>
        <v>0</v>
      </c>
      <c r="E100" s="972">
        <f>F100+G100</f>
        <v>0</v>
      </c>
      <c r="F100" s="748">
        <f>DEVELOPMENT!E34</f>
        <v>0</v>
      </c>
      <c r="G100" s="748">
        <f>DEVELOPMENT!F34</f>
        <v>0</v>
      </c>
      <c r="H100" s="748">
        <f>DEVELOPMENT!G34</f>
        <v>0</v>
      </c>
      <c r="I100" s="748">
        <f>DEVELOPMENT!H34</f>
        <v>0</v>
      </c>
      <c r="J100" s="728"/>
      <c r="K100" s="721"/>
      <c r="L100" s="881"/>
      <c r="M100" s="653"/>
      <c r="N100" s="653"/>
      <c r="O100" s="718"/>
      <c r="P100" s="718"/>
    </row>
    <row r="101" spans="1:16">
      <c r="A101" s="880"/>
      <c r="B101" s="126" t="s">
        <v>971</v>
      </c>
      <c r="C101" s="748">
        <f>DEVELOPMENT!B39</f>
        <v>0</v>
      </c>
      <c r="D101" s="748">
        <f>DEVELOPMENT!C39</f>
        <v>0</v>
      </c>
      <c r="E101" s="972">
        <f>F101+G101</f>
        <v>0</v>
      </c>
      <c r="F101" s="748">
        <f>DEVELOPMENT!E39</f>
        <v>0</v>
      </c>
      <c r="G101" s="748">
        <f>DEVELOPMENT!F39</f>
        <v>0</v>
      </c>
      <c r="H101" s="748">
        <f>DEVELOPMENT!G39</f>
        <v>0</v>
      </c>
      <c r="I101" s="748">
        <f>DEVELOPMENT!H39</f>
        <v>0</v>
      </c>
      <c r="J101" s="728"/>
      <c r="K101" s="721"/>
      <c r="L101" s="881"/>
      <c r="M101" s="653"/>
      <c r="N101" s="653"/>
      <c r="O101" s="718"/>
      <c r="P101" s="718"/>
    </row>
    <row r="102" spans="1:16">
      <c r="A102" s="880"/>
      <c r="B102" s="126" t="s">
        <v>972</v>
      </c>
      <c r="C102" s="748">
        <f>DEVELOPMENT!B51</f>
        <v>0</v>
      </c>
      <c r="D102" s="748">
        <f>DEVELOPMENT!C51</f>
        <v>0</v>
      </c>
      <c r="E102" s="972">
        <f>F102+G102</f>
        <v>0</v>
      </c>
      <c r="F102" s="748">
        <f>DEVELOPMENT!E51</f>
        <v>0</v>
      </c>
      <c r="G102" s="748">
        <f>DEVELOPMENT!F51</f>
        <v>0</v>
      </c>
      <c r="H102" s="748">
        <f>DEVELOPMENT!G51</f>
        <v>0</v>
      </c>
      <c r="I102" s="748">
        <f>DEVELOPMENT!H51</f>
        <v>0</v>
      </c>
      <c r="J102" s="728"/>
      <c r="K102" s="721"/>
      <c r="L102" s="881"/>
      <c r="M102" s="653"/>
      <c r="N102" s="653"/>
      <c r="O102" s="718"/>
      <c r="P102" s="718"/>
    </row>
    <row r="103" spans="1:16">
      <c r="A103" s="880"/>
      <c r="B103" s="126" t="s">
        <v>806</v>
      </c>
      <c r="C103" s="750">
        <f>DEVELOPMENT!B52</f>
        <v>0</v>
      </c>
      <c r="D103" s="750">
        <f>DEVELOPMENT!C52</f>
        <v>0</v>
      </c>
      <c r="E103" s="996">
        <f>F103+G103</f>
        <v>0</v>
      </c>
      <c r="F103" s="750">
        <f>DEVELOPMENT!E52+DEVELOPMENT!E53</f>
        <v>0</v>
      </c>
      <c r="G103" s="750">
        <f>DEVELOPMENT!F52+DEVELOPMENT!F53</f>
        <v>0</v>
      </c>
      <c r="H103" s="750">
        <f>DEVELOPMENT!G52+DEVELOPMENT!G53</f>
        <v>0</v>
      </c>
      <c r="I103" s="750">
        <f>DEVELOPMENT!H52+DEVELOPMENT!H53</f>
        <v>0</v>
      </c>
      <c r="J103" s="728"/>
      <c r="K103" s="721"/>
      <c r="L103" s="881"/>
      <c r="M103" s="653"/>
      <c r="N103" s="653"/>
      <c r="O103" s="718"/>
      <c r="P103" s="718"/>
    </row>
    <row r="104" spans="1:16">
      <c r="A104" s="880"/>
      <c r="B104" s="737" t="s">
        <v>973</v>
      </c>
      <c r="C104" s="997">
        <f t="shared" ref="C104:I104" si="13">SUM(C99:C103)</f>
        <v>0</v>
      </c>
      <c r="D104" s="997">
        <f t="shared" si="13"/>
        <v>0</v>
      </c>
      <c r="E104" s="997" t="e">
        <f t="shared" si="13"/>
        <v>#VALUE!</v>
      </c>
      <c r="F104" s="997" t="e">
        <f t="shared" si="13"/>
        <v>#VALUE!</v>
      </c>
      <c r="G104" s="997">
        <f t="shared" si="13"/>
        <v>0</v>
      </c>
      <c r="H104" s="997">
        <f t="shared" si="13"/>
        <v>0</v>
      </c>
      <c r="I104" s="997">
        <f t="shared" si="13"/>
        <v>0</v>
      </c>
      <c r="J104" s="728" t="s">
        <v>17</v>
      </c>
      <c r="K104" s="721"/>
      <c r="L104" s="881"/>
      <c r="M104" s="653"/>
      <c r="N104" s="653"/>
      <c r="O104" s="718"/>
      <c r="P104" s="718"/>
    </row>
    <row r="105" spans="1:16">
      <c r="A105" s="741" t="s">
        <v>974</v>
      </c>
      <c r="B105" s="994"/>
      <c r="C105" s="751"/>
      <c r="D105" s="751"/>
      <c r="E105" s="986"/>
      <c r="F105" s="751"/>
      <c r="G105" s="754"/>
      <c r="H105" s="754"/>
      <c r="I105" s="754"/>
      <c r="J105" s="722"/>
      <c r="K105" s="721"/>
      <c r="L105" s="881"/>
      <c r="M105" s="653"/>
      <c r="N105" s="653"/>
      <c r="O105" s="718"/>
      <c r="P105" s="718"/>
    </row>
    <row r="106" spans="1:16">
      <c r="A106" s="880"/>
      <c r="B106" s="998" t="str">
        <f>FINANCE!A9</f>
        <v>Operating line interest and finance charges</v>
      </c>
      <c r="C106" s="755">
        <f>FINANCE!B9</f>
        <v>0</v>
      </c>
      <c r="D106" s="755">
        <f>FINANCE!C9</f>
        <v>0</v>
      </c>
      <c r="E106" s="753">
        <f t="shared" si="11"/>
        <v>0</v>
      </c>
      <c r="F106" s="755">
        <f>FINANCE!E9</f>
        <v>0</v>
      </c>
      <c r="G106" s="755">
        <f>FINANCE!F9</f>
        <v>0</v>
      </c>
      <c r="H106" s="755">
        <f>FINANCE!G9</f>
        <v>0</v>
      </c>
      <c r="I106" s="755">
        <f>FINANCE!H9</f>
        <v>0</v>
      </c>
      <c r="J106" s="717"/>
      <c r="K106" s="721"/>
      <c r="L106" s="881"/>
      <c r="M106" s="653"/>
      <c r="N106" s="653"/>
      <c r="O106" s="718"/>
      <c r="P106" s="718"/>
    </row>
    <row r="107" spans="1:16">
      <c r="A107" s="880"/>
      <c r="B107" s="998" t="str">
        <f>FINANCE!A10</f>
        <v>Interest on long term debt</v>
      </c>
      <c r="C107" s="745">
        <f>FINANCE!B10</f>
        <v>0</v>
      </c>
      <c r="D107" s="745">
        <f>FINANCE!C10</f>
        <v>0</v>
      </c>
      <c r="E107" s="972">
        <f t="shared" si="11"/>
        <v>0</v>
      </c>
      <c r="F107" s="745">
        <f>FINANCE!E10</f>
        <v>0</v>
      </c>
      <c r="G107" s="745">
        <f>FINANCE!F10</f>
        <v>0</v>
      </c>
      <c r="H107" s="745">
        <f>FINANCE!G10</f>
        <v>0</v>
      </c>
      <c r="I107" s="745">
        <f>FINANCE!H10</f>
        <v>0</v>
      </c>
      <c r="J107" s="717" t="s">
        <v>17</v>
      </c>
      <c r="K107" s="721"/>
      <c r="L107" s="881"/>
      <c r="M107" s="653"/>
      <c r="N107" s="653"/>
      <c r="O107" s="718"/>
      <c r="P107" s="718"/>
    </row>
    <row r="108" spans="1:16">
      <c r="A108" s="880"/>
      <c r="B108" s="998" t="str">
        <f>FINANCE!A11</f>
        <v>Principal payment on long term debt</v>
      </c>
      <c r="C108" s="745">
        <f>FINANCE!B11</f>
        <v>0</v>
      </c>
      <c r="D108" s="745">
        <f>FINANCE!C11</f>
        <v>0</v>
      </c>
      <c r="E108" s="972">
        <f t="shared" si="11"/>
        <v>0</v>
      </c>
      <c r="F108" s="745">
        <f>FINANCE!E11</f>
        <v>0</v>
      </c>
      <c r="G108" s="745">
        <f>FINANCE!F11</f>
        <v>0</v>
      </c>
      <c r="H108" s="745">
        <f>FINANCE!G11</f>
        <v>0</v>
      </c>
      <c r="I108" s="745">
        <f>FINANCE!H11</f>
        <v>0</v>
      </c>
      <c r="J108" s="717"/>
      <c r="K108" s="721"/>
      <c r="L108" s="881"/>
      <c r="M108" s="653"/>
      <c r="N108" s="653"/>
      <c r="O108" s="718"/>
      <c r="P108" s="718"/>
    </row>
    <row r="109" spans="1:16">
      <c r="A109" s="881"/>
      <c r="B109" s="999" t="s">
        <v>975</v>
      </c>
      <c r="C109" s="488"/>
      <c r="D109" s="488"/>
      <c r="E109" s="972" t="e">
        <f t="shared" si="11"/>
        <v>#DIV/0!</v>
      </c>
      <c r="F109" s="745" t="e">
        <f>'ENROLMENT REVENUE'!R29</f>
        <v>#DIV/0!</v>
      </c>
      <c r="G109" s="745"/>
      <c r="H109" s="745"/>
      <c r="I109" s="745"/>
      <c r="J109" s="717"/>
      <c r="K109" s="721"/>
      <c r="L109" s="881"/>
      <c r="M109" s="653"/>
      <c r="N109" s="653"/>
      <c r="O109" s="718"/>
      <c r="P109" s="718"/>
    </row>
    <row r="110" spans="1:16">
      <c r="A110" s="881"/>
      <c r="B110" s="999" t="s">
        <v>705</v>
      </c>
      <c r="C110" s="745">
        <f>FINANCE!B12</f>
        <v>0</v>
      </c>
      <c r="D110" s="745">
        <f>FINANCE!C12</f>
        <v>0</v>
      </c>
      <c r="E110" s="972">
        <f t="shared" si="11"/>
        <v>0</v>
      </c>
      <c r="F110" s="745">
        <f>FINANCE!E12</f>
        <v>0</v>
      </c>
      <c r="G110" s="745">
        <f>FINANCE!F12</f>
        <v>0</v>
      </c>
      <c r="H110" s="745">
        <f>FINANCE!G12</f>
        <v>0</v>
      </c>
      <c r="I110" s="745">
        <f>FINANCE!H12</f>
        <v>0</v>
      </c>
      <c r="J110" s="717"/>
      <c r="K110" s="721"/>
      <c r="L110" s="881"/>
      <c r="M110" s="653"/>
      <c r="N110" s="653"/>
      <c r="O110" s="718"/>
      <c r="P110" s="718"/>
    </row>
    <row r="111" spans="1:16">
      <c r="A111" s="881"/>
      <c r="B111" s="1000" t="str">
        <f>FINANCE!A13</f>
        <v>Amortization of capital assets</v>
      </c>
      <c r="C111" s="745">
        <f>FINANCE!B13</f>
        <v>0</v>
      </c>
      <c r="D111" s="745">
        <f>FINANCE!C13</f>
        <v>0</v>
      </c>
      <c r="E111" s="972">
        <f t="shared" si="11"/>
        <v>0</v>
      </c>
      <c r="F111" s="745">
        <f>FINANCE!E13</f>
        <v>0</v>
      </c>
      <c r="G111" s="745">
        <f>FINANCE!F13</f>
        <v>0</v>
      </c>
      <c r="H111" s="745">
        <f>FINANCE!G13</f>
        <v>0</v>
      </c>
      <c r="I111" s="745">
        <f>FINANCE!H13</f>
        <v>0</v>
      </c>
      <c r="J111" s="717"/>
      <c r="K111" s="721"/>
      <c r="L111" s="881"/>
      <c r="M111" s="653"/>
      <c r="N111" s="653"/>
      <c r="O111" s="718"/>
      <c r="P111" s="718"/>
    </row>
    <row r="112" spans="1:16">
      <c r="A112" s="881"/>
      <c r="B112" s="1000" t="str">
        <f>FINANCE!A14</f>
        <v>Bank charges and fees</v>
      </c>
      <c r="C112" s="745">
        <f>FINANCE!B14</f>
        <v>0</v>
      </c>
      <c r="D112" s="745">
        <f>FINANCE!C14</f>
        <v>0</v>
      </c>
      <c r="E112" s="972">
        <f t="shared" si="11"/>
        <v>0</v>
      </c>
      <c r="F112" s="745">
        <f>FINANCE!E14</f>
        <v>0</v>
      </c>
      <c r="G112" s="745">
        <f>FINANCE!F14</f>
        <v>0</v>
      </c>
      <c r="H112" s="745">
        <f>FINANCE!G14</f>
        <v>0</v>
      </c>
      <c r="I112" s="745">
        <f>FINANCE!H14</f>
        <v>0</v>
      </c>
      <c r="J112" s="717"/>
      <c r="K112" s="721"/>
      <c r="L112" s="881"/>
      <c r="M112" s="653"/>
      <c r="N112" s="653"/>
      <c r="O112" s="718"/>
      <c r="P112" s="718"/>
    </row>
    <row r="113" spans="1:16">
      <c r="A113" s="881"/>
      <c r="B113" s="1000" t="str">
        <f>FINANCE!A15</f>
        <v>Direct banking fees</v>
      </c>
      <c r="C113" s="745">
        <f>FINANCE!B15</f>
        <v>0</v>
      </c>
      <c r="D113" s="745">
        <f>FINANCE!C15</f>
        <v>0</v>
      </c>
      <c r="E113" s="972">
        <f t="shared" si="11"/>
        <v>0</v>
      </c>
      <c r="F113" s="745">
        <f>FINANCE!E15</f>
        <v>0</v>
      </c>
      <c r="G113" s="745">
        <f>FINANCE!F15</f>
        <v>0</v>
      </c>
      <c r="H113" s="745">
        <f>FINANCE!G15</f>
        <v>0</v>
      </c>
      <c r="I113" s="745">
        <f>FINANCE!H15</f>
        <v>0</v>
      </c>
      <c r="J113" s="717"/>
      <c r="K113" s="721"/>
      <c r="L113" s="881"/>
      <c r="M113" s="653"/>
      <c r="N113" s="653"/>
      <c r="O113" s="718"/>
      <c r="P113" s="718"/>
    </row>
    <row r="114" spans="1:16">
      <c r="A114" s="881"/>
      <c r="B114" s="1000" t="str">
        <f>FINANCE!A16</f>
        <v>Other</v>
      </c>
      <c r="C114" s="745">
        <f>FINANCE!B16</f>
        <v>0</v>
      </c>
      <c r="D114" s="745">
        <f>FINANCE!C16</f>
        <v>0</v>
      </c>
      <c r="E114" s="972">
        <f t="shared" si="11"/>
        <v>0</v>
      </c>
      <c r="F114" s="745">
        <f>FINANCE!E16</f>
        <v>0</v>
      </c>
      <c r="G114" s="745">
        <f>FINANCE!F16</f>
        <v>0</v>
      </c>
      <c r="H114" s="745">
        <f>FINANCE!G16</f>
        <v>0</v>
      </c>
      <c r="I114" s="745">
        <f>FINANCE!H16</f>
        <v>0</v>
      </c>
      <c r="J114" s="717"/>
      <c r="K114" s="721"/>
      <c r="L114" s="881"/>
      <c r="M114" s="653"/>
      <c r="N114" s="653"/>
      <c r="O114" s="718"/>
      <c r="P114" s="718"/>
    </row>
    <row r="115" spans="1:16">
      <c r="A115" s="881"/>
      <c r="B115" s="126" t="s">
        <v>976</v>
      </c>
      <c r="C115" s="748">
        <f>CAPITAL!B13</f>
        <v>30000</v>
      </c>
      <c r="D115" s="748">
        <f>CAPITAL!C13</f>
        <v>0</v>
      </c>
      <c r="E115" s="972">
        <f t="shared" si="11"/>
        <v>0</v>
      </c>
      <c r="F115" s="748">
        <f>CAPITAL!E13</f>
        <v>0</v>
      </c>
      <c r="G115" s="748">
        <f>CAPITAL!F13</f>
        <v>0</v>
      </c>
      <c r="H115" s="748">
        <f>CAPITAL!G13</f>
        <v>0</v>
      </c>
      <c r="I115" s="748">
        <f>CAPITAL!H13</f>
        <v>0</v>
      </c>
      <c r="J115" s="729" t="s">
        <v>977</v>
      </c>
      <c r="K115" s="721"/>
      <c r="L115" s="881"/>
      <c r="M115" s="653"/>
      <c r="N115" s="653"/>
      <c r="O115" s="718"/>
      <c r="P115" s="718"/>
    </row>
    <row r="116" spans="1:16">
      <c r="A116" s="881"/>
      <c r="B116" s="126" t="s">
        <v>978</v>
      </c>
      <c r="C116" s="750">
        <f>CAPITAL!B28</f>
        <v>0</v>
      </c>
      <c r="D116" s="750">
        <f>CAPITAL!C28</f>
        <v>0</v>
      </c>
      <c r="E116" s="996">
        <f>F116+G116</f>
        <v>0</v>
      </c>
      <c r="F116" s="750">
        <f>CAPITAL!E28</f>
        <v>0</v>
      </c>
      <c r="G116" s="750">
        <f>CAPITAL!F28</f>
        <v>0</v>
      </c>
      <c r="H116" s="750">
        <f>CAPITAL!G28</f>
        <v>0</v>
      </c>
      <c r="I116" s="750">
        <f>CAPITAL!H28</f>
        <v>0</v>
      </c>
      <c r="J116" s="729"/>
      <c r="K116" s="721"/>
      <c r="L116" s="881"/>
      <c r="M116" s="653"/>
      <c r="N116" s="653"/>
      <c r="O116" s="718"/>
      <c r="P116" s="718"/>
    </row>
    <row r="117" spans="1:16">
      <c r="A117" s="881"/>
      <c r="B117" s="756" t="s">
        <v>979</v>
      </c>
      <c r="C117" s="362">
        <f t="shared" ref="C117:I117" si="14">SUM(C106:C116)</f>
        <v>30000</v>
      </c>
      <c r="D117" s="362">
        <f t="shared" si="14"/>
        <v>0</v>
      </c>
      <c r="E117" s="362" t="e">
        <f t="shared" si="14"/>
        <v>#DIV/0!</v>
      </c>
      <c r="F117" s="362" t="e">
        <f t="shared" si="14"/>
        <v>#DIV/0!</v>
      </c>
      <c r="G117" s="362">
        <f t="shared" si="14"/>
        <v>0</v>
      </c>
      <c r="H117" s="362">
        <f t="shared" si="14"/>
        <v>0</v>
      </c>
      <c r="I117" s="362">
        <f t="shared" si="14"/>
        <v>0</v>
      </c>
      <c r="J117" s="722"/>
      <c r="K117" s="721"/>
      <c r="L117" s="881"/>
      <c r="M117" s="653"/>
      <c r="N117" s="653"/>
      <c r="O117" s="718"/>
      <c r="P117" s="718"/>
    </row>
    <row r="118" spans="1:16">
      <c r="A118" s="708"/>
      <c r="B118" s="757" t="s">
        <v>980</v>
      </c>
      <c r="C118" s="362">
        <f t="shared" ref="C118:I118" si="15">C62+C74+C83+C97+C104+C117</f>
        <v>30000</v>
      </c>
      <c r="D118" s="362">
        <f t="shared" si="15"/>
        <v>0</v>
      </c>
      <c r="E118" s="362" t="e">
        <f t="shared" si="15"/>
        <v>#VALUE!</v>
      </c>
      <c r="F118" s="362" t="e">
        <f t="shared" si="15"/>
        <v>#VALUE!</v>
      </c>
      <c r="G118" s="362">
        <f t="shared" si="15"/>
        <v>0</v>
      </c>
      <c r="H118" s="362">
        <f t="shared" si="15"/>
        <v>0</v>
      </c>
      <c r="I118" s="362">
        <f t="shared" si="15"/>
        <v>0</v>
      </c>
      <c r="J118" s="722"/>
      <c r="K118" s="721"/>
      <c r="L118" s="881"/>
      <c r="M118" s="653"/>
      <c r="N118" s="653"/>
      <c r="O118" s="718"/>
      <c r="P118" s="718"/>
    </row>
    <row r="119" spans="1:16">
      <c r="A119" s="708"/>
      <c r="B119" s="730"/>
      <c r="C119" s="731"/>
      <c r="D119" s="731"/>
      <c r="E119" s="1001"/>
      <c r="F119" s="731"/>
      <c r="G119" s="731"/>
      <c r="H119" s="731"/>
      <c r="I119" s="731"/>
      <c r="J119" s="722"/>
      <c r="K119" s="721"/>
      <c r="L119" s="881"/>
      <c r="M119" s="653"/>
      <c r="N119" s="653"/>
      <c r="O119" s="718"/>
      <c r="P119" s="718"/>
    </row>
    <row r="120" spans="1:16">
      <c r="A120" s="759" t="s">
        <v>981</v>
      </c>
      <c r="B120" s="758"/>
      <c r="C120" s="363">
        <f t="shared" ref="C120:I120" si="16">C31-C118</f>
        <v>-30000</v>
      </c>
      <c r="D120" s="363">
        <f t="shared" si="16"/>
        <v>0</v>
      </c>
      <c r="E120" s="363" t="e">
        <f t="shared" si="16"/>
        <v>#VALUE!</v>
      </c>
      <c r="F120" s="363" t="e">
        <f t="shared" si="16"/>
        <v>#VALUE!</v>
      </c>
      <c r="G120" s="363">
        <f t="shared" si="16"/>
        <v>0</v>
      </c>
      <c r="H120" s="363">
        <f t="shared" si="16"/>
        <v>0</v>
      </c>
      <c r="I120" s="363">
        <f t="shared" si="16"/>
        <v>0</v>
      </c>
      <c r="J120" s="722"/>
      <c r="K120" s="721"/>
      <c r="L120" s="881"/>
      <c r="M120" s="718"/>
      <c r="N120" s="718"/>
      <c r="O120" s="718"/>
      <c r="P120" s="718"/>
    </row>
    <row r="121" spans="1:16" ht="15.75" thickBot="1">
      <c r="A121" s="881"/>
      <c r="B121" s="708"/>
      <c r="C121" s="881"/>
      <c r="D121" s="881"/>
      <c r="E121" s="881"/>
      <c r="F121" s="1002"/>
      <c r="G121" s="1002"/>
      <c r="H121" s="1002"/>
      <c r="I121" s="1002"/>
      <c r="J121" s="721"/>
      <c r="K121" s="721"/>
      <c r="L121" s="881"/>
      <c r="M121" s="653"/>
      <c r="N121" s="653"/>
      <c r="O121" s="718"/>
      <c r="P121" s="718"/>
    </row>
    <row r="122" spans="1:16">
      <c r="A122" s="1003"/>
      <c r="B122" s="760" t="s">
        <v>982</v>
      </c>
      <c r="C122" s="1004"/>
      <c r="D122" s="1004"/>
      <c r="E122" s="1004"/>
      <c r="F122" s="1005"/>
      <c r="G122" s="1006"/>
      <c r="H122" s="1006"/>
      <c r="I122" s="1006"/>
      <c r="J122" s="721"/>
      <c r="K122" s="721"/>
      <c r="L122" s="881"/>
      <c r="M122" s="653"/>
      <c r="N122" s="653"/>
      <c r="O122" s="718"/>
      <c r="P122" s="718"/>
    </row>
    <row r="123" spans="1:16">
      <c r="A123" s="1007"/>
      <c r="B123" s="761" t="s">
        <v>983</v>
      </c>
      <c r="C123" s="881"/>
      <c r="D123" s="881"/>
      <c r="E123" s="1008" t="e">
        <f>((E62+E74+E97)-E38-E39-E47-E48-E49-E55)/('ENROLMENT REVENUE'!K8+'ENROLMENT REVENUE'!K9-('ENROLMENT REVENUE'!B275+'ENROLMENT REVENUE'!B316)*0.5)</f>
        <v>#VALUE!</v>
      </c>
      <c r="F123" s="1002"/>
      <c r="G123" s="1009"/>
      <c r="H123" s="1009"/>
      <c r="I123" s="1009"/>
      <c r="J123" s="721"/>
      <c r="K123" s="721"/>
      <c r="L123" s="881"/>
      <c r="M123" s="653"/>
      <c r="N123" s="653"/>
      <c r="O123" s="718"/>
      <c r="P123" s="718"/>
    </row>
    <row r="124" spans="1:16">
      <c r="A124" s="1007"/>
      <c r="B124" s="761" t="s">
        <v>984</v>
      </c>
      <c r="C124" s="881"/>
      <c r="D124" s="881"/>
      <c r="E124" s="1010">
        <f>'DATA INPUT'!B36</f>
        <v>7500</v>
      </c>
      <c r="F124" s="1002"/>
      <c r="G124" s="1009"/>
      <c r="H124" s="1009"/>
      <c r="I124" s="1009"/>
      <c r="J124" s="721"/>
      <c r="K124" s="721"/>
      <c r="L124" s="881"/>
      <c r="M124" s="653"/>
      <c r="N124" s="653"/>
      <c r="O124" s="718"/>
      <c r="P124" s="718"/>
    </row>
    <row r="125" spans="1:16">
      <c r="A125" s="1007"/>
      <c r="B125" s="761" t="s">
        <v>985</v>
      </c>
      <c r="C125" s="881"/>
      <c r="D125" s="881"/>
      <c r="E125" s="1010" t="e">
        <f>E124-E123</f>
        <v>#VALUE!</v>
      </c>
      <c r="F125" s="763" t="e">
        <f>IF(E125&lt;0,"PROBLEM","")</f>
        <v>#VALUE!</v>
      </c>
      <c r="G125" s="1009"/>
      <c r="H125" s="1009"/>
      <c r="I125" s="1009"/>
      <c r="J125" s="721"/>
      <c r="K125" s="721"/>
      <c r="L125" s="881"/>
      <c r="M125" s="653"/>
      <c r="N125" s="653"/>
      <c r="O125" s="718"/>
      <c r="P125" s="718"/>
    </row>
    <row r="126" spans="1:16" ht="15.75" thickBot="1">
      <c r="A126" s="1011"/>
      <c r="B126" s="762" t="s">
        <v>986</v>
      </c>
      <c r="C126" s="1012"/>
      <c r="D126" s="1012"/>
      <c r="E126" s="1013" t="e">
        <f>E125*('ENROLMENT REVENUE'!K8+'ENROLMENT REVENUE'!K9-('ENROLMENT REVENUE'!B275+'ENROLMENT REVENUE'!B316)*0.5)</f>
        <v>#VALUE!</v>
      </c>
      <c r="F126" s="764" t="e">
        <f>IF(E126&lt;0,"PROBLEM","")</f>
        <v>#VALUE!</v>
      </c>
      <c r="G126" s="1014"/>
      <c r="H126" s="1014"/>
      <c r="I126" s="1014"/>
      <c r="J126" s="721"/>
      <c r="K126" s="721"/>
      <c r="L126" s="881"/>
      <c r="M126" s="653"/>
      <c r="N126" s="653"/>
      <c r="O126" s="718"/>
      <c r="P126" s="718"/>
    </row>
    <row r="127" spans="1:16">
      <c r="A127" s="881"/>
      <c r="B127" s="708"/>
      <c r="C127" s="881"/>
      <c r="D127" s="881"/>
      <c r="E127" s="881"/>
      <c r="F127" s="1002"/>
      <c r="G127" s="1002"/>
      <c r="H127" s="1002"/>
      <c r="I127" s="1002"/>
      <c r="J127" s="721"/>
      <c r="K127" s="721"/>
      <c r="L127" s="881"/>
      <c r="M127" s="653"/>
      <c r="N127" s="653"/>
      <c r="O127" s="718"/>
      <c r="P127" s="718"/>
    </row>
    <row r="128" spans="1:16">
      <c r="A128" s="881"/>
      <c r="B128" s="881"/>
      <c r="C128" s="881"/>
      <c r="D128" s="881"/>
      <c r="E128" s="881"/>
      <c r="F128" s="881"/>
      <c r="G128" s="881"/>
      <c r="H128" s="881"/>
      <c r="I128" s="881"/>
      <c r="J128" s="721"/>
      <c r="K128" s="881"/>
      <c r="L128" s="881"/>
      <c r="O128" s="718"/>
      <c r="P128" s="718"/>
    </row>
    <row r="129" spans="1:16" ht="15.75">
      <c r="A129" s="708"/>
      <c r="B129" s="765" t="s">
        <v>987</v>
      </c>
      <c r="C129" s="1015" t="str">
        <f>'DATA INPUT'!$B$9</f>
        <v>2012/13</v>
      </c>
      <c r="D129" s="1016" t="str">
        <f>'DATA INPUT'!$B$9</f>
        <v>2012/13</v>
      </c>
      <c r="E129" s="766" t="str">
        <f>'DATA INPUT'!$B$10</f>
        <v>2013/14</v>
      </c>
      <c r="F129" s="1015" t="str">
        <f>'DATA INPUT'!$B$10</f>
        <v>2013/14</v>
      </c>
      <c r="G129" s="1017" t="str">
        <f>'DATA INPUT'!$B$10</f>
        <v>2013/14</v>
      </c>
      <c r="H129" s="1017" t="str">
        <f>'DATA INPUT'!$B$10</f>
        <v>2013/14</v>
      </c>
      <c r="I129" s="1017" t="str">
        <f>'DATA INPUT'!$B$10</f>
        <v>2013/14</v>
      </c>
      <c r="J129" s="721"/>
      <c r="K129" s="881"/>
      <c r="L129" s="881"/>
      <c r="M129" s="711"/>
      <c r="N129" s="711"/>
      <c r="O129" s="718"/>
      <c r="P129" s="718"/>
    </row>
    <row r="130" spans="1:16" ht="30">
      <c r="A130" s="712" t="s">
        <v>17</v>
      </c>
      <c r="B130" s="767" t="s">
        <v>988</v>
      </c>
      <c r="C130" s="768" t="str">
        <f t="shared" ref="C130:I130" si="17">+C7</f>
        <v xml:space="preserve">Budget (or revised) </v>
      </c>
      <c r="D130" s="768" t="str">
        <f t="shared" si="17"/>
        <v>Projected</v>
      </c>
      <c r="E130" s="768" t="str">
        <f t="shared" si="17"/>
        <v>Proposed Total</v>
      </c>
      <c r="F130" s="768" t="str">
        <f t="shared" si="17"/>
        <v>Proposed Operations</v>
      </c>
      <c r="G130" s="768" t="str">
        <f t="shared" si="17"/>
        <v>Proposed Capital</v>
      </c>
      <c r="H130" s="768" t="str">
        <f t="shared" si="17"/>
        <v>Capital Campaign</v>
      </c>
      <c r="I130" s="768" t="str">
        <f t="shared" si="17"/>
        <v>Restricted Fund</v>
      </c>
      <c r="J130" s="721"/>
      <c r="K130" s="881"/>
      <c r="L130" s="881"/>
      <c r="O130" s="718"/>
      <c r="P130" s="718"/>
    </row>
    <row r="131" spans="1:16">
      <c r="A131" s="712"/>
      <c r="B131" s="1018" t="s">
        <v>989</v>
      </c>
      <c r="C131" s="1019">
        <f t="shared" ref="C131:I131" si="18">C15</f>
        <v>0</v>
      </c>
      <c r="D131" s="1019">
        <f t="shared" si="18"/>
        <v>0</v>
      </c>
      <c r="E131" s="1020">
        <f t="shared" si="18"/>
        <v>0</v>
      </c>
      <c r="F131" s="1019">
        <f t="shared" si="18"/>
        <v>0</v>
      </c>
      <c r="G131" s="1019">
        <f t="shared" si="18"/>
        <v>0</v>
      </c>
      <c r="H131" s="1019">
        <f t="shared" si="18"/>
        <v>0</v>
      </c>
      <c r="I131" s="1019">
        <f t="shared" si="18"/>
        <v>0</v>
      </c>
      <c r="J131" s="721"/>
      <c r="K131" s="881"/>
      <c r="L131" s="881"/>
      <c r="M131" s="718"/>
      <c r="N131" s="718"/>
      <c r="O131" s="718"/>
      <c r="P131" s="718"/>
    </row>
    <row r="132" spans="1:16">
      <c r="A132" s="712"/>
      <c r="B132" s="1018" t="s">
        <v>990</v>
      </c>
      <c r="C132" s="1021">
        <f t="shared" ref="C132:I132" si="19">C19</f>
        <v>0</v>
      </c>
      <c r="D132" s="1021">
        <f t="shared" si="19"/>
        <v>0</v>
      </c>
      <c r="E132" s="1022">
        <f t="shared" si="19"/>
        <v>0</v>
      </c>
      <c r="F132" s="1021">
        <f t="shared" si="19"/>
        <v>0</v>
      </c>
      <c r="G132" s="1021">
        <f t="shared" si="19"/>
        <v>0</v>
      </c>
      <c r="H132" s="1021">
        <f t="shared" si="19"/>
        <v>0</v>
      </c>
      <c r="I132" s="1021">
        <f t="shared" si="19"/>
        <v>0</v>
      </c>
      <c r="J132" s="721"/>
      <c r="K132" s="881"/>
      <c r="L132" s="881"/>
      <c r="M132" s="726"/>
      <c r="N132" s="726"/>
      <c r="O132" s="718"/>
      <c r="P132" s="718"/>
    </row>
    <row r="133" spans="1:16">
      <c r="A133" s="712"/>
      <c r="B133" s="1023" t="s">
        <v>991</v>
      </c>
      <c r="C133" s="1024">
        <f t="shared" ref="C133:G134" si="20">C30</f>
        <v>0</v>
      </c>
      <c r="D133" s="1024">
        <f t="shared" si="20"/>
        <v>0</v>
      </c>
      <c r="E133" s="769">
        <f t="shared" si="20"/>
        <v>0</v>
      </c>
      <c r="F133" s="1024">
        <f t="shared" si="20"/>
        <v>0</v>
      </c>
      <c r="G133" s="1024">
        <f t="shared" si="20"/>
        <v>0</v>
      </c>
      <c r="H133" s="1024">
        <f t="shared" ref="H133:I133" si="21">H30</f>
        <v>0</v>
      </c>
      <c r="I133" s="1024">
        <f t="shared" si="21"/>
        <v>0</v>
      </c>
      <c r="J133" s="721"/>
      <c r="K133" s="881"/>
      <c r="L133" s="881"/>
      <c r="M133" s="726"/>
      <c r="N133" s="726"/>
      <c r="O133" s="718"/>
      <c r="P133" s="718"/>
    </row>
    <row r="134" spans="1:16" ht="16.5" customHeight="1">
      <c r="A134" s="881"/>
      <c r="B134" s="770" t="s">
        <v>992</v>
      </c>
      <c r="C134" s="778">
        <f t="shared" si="20"/>
        <v>0</v>
      </c>
      <c r="D134" s="778">
        <f t="shared" si="20"/>
        <v>0</v>
      </c>
      <c r="E134" s="771">
        <f t="shared" si="20"/>
        <v>0</v>
      </c>
      <c r="F134" s="778">
        <f t="shared" si="20"/>
        <v>0</v>
      </c>
      <c r="G134" s="778">
        <f t="shared" si="20"/>
        <v>0</v>
      </c>
      <c r="H134" s="778">
        <f t="shared" ref="H134:I134" si="22">H31</f>
        <v>0</v>
      </c>
      <c r="I134" s="778">
        <f t="shared" si="22"/>
        <v>0</v>
      </c>
      <c r="J134" s="721"/>
      <c r="K134" s="881"/>
      <c r="L134" s="881"/>
      <c r="M134" s="653"/>
      <c r="N134" s="653"/>
      <c r="O134" s="718"/>
      <c r="P134" s="718"/>
    </row>
    <row r="135" spans="1:16" ht="18.75" customHeight="1">
      <c r="A135" s="881"/>
      <c r="B135" s="772" t="s">
        <v>952</v>
      </c>
      <c r="C135" s="1025"/>
      <c r="D135" s="1025"/>
      <c r="E135" s="773"/>
      <c r="F135" s="1025"/>
      <c r="G135" s="1025"/>
      <c r="H135" s="1025"/>
      <c r="I135" s="1025"/>
      <c r="J135" s="721"/>
      <c r="K135" s="881"/>
      <c r="L135" s="881"/>
      <c r="O135" s="718"/>
      <c r="P135" s="718"/>
    </row>
    <row r="136" spans="1:16">
      <c r="A136" s="881"/>
      <c r="B136" s="774" t="s">
        <v>993</v>
      </c>
      <c r="C136" s="1026">
        <f t="shared" ref="C136:I136" si="23">C62</f>
        <v>0</v>
      </c>
      <c r="D136" s="1026">
        <f t="shared" si="23"/>
        <v>0</v>
      </c>
      <c r="E136" s="775" t="e">
        <f t="shared" si="23"/>
        <v>#VALUE!</v>
      </c>
      <c r="F136" s="1026" t="e">
        <f t="shared" si="23"/>
        <v>#VALUE!</v>
      </c>
      <c r="G136" s="1026">
        <f t="shared" si="23"/>
        <v>0</v>
      </c>
      <c r="H136" s="1026">
        <f t="shared" si="23"/>
        <v>0</v>
      </c>
      <c r="I136" s="1026">
        <f t="shared" si="23"/>
        <v>0</v>
      </c>
      <c r="J136" s="732"/>
      <c r="K136" s="881"/>
      <c r="L136" s="881"/>
      <c r="M136" s="653"/>
      <c r="N136" s="653"/>
      <c r="O136" s="718"/>
      <c r="P136" s="718"/>
    </row>
    <row r="137" spans="1:16">
      <c r="A137" s="881"/>
      <c r="B137" s="774" t="s">
        <v>994</v>
      </c>
      <c r="C137" s="1026">
        <f t="shared" ref="C137:I137" si="24">C74</f>
        <v>0</v>
      </c>
      <c r="D137" s="1026">
        <f t="shared" si="24"/>
        <v>0</v>
      </c>
      <c r="E137" s="775" t="e">
        <f t="shared" si="24"/>
        <v>#VALUE!</v>
      </c>
      <c r="F137" s="1026" t="e">
        <f t="shared" si="24"/>
        <v>#VALUE!</v>
      </c>
      <c r="G137" s="1026">
        <f t="shared" si="24"/>
        <v>0</v>
      </c>
      <c r="H137" s="1026">
        <f t="shared" si="24"/>
        <v>0</v>
      </c>
      <c r="I137" s="1026">
        <f t="shared" si="24"/>
        <v>0</v>
      </c>
      <c r="J137" s="721"/>
      <c r="K137" s="881"/>
      <c r="L137" s="881"/>
      <c r="M137" s="653"/>
      <c r="N137" s="653"/>
      <c r="O137" s="718"/>
      <c r="P137" s="718"/>
    </row>
    <row r="138" spans="1:16">
      <c r="A138" s="881"/>
      <c r="B138" s="774" t="s">
        <v>843</v>
      </c>
      <c r="C138" s="1026">
        <f t="shared" ref="C138:I138" si="25">C83</f>
        <v>0</v>
      </c>
      <c r="D138" s="1026">
        <f t="shared" si="25"/>
        <v>0</v>
      </c>
      <c r="E138" s="775" t="e">
        <f t="shared" si="25"/>
        <v>#VALUE!</v>
      </c>
      <c r="F138" s="1026" t="e">
        <f t="shared" si="25"/>
        <v>#VALUE!</v>
      </c>
      <c r="G138" s="1026">
        <f t="shared" si="25"/>
        <v>0</v>
      </c>
      <c r="H138" s="1026">
        <f t="shared" si="25"/>
        <v>0</v>
      </c>
      <c r="I138" s="1026">
        <f t="shared" si="25"/>
        <v>0</v>
      </c>
      <c r="J138" s="721"/>
      <c r="K138" s="881"/>
      <c r="L138" s="881"/>
      <c r="M138" s="653"/>
      <c r="N138" s="653"/>
      <c r="O138" s="718"/>
      <c r="P138" s="718"/>
    </row>
    <row r="139" spans="1:16">
      <c r="A139" s="881"/>
      <c r="B139" s="774" t="s">
        <v>814</v>
      </c>
      <c r="C139" s="1027">
        <f t="shared" ref="C139:I139" si="26">C97</f>
        <v>0</v>
      </c>
      <c r="D139" s="1027">
        <f t="shared" si="26"/>
        <v>0</v>
      </c>
      <c r="E139" s="776" t="e">
        <f t="shared" si="26"/>
        <v>#VALUE!</v>
      </c>
      <c r="F139" s="1027" t="e">
        <f t="shared" si="26"/>
        <v>#VALUE!</v>
      </c>
      <c r="G139" s="1027">
        <f t="shared" si="26"/>
        <v>0</v>
      </c>
      <c r="H139" s="1027">
        <f t="shared" si="26"/>
        <v>0</v>
      </c>
      <c r="I139" s="1027">
        <f t="shared" si="26"/>
        <v>0</v>
      </c>
      <c r="J139" s="721"/>
      <c r="K139" s="881"/>
      <c r="L139" s="881"/>
      <c r="M139" s="653"/>
      <c r="N139" s="653"/>
      <c r="O139" s="718"/>
      <c r="P139" s="718"/>
    </row>
    <row r="140" spans="1:16">
      <c r="A140" s="881"/>
      <c r="B140" s="774" t="s">
        <v>995</v>
      </c>
      <c r="C140" s="1028">
        <f t="shared" ref="C140:I140" si="27">C104</f>
        <v>0</v>
      </c>
      <c r="D140" s="1028">
        <f t="shared" si="27"/>
        <v>0</v>
      </c>
      <c r="E140" s="1029" t="e">
        <f t="shared" si="27"/>
        <v>#VALUE!</v>
      </c>
      <c r="F140" s="1028" t="e">
        <f t="shared" si="27"/>
        <v>#VALUE!</v>
      </c>
      <c r="G140" s="1028">
        <f t="shared" si="27"/>
        <v>0</v>
      </c>
      <c r="H140" s="1028">
        <f t="shared" si="27"/>
        <v>0</v>
      </c>
      <c r="I140" s="1028">
        <f t="shared" si="27"/>
        <v>0</v>
      </c>
      <c r="J140" s="721"/>
      <c r="K140" s="881"/>
      <c r="L140" s="881"/>
      <c r="M140" s="653"/>
      <c r="N140" s="653"/>
      <c r="O140" s="718"/>
      <c r="P140" s="718"/>
    </row>
    <row r="141" spans="1:16">
      <c r="A141" s="881"/>
      <c r="B141" s="774" t="s">
        <v>996</v>
      </c>
      <c r="C141" s="1030">
        <f t="shared" ref="C141:G142" si="28">C117</f>
        <v>30000</v>
      </c>
      <c r="D141" s="1030">
        <f t="shared" si="28"/>
        <v>0</v>
      </c>
      <c r="E141" s="777" t="e">
        <f t="shared" si="28"/>
        <v>#DIV/0!</v>
      </c>
      <c r="F141" s="1030" t="e">
        <f t="shared" si="28"/>
        <v>#DIV/0!</v>
      </c>
      <c r="G141" s="1030">
        <f t="shared" si="28"/>
        <v>0</v>
      </c>
      <c r="H141" s="1030">
        <f t="shared" ref="H141:I141" si="29">H117</f>
        <v>0</v>
      </c>
      <c r="I141" s="1030">
        <f t="shared" si="29"/>
        <v>0</v>
      </c>
      <c r="J141" s="721"/>
      <c r="K141" s="881"/>
      <c r="L141" s="881"/>
      <c r="M141" s="653"/>
      <c r="N141" s="653"/>
      <c r="O141" s="718"/>
      <c r="P141" s="718"/>
    </row>
    <row r="142" spans="1:16">
      <c r="A142" s="708"/>
      <c r="B142" s="772" t="s">
        <v>980</v>
      </c>
      <c r="C142" s="778">
        <f t="shared" si="28"/>
        <v>30000</v>
      </c>
      <c r="D142" s="778">
        <f t="shared" si="28"/>
        <v>0</v>
      </c>
      <c r="E142" s="771" t="e">
        <f t="shared" si="28"/>
        <v>#VALUE!</v>
      </c>
      <c r="F142" s="778" t="e">
        <f t="shared" si="28"/>
        <v>#VALUE!</v>
      </c>
      <c r="G142" s="778">
        <f t="shared" si="28"/>
        <v>0</v>
      </c>
      <c r="H142" s="778">
        <f t="shared" ref="H142:I142" si="30">H118</f>
        <v>0</v>
      </c>
      <c r="I142" s="778">
        <f t="shared" si="30"/>
        <v>0</v>
      </c>
      <c r="J142" s="721"/>
      <c r="K142" s="881"/>
      <c r="L142" s="881"/>
      <c r="M142" s="653"/>
      <c r="N142" s="653"/>
      <c r="O142" s="718"/>
      <c r="P142" s="718"/>
    </row>
    <row r="143" spans="1:16" ht="10.5" customHeight="1">
      <c r="A143" s="708"/>
      <c r="B143" s="772"/>
      <c r="C143" s="779"/>
      <c r="D143" s="779"/>
      <c r="E143" s="1031"/>
      <c r="F143" s="779"/>
      <c r="G143" s="1032"/>
      <c r="H143" s="1032"/>
      <c r="I143" s="1032"/>
      <c r="J143" s="721"/>
      <c r="K143" s="881"/>
      <c r="L143" s="881"/>
      <c r="M143" s="653"/>
      <c r="N143" s="653"/>
      <c r="O143" s="718"/>
      <c r="P143" s="718"/>
    </row>
    <row r="144" spans="1:16">
      <c r="A144" s="708"/>
      <c r="B144" s="780" t="s">
        <v>997</v>
      </c>
      <c r="C144" s="1033">
        <f t="shared" ref="C144:I144" si="31">C120</f>
        <v>-30000</v>
      </c>
      <c r="D144" s="1033">
        <f t="shared" si="31"/>
        <v>0</v>
      </c>
      <c r="E144" s="781" t="e">
        <f t="shared" si="31"/>
        <v>#VALUE!</v>
      </c>
      <c r="F144" s="1033" t="e">
        <f t="shared" si="31"/>
        <v>#VALUE!</v>
      </c>
      <c r="G144" s="1033">
        <f t="shared" si="31"/>
        <v>0</v>
      </c>
      <c r="H144" s="1033">
        <f t="shared" si="31"/>
        <v>0</v>
      </c>
      <c r="I144" s="1033">
        <f t="shared" si="31"/>
        <v>0</v>
      </c>
      <c r="J144" s="721"/>
      <c r="K144" s="881"/>
      <c r="L144" s="881"/>
      <c r="M144" s="718"/>
      <c r="N144" s="718"/>
      <c r="O144" s="718"/>
      <c r="P144" s="718"/>
    </row>
    <row r="145" spans="10:12">
      <c r="J145" s="721"/>
      <c r="K145" s="881"/>
      <c r="L145" s="881"/>
    </row>
  </sheetData>
  <sheetProtection password="C13C" sheet="1" objects="1" scenarios="1"/>
  <phoneticPr fontId="0" type="noConversion"/>
  <hyperlinks>
    <hyperlink ref="K9" location="'TUITION CALC.'!F18" display="Click here for detail" xr:uid="{00000000-0004-0000-0800-000000000000}"/>
    <hyperlink ref="K10" location="'TUITION CALC.'!F33" display="Click here for detail" xr:uid="{00000000-0004-0000-0800-000001000000}"/>
    <hyperlink ref="K12" location="'TUITION CALC.'!F24" display="Click here for detail" xr:uid="{00000000-0004-0000-0800-000002000000}"/>
    <hyperlink ref="K14" location="'Bussing summary'!E11" display="Click here for detail" xr:uid="{00000000-0004-0000-0800-000003000000}"/>
    <hyperlink ref="K16" location="'GRANTS CALC.'!E8" display="Click here for detail" xr:uid="{00000000-0004-0000-0800-000004000000}"/>
    <hyperlink ref="K17" location="'GRANTS CALC.'!E10" display="Click here for detail" xr:uid="{00000000-0004-0000-0800-000005000000}"/>
    <hyperlink ref="K18" location="'GRANTS CALC.'!E22" display="Click here for detail" xr:uid="{00000000-0004-0000-0800-000006000000}"/>
    <hyperlink ref="K20" location="'OTHER REVENUE'!E15" display="Click here for detail" xr:uid="{00000000-0004-0000-0800-000007000000}"/>
    <hyperlink ref="K21" location="'OTHER REVENUE'!E20" display="Click here for detail" xr:uid="{00000000-0004-0000-0800-000008000000}"/>
    <hyperlink ref="K22" location="'OTHER REVENUE'!E24" display="Click here for detail" xr:uid="{00000000-0004-0000-0800-000009000000}"/>
    <hyperlink ref="K23:K24" location="'OTHER REVENUE'!E24" display="Click here for detail" xr:uid="{00000000-0004-0000-0800-00000A000000}"/>
    <hyperlink ref="K23" location="'OTHER REVENUE'!E25" display="Click here for detail" xr:uid="{00000000-0004-0000-0800-00000B000000}"/>
    <hyperlink ref="K24" location="'OTHER REVENUE'!E26" display="Click here for detail" xr:uid="{00000000-0004-0000-0800-00000C000000}"/>
    <hyperlink ref="K25:K28" location="'OTHER REVENUE'!E26" display="Click here for detail" xr:uid="{00000000-0004-0000-0800-00000D000000}"/>
    <hyperlink ref="K25" location="'OTHER REVENUE'!E27" display="Click here for detail" xr:uid="{00000000-0004-0000-0800-00000E000000}"/>
    <hyperlink ref="K28" location="'OTHER REVENUE'!E31" display="Click here for detail" xr:uid="{00000000-0004-0000-0800-00000F000000}"/>
    <hyperlink ref="K27" location="'OTHER REVENUE'!E31" display="Click here for detail" xr:uid="{00000000-0004-0000-0800-000010000000}"/>
    <hyperlink ref="K26" location="'OTHER REVENUE'!E28" display="Click here for detail" xr:uid="{00000000-0004-0000-0800-000011000000}"/>
    <hyperlink ref="K29" location="'OTHER REVENUE'!E32" display="Click here for detail" xr:uid="{00000000-0004-0000-0800-000012000000}"/>
    <hyperlink ref="K64" location="FACILITIES!A1" display="Click here for detail" xr:uid="{00000000-0004-0000-0800-000013000000}"/>
    <hyperlink ref="K76" location="'Bussing summary'!A1" display="Click here for detail" xr:uid="{00000000-0004-0000-0800-000014000000}"/>
    <hyperlink ref="K85" location="ADMIN!A1" display="Click here for detail" xr:uid="{00000000-0004-0000-0800-000015000000}"/>
    <hyperlink ref="K34" location="'EDUC '!A1" display="Click here for detail" xr:uid="{00000000-0004-0000-0800-000016000000}"/>
    <hyperlink ref="K99" location="'Dev. summary'!A1" display="Click here for detail" xr:uid="{00000000-0004-0000-0800-000017000000}"/>
    <hyperlink ref="K6" location="BUDGET!A129" display="click here for EXECUTIVE SUMMARY" xr:uid="{00000000-0004-0000-0800-000018000000}"/>
  </hyperlinks>
  <pageMargins left="0.7" right="0.7" top="0.5" bottom="0.28000000000000003" header="0.3" footer="0.45"/>
  <pageSetup paperSize="5" fitToHeight="9"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indexed="52"/>
  </sheetPr>
  <dimension ref="A1:N52"/>
  <sheetViews>
    <sheetView zoomScaleNormal="150" workbookViewId="0">
      <selection activeCell="F7" sqref="F7"/>
    </sheetView>
  </sheetViews>
  <sheetFormatPr defaultRowHeight="15" outlineLevelRow="1"/>
  <cols>
    <col min="1" max="1" width="60.28515625" customWidth="1"/>
    <col min="2" max="2" width="26.5703125" customWidth="1"/>
    <col min="3" max="3" width="12.7109375" customWidth="1"/>
  </cols>
  <sheetData>
    <row r="1" spans="1:14" ht="18.75">
      <c r="A1" s="113" t="str">
        <f>'DATA INPUT'!B11</f>
        <v>ABC Christian School</v>
      </c>
    </row>
    <row r="2" spans="1:14" ht="18.75">
      <c r="A2" s="85" t="s">
        <v>8</v>
      </c>
      <c r="D2" s="7"/>
    </row>
    <row r="3" spans="1:14" ht="18.75">
      <c r="A3" s="133" t="str">
        <f>"Budget year: "&amp;'DATA INPUT'!B10</f>
        <v>Budget year: 2013/14</v>
      </c>
      <c r="B3" s="13"/>
      <c r="C3" s="87"/>
    </row>
    <row r="4" spans="1:14" ht="132.75" customHeight="1" outlineLevel="1">
      <c r="A4" s="86"/>
      <c r="B4" s="92"/>
      <c r="C4" s="8"/>
    </row>
    <row r="5" spans="1:14" ht="45" customHeight="1">
      <c r="A5" s="130"/>
      <c r="B5" s="11"/>
      <c r="C5" s="8"/>
    </row>
    <row r="6" spans="1:14" ht="30">
      <c r="A6" s="584" t="s">
        <v>9</v>
      </c>
      <c r="B6" s="256" t="s">
        <v>10</v>
      </c>
      <c r="C6" s="585" t="s">
        <v>11</v>
      </c>
    </row>
    <row r="7" spans="1:14" s="25" customFormat="1" ht="32.25" customHeight="1">
      <c r="A7" s="588" t="s">
        <v>12</v>
      </c>
      <c r="B7" s="591" t="s">
        <v>13</v>
      </c>
      <c r="C7" s="589">
        <v>40558</v>
      </c>
      <c r="D7" s="880"/>
      <c r="E7" s="880"/>
      <c r="F7" s="880"/>
      <c r="G7" s="880"/>
      <c r="H7" s="880"/>
      <c r="I7" s="880"/>
      <c r="J7" s="880"/>
      <c r="K7" s="880"/>
      <c r="L7" s="880"/>
      <c r="M7" s="880"/>
      <c r="N7" s="880"/>
    </row>
    <row r="8" spans="1:14" s="88" customFormat="1" ht="32.25" customHeight="1">
      <c r="A8" s="588" t="s">
        <v>14</v>
      </c>
      <c r="B8" s="591" t="s">
        <v>13</v>
      </c>
      <c r="C8" s="590">
        <v>40561</v>
      </c>
      <c r="D8" s="880"/>
      <c r="E8" s="880"/>
      <c r="F8" s="880"/>
      <c r="G8" s="880"/>
      <c r="H8" s="880"/>
      <c r="I8" s="880"/>
      <c r="J8" s="880"/>
      <c r="K8" s="880"/>
      <c r="L8" s="880"/>
      <c r="M8" s="880"/>
      <c r="N8" s="880"/>
    </row>
    <row r="9" spans="1:14" s="249" customFormat="1" ht="32.25" customHeight="1">
      <c r="A9" s="588" t="s">
        <v>15</v>
      </c>
      <c r="B9" s="592" t="s">
        <v>16</v>
      </c>
      <c r="C9" s="590">
        <v>40577</v>
      </c>
      <c r="D9" s="880" t="s">
        <v>17</v>
      </c>
      <c r="E9" s="880"/>
      <c r="F9" s="880"/>
      <c r="G9" s="880"/>
      <c r="H9" s="880"/>
      <c r="I9" s="880"/>
      <c r="J9" s="880"/>
      <c r="K9" s="880"/>
      <c r="L9" s="880"/>
      <c r="M9" s="880"/>
      <c r="N9" s="880"/>
    </row>
    <row r="10" spans="1:14" s="25" customFormat="1" ht="32.25" customHeight="1">
      <c r="A10" s="588" t="s">
        <v>18</v>
      </c>
      <c r="B10" s="591" t="s">
        <v>13</v>
      </c>
      <c r="C10" s="590">
        <v>40582</v>
      </c>
      <c r="D10" s="880"/>
      <c r="E10" s="880"/>
      <c r="F10" s="880"/>
      <c r="G10" s="880"/>
      <c r="H10" s="880"/>
      <c r="I10" s="880"/>
      <c r="J10" s="880"/>
      <c r="K10" s="880"/>
      <c r="L10" s="880"/>
      <c r="M10" s="880"/>
      <c r="N10" s="880"/>
    </row>
    <row r="11" spans="1:14" s="88" customFormat="1" ht="32.25" customHeight="1">
      <c r="A11" s="588" t="s">
        <v>19</v>
      </c>
      <c r="B11" s="592" t="s">
        <v>20</v>
      </c>
      <c r="C11" s="590">
        <v>40589</v>
      </c>
      <c r="D11" s="880"/>
      <c r="E11" s="880"/>
      <c r="F11" s="880"/>
      <c r="G11" s="880"/>
      <c r="H11" s="880"/>
      <c r="I11" s="880"/>
      <c r="J11" s="880"/>
      <c r="K11" s="880"/>
      <c r="L11" s="880"/>
      <c r="M11" s="880"/>
      <c r="N11" s="880"/>
    </row>
    <row r="12" spans="1:14" s="249" customFormat="1" ht="32.25" customHeight="1">
      <c r="A12" s="588" t="s">
        <v>21</v>
      </c>
      <c r="B12" s="591" t="s">
        <v>13</v>
      </c>
      <c r="C12" s="590">
        <v>40610</v>
      </c>
      <c r="D12" s="880"/>
      <c r="E12" s="880"/>
      <c r="F12" s="880"/>
      <c r="G12" s="880"/>
      <c r="H12" s="880"/>
      <c r="I12" s="880"/>
      <c r="J12" s="880"/>
      <c r="K12" s="880"/>
      <c r="L12" s="880"/>
      <c r="M12" s="880"/>
      <c r="N12" s="880"/>
    </row>
    <row r="13" spans="1:14" s="25" customFormat="1" ht="32.25" customHeight="1">
      <c r="A13" s="588" t="s">
        <v>22</v>
      </c>
      <c r="B13" s="592" t="s">
        <v>20</v>
      </c>
      <c r="C13" s="590">
        <v>40617</v>
      </c>
      <c r="D13" s="880" t="s">
        <v>23</v>
      </c>
      <c r="E13" s="880"/>
      <c r="F13" s="880"/>
      <c r="G13" s="880"/>
      <c r="H13" s="880"/>
      <c r="I13" s="880"/>
      <c r="J13" s="880"/>
      <c r="K13" s="880"/>
      <c r="L13" s="880"/>
      <c r="M13" s="880"/>
      <c r="N13" s="880"/>
    </row>
    <row r="14" spans="1:14" s="88" customFormat="1" ht="32.25" customHeight="1">
      <c r="A14" s="588" t="s">
        <v>24</v>
      </c>
      <c r="B14" s="591" t="s">
        <v>25</v>
      </c>
      <c r="C14" s="590">
        <v>40625</v>
      </c>
      <c r="D14" s="880"/>
      <c r="E14" s="880"/>
      <c r="F14" s="880"/>
      <c r="G14" s="880"/>
      <c r="H14" s="880"/>
      <c r="I14" s="880"/>
      <c r="J14" s="880"/>
      <c r="K14" s="880"/>
      <c r="L14" s="880"/>
      <c r="M14" s="880"/>
      <c r="N14" s="880"/>
    </row>
    <row r="15" spans="1:14" s="249" customFormat="1" ht="32.25" customHeight="1">
      <c r="A15" s="588" t="s">
        <v>26</v>
      </c>
      <c r="B15" s="591" t="s">
        <v>13</v>
      </c>
      <c r="C15" s="590">
        <v>40640</v>
      </c>
      <c r="D15" s="880"/>
      <c r="E15" s="880"/>
      <c r="F15" s="880"/>
      <c r="G15" s="880"/>
      <c r="H15" s="880"/>
      <c r="I15" s="880"/>
      <c r="J15" s="880"/>
      <c r="K15" s="880"/>
      <c r="L15" s="880"/>
      <c r="M15" s="880"/>
      <c r="N15" s="880"/>
    </row>
    <row r="16" spans="1:14" s="25" customFormat="1" ht="32.25" customHeight="1">
      <c r="A16" s="588" t="s">
        <v>27</v>
      </c>
      <c r="B16" s="591" t="s">
        <v>13</v>
      </c>
      <c r="C16" s="590">
        <v>40647</v>
      </c>
      <c r="D16" s="880"/>
      <c r="E16" s="880"/>
      <c r="F16" s="880"/>
      <c r="G16" s="880"/>
      <c r="H16" s="880"/>
      <c r="I16" s="880"/>
      <c r="J16" s="880"/>
      <c r="K16" s="880"/>
      <c r="L16" s="880"/>
      <c r="M16" s="880"/>
      <c r="N16" s="880"/>
    </row>
    <row r="17" spans="1:14" s="88" customFormat="1" ht="24" customHeight="1">
      <c r="A17" s="588" t="s">
        <v>28</v>
      </c>
      <c r="B17" s="591" t="s">
        <v>13</v>
      </c>
      <c r="C17" s="590">
        <v>40654</v>
      </c>
      <c r="D17" s="880"/>
      <c r="E17" s="880"/>
      <c r="F17" s="880"/>
      <c r="G17" s="880"/>
      <c r="H17" s="880"/>
      <c r="I17" s="880"/>
      <c r="J17" s="880"/>
      <c r="K17" s="880"/>
      <c r="L17" s="880"/>
      <c r="M17" s="880"/>
      <c r="N17" s="880"/>
    </row>
    <row r="18" spans="1:14" s="249" customFormat="1" ht="32.25" customHeight="1">
      <c r="A18" s="588" t="s">
        <v>29</v>
      </c>
      <c r="B18" s="591" t="s">
        <v>13</v>
      </c>
      <c r="C18" s="590">
        <v>40658</v>
      </c>
      <c r="D18" s="880"/>
      <c r="E18" s="880"/>
      <c r="F18" s="880"/>
      <c r="G18" s="880"/>
      <c r="H18" s="880"/>
      <c r="I18" s="880"/>
      <c r="J18" s="880"/>
      <c r="K18" s="880"/>
      <c r="L18" s="880"/>
      <c r="M18" s="880"/>
      <c r="N18" s="880"/>
    </row>
    <row r="19" spans="1:14" s="25" customFormat="1" ht="24" customHeight="1">
      <c r="A19" s="588" t="s">
        <v>30</v>
      </c>
      <c r="B19" s="592" t="s">
        <v>31</v>
      </c>
      <c r="C19" s="590">
        <v>40661</v>
      </c>
      <c r="D19" s="880"/>
      <c r="E19" s="880"/>
      <c r="F19" s="880"/>
      <c r="G19" s="880"/>
      <c r="H19" s="880"/>
      <c r="I19" s="880"/>
      <c r="J19" s="880"/>
      <c r="K19" s="880"/>
      <c r="L19" s="880"/>
      <c r="M19" s="880"/>
      <c r="N19" s="880"/>
    </row>
    <row r="20" spans="1:14" s="29" customFormat="1" ht="24" customHeight="1">
      <c r="A20" s="588" t="s">
        <v>32</v>
      </c>
      <c r="B20" s="591" t="s">
        <v>13</v>
      </c>
      <c r="C20" s="590">
        <v>40682</v>
      </c>
      <c r="D20" s="880"/>
      <c r="E20" s="880"/>
      <c r="F20" s="28"/>
      <c r="G20" s="28"/>
      <c r="H20" s="28"/>
      <c r="I20" s="28"/>
      <c r="J20" s="28"/>
      <c r="K20" s="28"/>
      <c r="L20" s="28"/>
      <c r="M20" s="28"/>
      <c r="N20" s="880"/>
    </row>
    <row r="21" spans="1:14" s="25" customFormat="1">
      <c r="A21" s="30"/>
      <c r="B21" s="31"/>
      <c r="C21" s="31"/>
      <c r="D21" s="880"/>
      <c r="E21" s="880"/>
      <c r="F21" s="880"/>
      <c r="G21" s="880"/>
      <c r="H21" s="880"/>
      <c r="I21" s="880"/>
      <c r="J21" s="880"/>
      <c r="K21" s="880"/>
      <c r="L21" s="880"/>
      <c r="M21" s="880"/>
      <c r="N21" s="880"/>
    </row>
    <row r="22" spans="1:14" s="29" customFormat="1" ht="15.75">
      <c r="A22" s="586" t="s">
        <v>33</v>
      </c>
      <c r="B22" s="492" t="s">
        <v>13</v>
      </c>
      <c r="C22" s="493"/>
      <c r="D22" s="880"/>
      <c r="E22" s="880"/>
      <c r="F22" s="28"/>
      <c r="G22" s="28"/>
      <c r="H22" s="28"/>
      <c r="I22" s="28"/>
      <c r="J22" s="28"/>
      <c r="K22" s="28"/>
      <c r="L22" s="28"/>
      <c r="M22" s="28"/>
      <c r="N22" s="880"/>
    </row>
    <row r="23" spans="1:14" s="25" customFormat="1">
      <c r="A23" s="880"/>
      <c r="B23" s="494" t="s">
        <v>34</v>
      </c>
      <c r="C23" s="495"/>
      <c r="D23" s="880"/>
      <c r="E23" s="880"/>
      <c r="F23" s="880"/>
      <c r="G23" s="880"/>
      <c r="H23" s="880"/>
      <c r="I23" s="880"/>
      <c r="J23" s="880"/>
      <c r="K23" s="880"/>
      <c r="L23" s="880"/>
      <c r="M23" s="880"/>
      <c r="N23" s="880"/>
    </row>
    <row r="24" spans="1:14" s="29" customFormat="1">
      <c r="A24" s="880"/>
      <c r="B24" s="494" t="s">
        <v>35</v>
      </c>
      <c r="C24" s="495"/>
      <c r="D24" s="880"/>
      <c r="E24" s="880"/>
      <c r="F24" s="28"/>
      <c r="G24" s="28"/>
      <c r="H24" s="28"/>
      <c r="I24" s="28"/>
      <c r="J24" s="28"/>
      <c r="K24" s="28"/>
      <c r="L24" s="28"/>
      <c r="M24" s="28"/>
      <c r="N24" s="880"/>
    </row>
    <row r="25" spans="1:14" s="25" customFormat="1">
      <c r="A25" s="880"/>
      <c r="B25" s="496" t="s">
        <v>36</v>
      </c>
      <c r="C25" s="497"/>
      <c r="D25" s="31"/>
      <c r="E25" s="880"/>
      <c r="F25" s="880"/>
      <c r="G25" s="880"/>
      <c r="H25" s="880"/>
      <c r="I25" s="880"/>
      <c r="J25" s="880"/>
      <c r="K25" s="880"/>
      <c r="L25" s="880"/>
      <c r="M25" s="880"/>
      <c r="N25" s="880"/>
    </row>
    <row r="26" spans="1:14" s="25" customFormat="1">
      <c r="A26" s="880"/>
      <c r="B26" s="880"/>
      <c r="C26" s="880"/>
      <c r="D26" s="31"/>
      <c r="E26" s="880"/>
      <c r="F26" s="880"/>
      <c r="G26" s="880"/>
      <c r="H26" s="880"/>
      <c r="I26" s="880"/>
      <c r="J26" s="880"/>
      <c r="K26" s="880"/>
      <c r="L26" s="880"/>
      <c r="M26" s="880"/>
      <c r="N26" s="880"/>
    </row>
    <row r="27" spans="1:14" s="25" customFormat="1">
      <c r="A27" s="587" t="s">
        <v>37</v>
      </c>
      <c r="B27" s="498" t="s">
        <v>38</v>
      </c>
      <c r="C27" s="499"/>
      <c r="D27" s="31"/>
      <c r="E27" s="880"/>
      <c r="F27" s="880"/>
      <c r="G27" s="880"/>
      <c r="H27" s="880"/>
      <c r="I27" s="880"/>
      <c r="J27" s="880"/>
      <c r="K27" s="880"/>
      <c r="L27" s="880"/>
      <c r="M27" s="880"/>
      <c r="N27" s="880"/>
    </row>
    <row r="28" spans="1:14" s="29" customFormat="1">
      <c r="A28" s="880"/>
      <c r="B28" s="33"/>
      <c r="C28" s="33"/>
      <c r="D28" s="880"/>
      <c r="E28" s="880"/>
      <c r="F28" s="28"/>
      <c r="G28" s="28"/>
      <c r="H28" s="28"/>
      <c r="I28" s="28"/>
      <c r="J28" s="28"/>
      <c r="K28" s="28"/>
      <c r="L28" s="28"/>
      <c r="M28" s="28"/>
      <c r="N28" s="880"/>
    </row>
    <row r="29" spans="1:14">
      <c r="B29" s="5"/>
      <c r="C29" s="5"/>
      <c r="F29" s="6"/>
      <c r="G29" s="6"/>
      <c r="H29" s="6"/>
      <c r="I29" s="6"/>
      <c r="J29" s="6"/>
      <c r="K29" s="6"/>
      <c r="L29" s="6"/>
      <c r="M29" s="6"/>
    </row>
    <row r="30" spans="1:14">
      <c r="A30" s="5"/>
      <c r="B30" s="5"/>
      <c r="C30" s="5"/>
      <c r="F30" s="6"/>
      <c r="G30" s="6"/>
      <c r="H30" s="6"/>
      <c r="I30" s="6"/>
      <c r="J30" s="6"/>
      <c r="K30" s="6"/>
      <c r="L30" s="6"/>
      <c r="M30" s="6"/>
    </row>
    <row r="31" spans="1:14">
      <c r="A31" s="5"/>
      <c r="B31" s="5"/>
      <c r="C31" s="5"/>
      <c r="F31" s="6"/>
      <c r="G31" s="6"/>
      <c r="H31" s="6"/>
      <c r="I31" s="6"/>
      <c r="J31" s="6"/>
      <c r="K31" s="6"/>
      <c r="L31" s="6"/>
      <c r="M31" s="6"/>
    </row>
    <row r="32" spans="1:14">
      <c r="B32" s="5"/>
      <c r="C32" s="5"/>
      <c r="F32" s="6"/>
      <c r="G32" s="6"/>
      <c r="H32" s="6"/>
      <c r="I32" s="6"/>
      <c r="J32" s="6"/>
      <c r="K32" s="6"/>
      <c r="L32" s="6"/>
      <c r="M32" s="6"/>
    </row>
    <row r="33" spans="1:13">
      <c r="B33" s="5"/>
      <c r="C33" s="5"/>
      <c r="F33" s="6"/>
      <c r="G33" s="6"/>
      <c r="H33" s="6"/>
      <c r="I33" s="6"/>
      <c r="J33" s="6"/>
      <c r="K33" s="6"/>
      <c r="L33" s="6"/>
      <c r="M33" s="6"/>
    </row>
    <row r="34" spans="1:13">
      <c r="B34" s="5"/>
      <c r="C34" s="5"/>
      <c r="F34" s="6"/>
      <c r="G34" s="6"/>
      <c r="H34" s="6"/>
      <c r="I34" s="6"/>
      <c r="J34" s="6"/>
      <c r="K34" s="6"/>
      <c r="L34" s="6"/>
      <c r="M34" s="6"/>
    </row>
    <row r="35" spans="1:13">
      <c r="B35" s="5"/>
      <c r="C35" s="5"/>
      <c r="F35" s="6"/>
      <c r="G35" s="6"/>
      <c r="H35" s="6"/>
      <c r="I35" s="6"/>
      <c r="J35" s="6"/>
      <c r="K35" s="6"/>
      <c r="L35" s="6"/>
      <c r="M35" s="6"/>
    </row>
    <row r="36" spans="1:13">
      <c r="A36" s="5" t="s">
        <v>17</v>
      </c>
      <c r="B36" s="5"/>
      <c r="C36" s="5"/>
      <c r="F36" s="6"/>
      <c r="G36" s="6"/>
      <c r="H36" s="6"/>
      <c r="I36" s="6"/>
      <c r="J36" s="6"/>
      <c r="K36" s="6"/>
      <c r="L36" s="6"/>
      <c r="M36" s="6"/>
    </row>
    <row r="37" spans="1:13">
      <c r="A37" s="5"/>
      <c r="B37" s="5"/>
      <c r="C37" s="5"/>
      <c r="F37" s="6"/>
      <c r="G37" s="6"/>
      <c r="H37" s="6"/>
      <c r="I37" s="6"/>
      <c r="J37" s="6"/>
      <c r="K37" s="6"/>
      <c r="L37" s="6"/>
      <c r="M37" s="6"/>
    </row>
    <row r="38" spans="1:13">
      <c r="A38" s="6"/>
      <c r="B38" s="6"/>
      <c r="C38" s="6"/>
      <c r="D38" s="6"/>
      <c r="E38" s="6"/>
      <c r="F38" s="6"/>
      <c r="G38" s="6"/>
      <c r="H38" s="6"/>
      <c r="I38" s="6"/>
      <c r="J38" s="6"/>
      <c r="K38" s="6"/>
      <c r="L38" s="6"/>
      <c r="M38" s="6"/>
    </row>
    <row r="39" spans="1:13">
      <c r="A39" s="6"/>
      <c r="B39" s="6"/>
      <c r="C39" s="6"/>
      <c r="D39" s="6"/>
      <c r="E39" s="6"/>
      <c r="F39" s="6"/>
      <c r="G39" s="6"/>
      <c r="H39" s="6"/>
      <c r="I39" s="6"/>
      <c r="J39" s="6"/>
      <c r="K39" s="6"/>
      <c r="L39" s="6"/>
      <c r="M39" s="6"/>
    </row>
    <row r="40" spans="1:13">
      <c r="A40" s="6"/>
      <c r="B40" s="6"/>
      <c r="C40" s="6"/>
      <c r="D40" s="6"/>
      <c r="E40" s="6"/>
      <c r="F40" s="6"/>
      <c r="G40" s="6"/>
      <c r="H40" s="6"/>
      <c r="I40" s="6"/>
      <c r="J40" s="6"/>
      <c r="K40" s="6"/>
      <c r="L40" s="6"/>
      <c r="M40" s="6"/>
    </row>
    <row r="41" spans="1:13">
      <c r="A41" s="6"/>
      <c r="B41" s="6"/>
      <c r="C41" s="6"/>
      <c r="D41" s="6"/>
      <c r="E41" s="6"/>
      <c r="F41" s="6"/>
      <c r="G41" s="6"/>
      <c r="H41" s="6"/>
      <c r="I41" s="6"/>
      <c r="J41" s="6"/>
      <c r="K41" s="6"/>
      <c r="L41" s="6"/>
      <c r="M41" s="6"/>
    </row>
    <row r="42" spans="1:13">
      <c r="A42" s="6"/>
      <c r="B42" s="6"/>
      <c r="C42" s="6"/>
      <c r="D42" s="6"/>
      <c r="E42" s="6"/>
      <c r="F42" s="6"/>
      <c r="G42" s="6"/>
      <c r="H42" s="6"/>
      <c r="I42" s="6"/>
      <c r="J42" s="6"/>
      <c r="K42" s="6"/>
      <c r="L42" s="6"/>
      <c r="M42" s="6"/>
    </row>
    <row r="43" spans="1:13">
      <c r="A43" s="6"/>
      <c r="B43" s="6"/>
      <c r="C43" s="6"/>
      <c r="D43" s="6"/>
      <c r="E43" s="6"/>
      <c r="F43" s="6"/>
      <c r="G43" s="6"/>
      <c r="H43" s="6"/>
      <c r="I43" s="6"/>
      <c r="J43" s="6"/>
      <c r="K43" s="6"/>
      <c r="L43" s="6"/>
      <c r="M43" s="6"/>
    </row>
    <row r="44" spans="1:13">
      <c r="A44" s="6"/>
      <c r="B44" s="6"/>
      <c r="C44" s="6"/>
      <c r="D44" s="6"/>
      <c r="E44" s="6"/>
      <c r="F44" s="6"/>
      <c r="G44" s="6"/>
      <c r="H44" s="6"/>
      <c r="I44" s="6"/>
      <c r="J44" s="6"/>
      <c r="K44" s="6"/>
      <c r="L44" s="6"/>
      <c r="M44" s="6"/>
    </row>
    <row r="45" spans="1:13">
      <c r="A45" s="6"/>
      <c r="B45" s="6"/>
      <c r="C45" s="6"/>
      <c r="D45" s="6"/>
      <c r="E45" s="6"/>
      <c r="F45" s="6"/>
      <c r="G45" s="6"/>
      <c r="H45" s="6"/>
      <c r="I45" s="6"/>
      <c r="J45" s="6"/>
      <c r="K45" s="6"/>
      <c r="L45" s="6"/>
      <c r="M45" s="6"/>
    </row>
    <row r="46" spans="1:13">
      <c r="A46" s="6"/>
      <c r="B46" s="6"/>
      <c r="C46" s="6"/>
      <c r="D46" s="6"/>
      <c r="E46" s="6"/>
      <c r="F46" s="6"/>
      <c r="G46" s="6"/>
      <c r="H46" s="6"/>
      <c r="I46" s="6"/>
      <c r="J46" s="6"/>
      <c r="K46" s="6"/>
      <c r="L46" s="6"/>
      <c r="M46" s="6"/>
    </row>
    <row r="47" spans="1:13">
      <c r="A47" s="6"/>
      <c r="B47" s="6"/>
      <c r="C47" s="6"/>
      <c r="D47" s="6"/>
      <c r="E47" s="6"/>
      <c r="F47" s="6"/>
      <c r="G47" s="6"/>
      <c r="H47" s="6"/>
      <c r="I47" s="6"/>
      <c r="J47" s="6"/>
      <c r="K47" s="6"/>
      <c r="L47" s="6"/>
      <c r="M47" s="6"/>
    </row>
    <row r="48" spans="1:13">
      <c r="A48" s="6"/>
      <c r="B48" s="6"/>
      <c r="C48" s="6"/>
      <c r="D48" s="6"/>
      <c r="E48" s="6"/>
      <c r="F48" s="6"/>
      <c r="G48" s="6"/>
      <c r="H48" s="6"/>
      <c r="I48" s="6"/>
      <c r="J48" s="6"/>
      <c r="K48" s="6"/>
      <c r="L48" s="6"/>
      <c r="M48" s="6"/>
    </row>
    <row r="49" spans="1:13">
      <c r="A49" s="6"/>
      <c r="B49" s="6"/>
      <c r="C49" s="6"/>
      <c r="D49" s="6"/>
      <c r="E49" s="6"/>
      <c r="F49" s="6"/>
      <c r="G49" s="6"/>
      <c r="H49" s="6"/>
      <c r="I49" s="6"/>
      <c r="J49" s="6"/>
      <c r="K49" s="6"/>
      <c r="L49" s="6"/>
      <c r="M49" s="6"/>
    </row>
    <row r="50" spans="1:13">
      <c r="A50" s="6"/>
      <c r="B50" s="6"/>
      <c r="C50" s="6"/>
      <c r="D50" s="6"/>
      <c r="E50" s="6"/>
      <c r="F50" s="6"/>
      <c r="G50" s="6"/>
      <c r="H50" s="6"/>
      <c r="I50" s="6"/>
      <c r="J50" s="6"/>
      <c r="K50" s="6"/>
      <c r="L50" s="6"/>
      <c r="M50" s="6"/>
    </row>
    <row r="51" spans="1:13">
      <c r="A51" s="6"/>
      <c r="B51" s="6"/>
      <c r="C51" s="6"/>
      <c r="D51" s="6"/>
      <c r="E51" s="6"/>
      <c r="F51" s="6"/>
      <c r="G51" s="6"/>
      <c r="H51" s="6"/>
      <c r="I51" s="6"/>
      <c r="J51" s="6"/>
      <c r="K51" s="6"/>
      <c r="L51" s="6"/>
      <c r="M51" s="6"/>
    </row>
    <row r="52" spans="1:13">
      <c r="A52" s="6"/>
      <c r="B52" s="6"/>
      <c r="C52" s="6"/>
      <c r="D52" s="6"/>
      <c r="E52" s="6"/>
      <c r="F52" s="6"/>
      <c r="G52" s="6"/>
      <c r="H52" s="6"/>
      <c r="I52" s="6"/>
      <c r="J52" s="6"/>
      <c r="K52" s="6"/>
      <c r="L52" s="6"/>
      <c r="M52" s="6"/>
    </row>
  </sheetData>
  <sheetProtection password="C13C" sheet="1"/>
  <phoneticPr fontId="0" type="noConversion"/>
  <pageMargins left="0.42" right="0.38" top="0.4" bottom="0.3"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indexed="52"/>
  </sheetPr>
  <dimension ref="A1:L37"/>
  <sheetViews>
    <sheetView zoomScaleNormal="150" workbookViewId="0"/>
  </sheetViews>
  <sheetFormatPr defaultRowHeight="15" outlineLevelRow="1"/>
  <cols>
    <col min="1" max="1" width="10.7109375" style="312" customWidth="1"/>
    <col min="2" max="2" width="17.42578125" style="312" customWidth="1"/>
    <col min="3" max="3" width="11.42578125" style="312" customWidth="1"/>
    <col min="4" max="4" width="8" style="312" customWidth="1"/>
    <col min="5" max="6" width="9.140625" style="312"/>
    <col min="7" max="7" width="9.85546875" style="312" customWidth="1"/>
    <col min="8" max="8" width="59.140625" style="312" customWidth="1"/>
    <col min="9" max="9" width="10.42578125" style="312" customWidth="1"/>
    <col min="10" max="16384" width="9.140625" style="312"/>
  </cols>
  <sheetData>
    <row r="1" spans="1:12" ht="18.75">
      <c r="A1" s="620" t="str">
        <f>'DATA INPUT'!B11</f>
        <v>ABC Christian School</v>
      </c>
      <c r="B1" s="647"/>
      <c r="C1" s="600"/>
    </row>
    <row r="2" spans="1:12" ht="18.75">
      <c r="A2" s="601" t="s">
        <v>39</v>
      </c>
      <c r="B2" s="600"/>
      <c r="G2" s="637"/>
    </row>
    <row r="3" spans="1:12" ht="18.75">
      <c r="A3" s="133" t="str">
        <f>"Budget year: "&amp;'DATA INPUT'!B10</f>
        <v>Budget year: 2013/14</v>
      </c>
      <c r="B3" s="134"/>
      <c r="C3" s="106"/>
      <c r="G3" s="638" t="s">
        <v>40</v>
      </c>
      <c r="H3" s="648">
        <f>'PREP. SCHEDULE'!C9</f>
        <v>40577</v>
      </c>
    </row>
    <row r="4" spans="1:12" ht="75" customHeight="1" outlineLevel="1">
      <c r="A4" s="601"/>
      <c r="B4" s="600"/>
      <c r="C4" s="600"/>
    </row>
    <row r="5" spans="1:12" ht="15.75">
      <c r="A5" s="603" t="s">
        <v>41</v>
      </c>
    </row>
    <row r="6" spans="1:12" ht="222.75" customHeight="1">
      <c r="A6" s="600"/>
      <c r="B6" s="600"/>
      <c r="C6" s="600"/>
    </row>
    <row r="7" spans="1:12" ht="18.75" customHeight="1">
      <c r="A7" s="881" t="s">
        <v>42</v>
      </c>
      <c r="B7" s="640"/>
      <c r="C7" s="640" t="s">
        <v>43</v>
      </c>
      <c r="D7" s="881"/>
      <c r="E7" s="881"/>
      <c r="F7" s="881"/>
      <c r="G7" s="881"/>
      <c r="H7" s="881"/>
    </row>
    <row r="8" spans="1:12" ht="18.75" customHeight="1">
      <c r="A8" s="641" t="s">
        <v>44</v>
      </c>
      <c r="B8" s="882"/>
      <c r="C8" s="882"/>
      <c r="D8" s="883"/>
      <c r="E8" s="883"/>
      <c r="F8" s="883"/>
      <c r="G8" s="883"/>
      <c r="H8" s="884"/>
    </row>
    <row r="9" spans="1:12" ht="45">
      <c r="A9" s="642" t="s">
        <v>45</v>
      </c>
      <c r="B9" s="643" t="s">
        <v>46</v>
      </c>
      <c r="C9" s="644" t="s">
        <v>47</v>
      </c>
      <c r="D9" s="644" t="s">
        <v>48</v>
      </c>
      <c r="E9" s="644" t="s">
        <v>49</v>
      </c>
      <c r="F9" s="644" t="s">
        <v>50</v>
      </c>
      <c r="G9" s="644" t="s">
        <v>51</v>
      </c>
      <c r="H9" s="885" t="s">
        <v>52</v>
      </c>
      <c r="J9" s="600"/>
      <c r="K9" s="600"/>
      <c r="L9" s="600"/>
    </row>
    <row r="10" spans="1:12" outlineLevel="1">
      <c r="A10" s="886"/>
      <c r="B10" s="640"/>
      <c r="C10" s="887"/>
      <c r="D10" s="640"/>
      <c r="E10" s="887"/>
      <c r="F10" s="887"/>
      <c r="G10" s="640"/>
      <c r="H10" s="888"/>
      <c r="I10" s="600"/>
      <c r="J10" s="600"/>
      <c r="K10" s="600"/>
      <c r="L10" s="600"/>
    </row>
    <row r="11" spans="1:12" outlineLevel="1">
      <c r="A11" s="889"/>
      <c r="B11" s="640"/>
      <c r="C11" s="887"/>
      <c r="D11" s="640"/>
      <c r="E11" s="887"/>
      <c r="F11" s="887"/>
      <c r="G11" s="640"/>
      <c r="H11" s="888"/>
      <c r="I11" s="600"/>
      <c r="J11" s="600"/>
      <c r="K11" s="600"/>
      <c r="L11" s="600"/>
    </row>
    <row r="12" spans="1:12" outlineLevel="1">
      <c r="A12" s="889"/>
      <c r="B12" s="640"/>
      <c r="C12" s="887"/>
      <c r="D12" s="640"/>
      <c r="E12" s="887"/>
      <c r="F12" s="887"/>
      <c r="G12" s="640"/>
      <c r="H12" s="888"/>
      <c r="I12" s="600"/>
      <c r="J12" s="600"/>
      <c r="K12" s="600"/>
      <c r="L12" s="600"/>
    </row>
    <row r="13" spans="1:12" outlineLevel="1">
      <c r="A13" s="889"/>
      <c r="B13" s="640"/>
      <c r="C13" s="887"/>
      <c r="D13" s="640"/>
      <c r="E13" s="887"/>
      <c r="F13" s="887"/>
      <c r="G13" s="640"/>
      <c r="H13" s="888"/>
      <c r="I13" s="600"/>
      <c r="J13" s="600"/>
      <c r="K13" s="600"/>
      <c r="L13" s="600"/>
    </row>
    <row r="14" spans="1:12" outlineLevel="1">
      <c r="A14" s="889"/>
      <c r="B14" s="640"/>
      <c r="C14" s="887"/>
      <c r="D14" s="640"/>
      <c r="E14" s="887"/>
      <c r="F14" s="887"/>
      <c r="G14" s="640"/>
      <c r="H14" s="888"/>
      <c r="I14" s="600"/>
      <c r="J14" s="600"/>
      <c r="K14" s="600"/>
      <c r="L14" s="600"/>
    </row>
    <row r="15" spans="1:12" outlineLevel="1">
      <c r="A15" s="889"/>
      <c r="B15" s="640"/>
      <c r="C15" s="887"/>
      <c r="D15" s="640"/>
      <c r="E15" s="887"/>
      <c r="F15" s="887"/>
      <c r="G15" s="640"/>
      <c r="H15" s="888"/>
      <c r="I15" s="600"/>
      <c r="J15" s="600"/>
      <c r="K15" s="600"/>
      <c r="L15" s="600"/>
    </row>
    <row r="16" spans="1:12" outlineLevel="1">
      <c r="A16" s="889"/>
      <c r="B16" s="640"/>
      <c r="C16" s="887"/>
      <c r="D16" s="640"/>
      <c r="E16" s="887"/>
      <c r="F16" s="887"/>
      <c r="G16" s="640"/>
      <c r="H16" s="888"/>
      <c r="I16" s="600"/>
      <c r="J16" s="600"/>
      <c r="K16" s="600"/>
      <c r="L16" s="600"/>
    </row>
    <row r="17" spans="1:12" outlineLevel="1">
      <c r="A17" s="889"/>
      <c r="B17" s="640"/>
      <c r="C17" s="887"/>
      <c r="D17" s="640"/>
      <c r="E17" s="887"/>
      <c r="F17" s="887"/>
      <c r="G17" s="640"/>
      <c r="H17" s="888"/>
      <c r="I17" s="600"/>
      <c r="J17" s="600"/>
      <c r="K17" s="600"/>
      <c r="L17" s="600"/>
    </row>
    <row r="18" spans="1:12" outlineLevel="1">
      <c r="A18" s="889"/>
      <c r="B18" s="640"/>
      <c r="C18" s="887"/>
      <c r="D18" s="640"/>
      <c r="E18" s="887"/>
      <c r="F18" s="887"/>
      <c r="G18" s="640"/>
      <c r="H18" s="888"/>
      <c r="I18" s="600"/>
      <c r="J18" s="600"/>
      <c r="K18" s="600"/>
      <c r="L18" s="600"/>
    </row>
    <row r="19" spans="1:12" outlineLevel="1">
      <c r="A19" s="889"/>
      <c r="B19" s="640"/>
      <c r="C19" s="887"/>
      <c r="D19" s="640"/>
      <c r="E19" s="887"/>
      <c r="F19" s="887"/>
      <c r="G19" s="640"/>
      <c r="H19" s="888"/>
      <c r="I19" s="600"/>
      <c r="J19" s="600"/>
      <c r="K19" s="600"/>
      <c r="L19" s="600"/>
    </row>
    <row r="20" spans="1:12" ht="15.75" thickBot="1">
      <c r="A20" s="889"/>
      <c r="B20" s="890" t="s">
        <v>53</v>
      </c>
      <c r="C20" s="891"/>
      <c r="D20" s="640"/>
      <c r="E20" s="891"/>
      <c r="F20" s="891"/>
      <c r="G20" s="640"/>
      <c r="H20" s="888"/>
      <c r="I20" s="600"/>
      <c r="J20" s="600"/>
      <c r="K20" s="600"/>
      <c r="L20" s="600"/>
    </row>
    <row r="21" spans="1:12" ht="15.75" thickTop="1">
      <c r="A21" s="889"/>
      <c r="B21" s="640"/>
      <c r="C21" s="640"/>
      <c r="D21" s="640"/>
      <c r="E21" s="640"/>
      <c r="F21" s="640"/>
      <c r="G21" s="640"/>
      <c r="H21" s="888"/>
      <c r="I21" s="600"/>
      <c r="J21" s="600"/>
      <c r="K21" s="600"/>
      <c r="L21" s="600"/>
    </row>
    <row r="22" spans="1:12">
      <c r="A22" s="645" t="s">
        <v>54</v>
      </c>
      <c r="B22" s="882"/>
      <c r="C22" s="882"/>
      <c r="D22" s="882"/>
      <c r="E22" s="882"/>
      <c r="F22" s="882"/>
      <c r="G22" s="882"/>
      <c r="H22" s="892"/>
      <c r="I22" s="600"/>
      <c r="J22" s="600"/>
      <c r="K22" s="600"/>
      <c r="L22" s="600"/>
    </row>
    <row r="23" spans="1:12" ht="45" customHeight="1">
      <c r="A23" s="646" t="s">
        <v>45</v>
      </c>
      <c r="B23" s="643" t="s">
        <v>46</v>
      </c>
      <c r="C23" s="644" t="s">
        <v>47</v>
      </c>
      <c r="D23" s="644" t="s">
        <v>48</v>
      </c>
      <c r="E23" s="644" t="s">
        <v>49</v>
      </c>
      <c r="F23" s="644" t="s">
        <v>50</v>
      </c>
      <c r="G23" s="644" t="s">
        <v>55</v>
      </c>
      <c r="H23" s="885" t="s">
        <v>52</v>
      </c>
      <c r="I23" s="600"/>
      <c r="J23" s="600"/>
      <c r="K23" s="600"/>
      <c r="L23" s="600"/>
    </row>
    <row r="24" spans="1:12" outlineLevel="1">
      <c r="A24" s="886"/>
      <c r="B24" s="640"/>
      <c r="C24" s="640"/>
      <c r="D24" s="640"/>
      <c r="E24" s="640"/>
      <c r="F24" s="640"/>
      <c r="G24" s="640"/>
      <c r="H24" s="888"/>
      <c r="I24" s="600"/>
      <c r="J24" s="600"/>
      <c r="K24" s="600"/>
      <c r="L24" s="600"/>
    </row>
    <row r="25" spans="1:12" outlineLevel="1">
      <c r="A25" s="886"/>
      <c r="B25" s="640"/>
      <c r="C25" s="640"/>
      <c r="D25" s="640"/>
      <c r="E25" s="640"/>
      <c r="F25" s="640"/>
      <c r="G25" s="640"/>
      <c r="H25" s="888"/>
      <c r="I25" s="600"/>
      <c r="J25" s="600"/>
      <c r="K25" s="600"/>
      <c r="L25" s="600"/>
    </row>
    <row r="26" spans="1:12" outlineLevel="1">
      <c r="A26" s="886"/>
      <c r="B26" s="640"/>
      <c r="C26" s="640"/>
      <c r="D26" s="640"/>
      <c r="E26" s="640"/>
      <c r="F26" s="640"/>
      <c r="G26" s="640"/>
      <c r="H26" s="888"/>
      <c r="I26" s="600"/>
      <c r="J26" s="600"/>
      <c r="K26" s="600"/>
      <c r="L26" s="600"/>
    </row>
    <row r="27" spans="1:12" outlineLevel="1">
      <c r="A27" s="886"/>
      <c r="B27" s="640"/>
      <c r="C27" s="640"/>
      <c r="D27" s="640"/>
      <c r="E27" s="640"/>
      <c r="F27" s="640"/>
      <c r="G27" s="640"/>
      <c r="H27" s="888"/>
      <c r="I27" s="600"/>
      <c r="J27" s="600"/>
      <c r="K27" s="600"/>
      <c r="L27" s="600"/>
    </row>
    <row r="28" spans="1:12" outlineLevel="1">
      <c r="A28" s="886"/>
      <c r="B28" s="640"/>
      <c r="C28" s="640"/>
      <c r="D28" s="640"/>
      <c r="E28" s="640"/>
      <c r="F28" s="640"/>
      <c r="G28" s="640"/>
      <c r="H28" s="888"/>
      <c r="I28" s="600"/>
      <c r="J28" s="600"/>
      <c r="K28" s="600"/>
      <c r="L28" s="600"/>
    </row>
    <row r="29" spans="1:12" outlineLevel="1">
      <c r="A29" s="886"/>
      <c r="B29" s="640"/>
      <c r="C29" s="640"/>
      <c r="D29" s="640"/>
      <c r="E29" s="640"/>
      <c r="F29" s="640"/>
      <c r="G29" s="640"/>
      <c r="H29" s="888"/>
      <c r="I29" s="600"/>
      <c r="J29" s="600"/>
      <c r="K29" s="600"/>
      <c r="L29" s="600"/>
    </row>
    <row r="30" spans="1:12" outlineLevel="1">
      <c r="A30" s="886"/>
      <c r="B30" s="640"/>
      <c r="C30" s="640"/>
      <c r="D30" s="640"/>
      <c r="E30" s="640"/>
      <c r="F30" s="640"/>
      <c r="G30" s="640"/>
      <c r="H30" s="888"/>
      <c r="I30" s="600"/>
      <c r="J30" s="600"/>
      <c r="K30" s="600"/>
      <c r="L30" s="600"/>
    </row>
    <row r="31" spans="1:12" outlineLevel="1">
      <c r="A31" s="886"/>
      <c r="B31" s="640"/>
      <c r="C31" s="640"/>
      <c r="D31" s="640"/>
      <c r="E31" s="640"/>
      <c r="F31" s="640"/>
      <c r="G31" s="640"/>
      <c r="H31" s="888"/>
      <c r="I31" s="600"/>
      <c r="J31" s="600"/>
      <c r="K31" s="600"/>
      <c r="L31" s="600"/>
    </row>
    <row r="32" spans="1:12" outlineLevel="1">
      <c r="A32" s="886"/>
      <c r="B32" s="640"/>
      <c r="C32" s="640"/>
      <c r="D32" s="640"/>
      <c r="E32" s="640"/>
      <c r="F32" s="640"/>
      <c r="G32" s="640"/>
      <c r="H32" s="888"/>
      <c r="I32" s="600"/>
      <c r="J32" s="600"/>
      <c r="K32" s="600"/>
      <c r="L32" s="600"/>
    </row>
    <row r="33" spans="1:12" outlineLevel="1">
      <c r="A33" s="886"/>
      <c r="B33" s="640"/>
      <c r="C33" s="640"/>
      <c r="D33" s="640"/>
      <c r="E33" s="640"/>
      <c r="F33" s="640"/>
      <c r="G33" s="640"/>
      <c r="H33" s="888"/>
      <c r="I33" s="600"/>
      <c r="J33" s="600"/>
      <c r="K33" s="600"/>
      <c r="L33" s="600"/>
    </row>
    <row r="34" spans="1:12" ht="15.75" thickBot="1">
      <c r="A34" s="886"/>
      <c r="B34" s="890" t="s">
        <v>53</v>
      </c>
      <c r="C34" s="891"/>
      <c r="D34" s="640"/>
      <c r="E34" s="891"/>
      <c r="F34" s="891"/>
      <c r="G34" s="640"/>
      <c r="H34" s="888"/>
      <c r="I34" s="600"/>
      <c r="J34" s="600"/>
      <c r="K34" s="600"/>
      <c r="L34" s="600"/>
    </row>
    <row r="35" spans="1:12" ht="16.5" thickTop="1" thickBot="1">
      <c r="A35" s="889"/>
      <c r="B35" s="640"/>
      <c r="C35" s="640"/>
      <c r="D35" s="640"/>
      <c r="E35" s="640"/>
      <c r="F35" s="640"/>
      <c r="G35" s="640"/>
      <c r="H35" s="893"/>
      <c r="I35" s="600"/>
      <c r="J35" s="600"/>
      <c r="K35" s="600"/>
      <c r="L35" s="600"/>
    </row>
    <row r="36" spans="1:12">
      <c r="A36" s="894" t="s">
        <v>56</v>
      </c>
      <c r="B36" s="895"/>
      <c r="C36" s="895" t="s">
        <v>57</v>
      </c>
      <c r="D36" s="895"/>
      <c r="E36" s="895"/>
      <c r="F36" s="895" t="s">
        <v>58</v>
      </c>
      <c r="G36" s="895"/>
      <c r="H36" s="896"/>
      <c r="I36" s="600"/>
      <c r="J36" s="600"/>
      <c r="K36" s="600"/>
      <c r="L36" s="600"/>
    </row>
    <row r="37" spans="1:12" ht="9.75" customHeight="1" thickBot="1">
      <c r="A37" s="897"/>
      <c r="B37" s="898"/>
      <c r="C37" s="898"/>
      <c r="D37" s="898"/>
      <c r="E37" s="898"/>
      <c r="F37" s="898"/>
      <c r="G37" s="898"/>
      <c r="H37" s="899"/>
    </row>
  </sheetData>
  <sheetProtection password="C13C" sheet="1"/>
  <phoneticPr fontId="0" type="noConversion"/>
  <pageMargins left="0.2" right="0.19" top="0.2" bottom="0.2" header="0.3" footer="0.19"/>
  <pageSetup fitToHeight="2"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indexed="52"/>
  </sheetPr>
  <dimension ref="A1:F89"/>
  <sheetViews>
    <sheetView topLeftCell="A37" zoomScaleNormal="150" workbookViewId="0">
      <selection activeCell="A37" sqref="A37"/>
    </sheetView>
  </sheetViews>
  <sheetFormatPr defaultRowHeight="15" outlineLevelRow="1"/>
  <cols>
    <col min="1" max="1" width="60.7109375" style="312" bestFit="1" customWidth="1"/>
    <col min="2" max="4" width="11.7109375" style="312" customWidth="1"/>
    <col min="5" max="6" width="14.85546875" style="312" customWidth="1"/>
    <col min="7" max="16384" width="9.140625" style="312"/>
  </cols>
  <sheetData>
    <row r="1" spans="1:6" ht="18.75">
      <c r="A1" s="620" t="str">
        <f>'DATA INPUT'!B11</f>
        <v>ABC Christian School</v>
      </c>
      <c r="B1" s="600"/>
      <c r="C1" s="600"/>
      <c r="D1" s="600"/>
    </row>
    <row r="2" spans="1:6" ht="18.75">
      <c r="A2" s="601" t="s">
        <v>59</v>
      </c>
      <c r="C2" s="601" t="s">
        <v>60</v>
      </c>
      <c r="D2" s="602"/>
    </row>
    <row r="3" spans="1:6" ht="18.75">
      <c r="A3" s="133" t="str">
        <f>"Budget year: "&amp;'DATA INPUT'!B10</f>
        <v>Budget year: 2013/14</v>
      </c>
      <c r="C3" s="600"/>
      <c r="D3" s="600"/>
    </row>
    <row r="4" spans="1:6" ht="192.75" customHeight="1" outlineLevel="1">
      <c r="A4" s="601"/>
      <c r="B4" s="600"/>
      <c r="C4" s="600"/>
      <c r="D4" s="600"/>
    </row>
    <row r="5" spans="1:6" ht="15.75">
      <c r="A5" s="649" t="s">
        <v>41</v>
      </c>
    </row>
    <row r="6" spans="1:6" ht="36" customHeight="1" thickBot="1">
      <c r="A6" s="313"/>
    </row>
    <row r="7" spans="1:6" ht="15.75" thickBot="1">
      <c r="A7" s="1442" t="e">
        <f>"Excess (deficit) of revenues over expenses: $ " &amp; ROUND(BUDGET!$E$120,0)</f>
        <v>#VALUE!</v>
      </c>
      <c r="B7" s="604"/>
      <c r="C7" s="605"/>
      <c r="D7" s="605"/>
      <c r="E7" s="605"/>
      <c r="F7" s="605"/>
    </row>
    <row r="8" spans="1:6" ht="18" customHeight="1">
      <c r="A8" s="621" t="s">
        <v>61</v>
      </c>
      <c r="B8" s="881"/>
      <c r="C8" s="881"/>
      <c r="D8" s="881"/>
      <c r="E8" s="606" t="s">
        <v>62</v>
      </c>
    </row>
    <row r="9" spans="1:6">
      <c r="A9" s="900" t="s">
        <v>63</v>
      </c>
      <c r="B9" s="593" t="s">
        <v>64</v>
      </c>
      <c r="C9" s="881"/>
      <c r="D9" s="881"/>
      <c r="E9" s="610"/>
    </row>
    <row r="10" spans="1:6">
      <c r="A10" s="901" t="s">
        <v>65</v>
      </c>
      <c r="B10" s="594" t="s">
        <v>66</v>
      </c>
      <c r="C10" s="881"/>
      <c r="D10" s="881"/>
      <c r="E10" s="610"/>
    </row>
    <row r="11" spans="1:6">
      <c r="A11" s="901" t="s">
        <v>67</v>
      </c>
      <c r="B11" s="595" t="s">
        <v>68</v>
      </c>
      <c r="C11" s="597"/>
      <c r="D11" s="881"/>
      <c r="E11" s="610"/>
    </row>
    <row r="12" spans="1:6">
      <c r="A12" s="901" t="s">
        <v>69</v>
      </c>
      <c r="B12" s="595" t="s">
        <v>70</v>
      </c>
      <c r="C12" s="902"/>
      <c r="D12" s="881"/>
      <c r="E12" s="610"/>
    </row>
    <row r="13" spans="1:6">
      <c r="A13" s="901" t="s">
        <v>71</v>
      </c>
      <c r="B13" s="595" t="s">
        <v>72</v>
      </c>
      <c r="C13" s="902"/>
      <c r="D13" s="881"/>
      <c r="E13" s="610"/>
    </row>
    <row r="14" spans="1:6">
      <c r="A14" s="901" t="s">
        <v>73</v>
      </c>
      <c r="B14" s="595" t="s">
        <v>74</v>
      </c>
      <c r="C14" s="903"/>
      <c r="D14" s="881"/>
      <c r="E14" s="610"/>
    </row>
    <row r="15" spans="1:6">
      <c r="A15" s="904" t="s">
        <v>75</v>
      </c>
      <c r="B15" s="596" t="s">
        <v>76</v>
      </c>
      <c r="C15" s="881"/>
      <c r="D15" s="881"/>
      <c r="E15" s="610"/>
    </row>
    <row r="16" spans="1:6">
      <c r="A16" s="881"/>
      <c r="B16" s="725"/>
      <c r="C16" s="881"/>
      <c r="D16" s="881"/>
      <c r="E16" s="610"/>
    </row>
    <row r="17" spans="1:5" ht="15.75">
      <c r="A17" s="603"/>
      <c r="B17" s="725"/>
      <c r="C17" s="881"/>
      <c r="D17" s="881"/>
      <c r="E17" s="606" t="s">
        <v>62</v>
      </c>
    </row>
    <row r="18" spans="1:5" ht="16.5" customHeight="1">
      <c r="A18" s="905" t="s">
        <v>77</v>
      </c>
      <c r="B18" s="597" t="s">
        <v>78</v>
      </c>
      <c r="C18" s="881"/>
      <c r="D18" s="881"/>
      <c r="E18" s="906"/>
    </row>
    <row r="19" spans="1:5">
      <c r="A19" s="622" t="s">
        <v>79</v>
      </c>
      <c r="B19" s="598" t="s">
        <v>80</v>
      </c>
      <c r="C19" s="907"/>
      <c r="D19" s="907"/>
      <c r="E19" s="26"/>
    </row>
    <row r="20" spans="1:5">
      <c r="A20" s="622" t="s">
        <v>81</v>
      </c>
      <c r="B20" s="599">
        <v>0.2</v>
      </c>
      <c r="C20" s="907"/>
      <c r="D20" s="907"/>
      <c r="E20" s="118" t="s">
        <v>82</v>
      </c>
    </row>
    <row r="21" spans="1:5">
      <c r="A21" s="622" t="s">
        <v>83</v>
      </c>
      <c r="B21" s="908">
        <v>0.02</v>
      </c>
      <c r="C21" s="907"/>
      <c r="D21" s="907"/>
      <c r="E21" s="578" t="s">
        <v>84</v>
      </c>
    </row>
    <row r="22" spans="1:5">
      <c r="A22" s="622" t="s">
        <v>85</v>
      </c>
      <c r="B22" s="909"/>
      <c r="C22" s="907"/>
      <c r="D22" s="907"/>
      <c r="E22" s="578" t="s">
        <v>86</v>
      </c>
    </row>
    <row r="23" spans="1:5">
      <c r="A23" s="622" t="s">
        <v>87</v>
      </c>
      <c r="B23" s="908">
        <v>0.01</v>
      </c>
      <c r="C23" s="907"/>
      <c r="D23" s="907"/>
      <c r="E23" s="500" t="s">
        <v>88</v>
      </c>
    </row>
    <row r="24" spans="1:5">
      <c r="A24" s="622" t="s">
        <v>89</v>
      </c>
      <c r="B24" s="909"/>
      <c r="C24" s="907"/>
      <c r="D24" s="907"/>
      <c r="E24" s="500" t="s">
        <v>90</v>
      </c>
    </row>
    <row r="25" spans="1:5">
      <c r="A25" s="622" t="s">
        <v>91</v>
      </c>
      <c r="B25" s="908">
        <v>0.02</v>
      </c>
      <c r="C25" s="907"/>
      <c r="D25" s="907"/>
      <c r="E25" s="500" t="s">
        <v>92</v>
      </c>
    </row>
    <row r="26" spans="1:5">
      <c r="A26" s="622" t="s">
        <v>93</v>
      </c>
      <c r="B26" s="910">
        <v>200</v>
      </c>
      <c r="C26" s="907"/>
      <c r="D26" s="907"/>
      <c r="E26" s="500" t="s">
        <v>94</v>
      </c>
    </row>
    <row r="27" spans="1:5">
      <c r="A27" s="622" t="s">
        <v>95</v>
      </c>
      <c r="B27" s="910">
        <v>0</v>
      </c>
      <c r="C27" s="907"/>
      <c r="D27" s="907"/>
      <c r="E27" s="500" t="s">
        <v>94</v>
      </c>
    </row>
    <row r="28" spans="1:5">
      <c r="A28" s="622" t="s">
        <v>96</v>
      </c>
      <c r="B28" s="910">
        <v>3600</v>
      </c>
      <c r="C28" s="907"/>
      <c r="D28" s="907"/>
      <c r="E28" s="500" t="s">
        <v>97</v>
      </c>
    </row>
    <row r="29" spans="1:5">
      <c r="A29" s="623" t="s">
        <v>98</v>
      </c>
      <c r="B29" s="910">
        <v>30</v>
      </c>
      <c r="C29" s="907"/>
      <c r="D29" s="907"/>
      <c r="E29" s="500" t="s">
        <v>99</v>
      </c>
    </row>
    <row r="30" spans="1:5">
      <c r="A30" s="623" t="s">
        <v>100</v>
      </c>
      <c r="B30" s="910">
        <v>20</v>
      </c>
      <c r="C30" s="907"/>
      <c r="D30" s="907"/>
      <c r="E30" s="500" t="s">
        <v>101</v>
      </c>
    </row>
    <row r="31" spans="1:5">
      <c r="A31" s="623" t="s">
        <v>102</v>
      </c>
      <c r="B31" s="910">
        <v>18</v>
      </c>
      <c r="C31" s="907"/>
      <c r="D31" s="907"/>
      <c r="E31" s="500" t="s">
        <v>103</v>
      </c>
    </row>
    <row r="32" spans="1:5">
      <c r="A32" s="623" t="s">
        <v>104</v>
      </c>
      <c r="B32" s="910">
        <v>45</v>
      </c>
      <c r="C32" s="907"/>
      <c r="D32" s="907"/>
      <c r="E32" s="500" t="s">
        <v>105</v>
      </c>
    </row>
    <row r="33" spans="1:6">
      <c r="A33" s="623" t="s">
        <v>106</v>
      </c>
      <c r="B33" s="911">
        <v>13.5</v>
      </c>
      <c r="C33" s="907"/>
      <c r="D33" s="907"/>
      <c r="E33" s="500" t="s">
        <v>107</v>
      </c>
      <c r="F33" s="721"/>
    </row>
    <row r="34" spans="1:6">
      <c r="A34" s="901" t="s">
        <v>108</v>
      </c>
      <c r="B34" s="910">
        <v>100</v>
      </c>
      <c r="C34" s="907"/>
      <c r="D34" s="907"/>
      <c r="E34" s="500" t="s">
        <v>109</v>
      </c>
    </row>
    <row r="35" spans="1:6">
      <c r="A35" s="622" t="s">
        <v>110</v>
      </c>
      <c r="B35" s="910">
        <v>50</v>
      </c>
      <c r="C35" s="907"/>
      <c r="D35" s="907"/>
      <c r="E35" s="500" t="s">
        <v>111</v>
      </c>
    </row>
    <row r="36" spans="1:6">
      <c r="A36" s="622" t="s">
        <v>112</v>
      </c>
      <c r="B36" s="910">
        <v>7500</v>
      </c>
      <c r="C36" s="907"/>
      <c r="D36" s="907"/>
      <c r="E36" s="500" t="s">
        <v>113</v>
      </c>
    </row>
    <row r="37" spans="1:6">
      <c r="A37" s="622" t="s">
        <v>114</v>
      </c>
      <c r="B37" s="908">
        <v>0.06</v>
      </c>
      <c r="C37" s="907"/>
      <c r="D37" s="907"/>
      <c r="E37" s="500" t="s">
        <v>115</v>
      </c>
    </row>
    <row r="38" spans="1:6">
      <c r="A38" s="622" t="s">
        <v>116</v>
      </c>
      <c r="B38" s="910">
        <v>15108</v>
      </c>
      <c r="C38" s="907"/>
      <c r="D38" s="907"/>
      <c r="E38" s="500" t="s">
        <v>115</v>
      </c>
    </row>
    <row r="39" spans="1:6">
      <c r="A39" s="622" t="s">
        <v>117</v>
      </c>
      <c r="B39" s="908">
        <v>0.5</v>
      </c>
      <c r="C39" s="907"/>
      <c r="D39" s="907"/>
      <c r="E39" s="500" t="s">
        <v>115</v>
      </c>
    </row>
    <row r="40" spans="1:6">
      <c r="A40" s="622" t="s">
        <v>118</v>
      </c>
      <c r="B40" s="908">
        <v>1</v>
      </c>
      <c r="C40" s="907"/>
      <c r="D40" s="907"/>
      <c r="E40" s="500" t="s">
        <v>119</v>
      </c>
    </row>
    <row r="41" spans="1:6">
      <c r="A41" s="622" t="s">
        <v>120</v>
      </c>
      <c r="B41" s="908">
        <v>1</v>
      </c>
      <c r="C41" s="907"/>
      <c r="D41" s="907"/>
      <c r="E41" s="500" t="s">
        <v>121</v>
      </c>
    </row>
    <row r="42" spans="1:6">
      <c r="A42" s="622" t="s">
        <v>122</v>
      </c>
      <c r="B42" s="908">
        <v>1</v>
      </c>
      <c r="C42" s="907"/>
      <c r="D42" s="907"/>
      <c r="E42" s="500" t="s">
        <v>123</v>
      </c>
    </row>
    <row r="43" spans="1:6">
      <c r="A43" s="622" t="s">
        <v>124</v>
      </c>
      <c r="B43" s="908">
        <v>4.9500000000000002E-2</v>
      </c>
      <c r="C43" s="907"/>
      <c r="D43" s="907"/>
      <c r="E43" s="500" t="s">
        <v>125</v>
      </c>
    </row>
    <row r="44" spans="1:6">
      <c r="A44" s="622" t="s">
        <v>126</v>
      </c>
      <c r="B44" s="908">
        <v>1.83E-2</v>
      </c>
      <c r="C44" s="907"/>
      <c r="D44" s="907"/>
      <c r="E44" s="500" t="s">
        <v>127</v>
      </c>
    </row>
    <row r="45" spans="1:6">
      <c r="A45" s="622" t="s">
        <v>128</v>
      </c>
      <c r="B45" s="912">
        <v>2356.1999999999998</v>
      </c>
      <c r="C45" s="913"/>
      <c r="D45" s="913"/>
      <c r="E45" s="500" t="s">
        <v>125</v>
      </c>
    </row>
    <row r="46" spans="1:6">
      <c r="A46" s="622" t="s">
        <v>129</v>
      </c>
      <c r="B46" s="912">
        <v>891.12</v>
      </c>
      <c r="C46" s="913"/>
      <c r="D46" s="913"/>
      <c r="E46" s="579" t="s">
        <v>127</v>
      </c>
    </row>
    <row r="47" spans="1:6">
      <c r="A47" s="622" t="s">
        <v>130</v>
      </c>
      <c r="B47" s="912">
        <v>3500</v>
      </c>
      <c r="C47" s="913"/>
      <c r="D47" s="913"/>
      <c r="E47" s="580" t="s">
        <v>125</v>
      </c>
    </row>
    <row r="48" spans="1:6">
      <c r="A48" s="622" t="s">
        <v>131</v>
      </c>
      <c r="B48" s="914">
        <v>1.4</v>
      </c>
      <c r="C48" s="913"/>
      <c r="D48" s="913"/>
      <c r="E48" s="580" t="s">
        <v>127</v>
      </c>
    </row>
    <row r="49" spans="1:5">
      <c r="A49" s="622" t="s">
        <v>132</v>
      </c>
      <c r="B49" s="908">
        <v>3.8E-3</v>
      </c>
      <c r="C49" s="907"/>
      <c r="D49" s="907"/>
      <c r="E49" s="580" t="s">
        <v>133</v>
      </c>
    </row>
    <row r="50" spans="1:5">
      <c r="A50" s="622" t="s">
        <v>134</v>
      </c>
      <c r="B50" s="912">
        <v>66.5</v>
      </c>
      <c r="C50" s="907"/>
      <c r="D50" s="907"/>
      <c r="E50" s="580" t="s">
        <v>135</v>
      </c>
    </row>
    <row r="51" spans="1:5">
      <c r="A51" s="622" t="s">
        <v>136</v>
      </c>
      <c r="B51" s="912">
        <v>120.5</v>
      </c>
      <c r="C51" s="907"/>
      <c r="D51" s="907"/>
      <c r="E51" s="580" t="s">
        <v>135</v>
      </c>
    </row>
    <row r="52" spans="1:5">
      <c r="A52" s="622" t="s">
        <v>137</v>
      </c>
      <c r="B52" s="912">
        <v>133</v>
      </c>
      <c r="C52" s="907"/>
      <c r="D52" s="907"/>
      <c r="E52" s="580" t="s">
        <v>135</v>
      </c>
    </row>
    <row r="53" spans="1:5">
      <c r="A53" s="622" t="s">
        <v>138</v>
      </c>
      <c r="B53" s="915">
        <v>0.5</v>
      </c>
      <c r="C53" s="907"/>
      <c r="D53" s="907"/>
      <c r="E53" s="580" t="s">
        <v>135</v>
      </c>
    </row>
    <row r="54" spans="1:5">
      <c r="A54" s="916" t="s">
        <v>139</v>
      </c>
      <c r="B54" s="917">
        <v>0.5</v>
      </c>
      <c r="C54" s="907"/>
      <c r="D54" s="907"/>
      <c r="E54" s="580" t="s">
        <v>115</v>
      </c>
    </row>
    <row r="55" spans="1:5">
      <c r="A55" s="624" t="s">
        <v>140</v>
      </c>
      <c r="B55" s="918">
        <v>0</v>
      </c>
      <c r="C55" s="907"/>
      <c r="D55" s="907"/>
      <c r="E55" s="117" t="s">
        <v>141</v>
      </c>
    </row>
    <row r="56" spans="1:5">
      <c r="A56" s="625" t="s">
        <v>142</v>
      </c>
      <c r="B56" s="919">
        <v>170</v>
      </c>
      <c r="C56" s="907"/>
      <c r="D56" s="907"/>
      <c r="E56" s="117" t="s">
        <v>143</v>
      </c>
    </row>
    <row r="57" spans="1:5">
      <c r="A57" s="920"/>
      <c r="B57" s="921"/>
      <c r="C57" s="907"/>
      <c r="D57" s="907"/>
      <c r="E57" s="117"/>
    </row>
    <row r="58" spans="1:5" ht="15.75">
      <c r="A58" s="621" t="s">
        <v>144</v>
      </c>
      <c r="B58" s="881"/>
      <c r="C58" s="1447" t="s">
        <v>145</v>
      </c>
      <c r="D58" s="1448"/>
      <c r="E58" s="630" t="s">
        <v>62</v>
      </c>
    </row>
    <row r="59" spans="1:5">
      <c r="A59" s="808" t="s">
        <v>146</v>
      </c>
      <c r="B59" s="922">
        <v>36600</v>
      </c>
      <c r="C59" s="636" t="s">
        <v>147</v>
      </c>
      <c r="D59" s="633">
        <f>B60</f>
        <v>36600</v>
      </c>
      <c r="E59" s="90" t="s">
        <v>148</v>
      </c>
    </row>
    <row r="60" spans="1:5">
      <c r="A60" s="797" t="s">
        <v>149</v>
      </c>
      <c r="B60" s="923">
        <v>36600</v>
      </c>
      <c r="C60" s="608"/>
      <c r="D60" s="609"/>
      <c r="E60" s="90"/>
    </row>
    <row r="61" spans="1:5">
      <c r="A61" s="797" t="s">
        <v>150</v>
      </c>
      <c r="B61" s="923">
        <v>18300</v>
      </c>
      <c r="C61" s="636" t="s">
        <v>151</v>
      </c>
      <c r="D61" s="633">
        <f>B61</f>
        <v>18300</v>
      </c>
      <c r="E61" s="90" t="s">
        <v>152</v>
      </c>
    </row>
    <row r="62" spans="1:5">
      <c r="A62" s="797" t="s">
        <v>153</v>
      </c>
      <c r="B62" s="923">
        <v>18300</v>
      </c>
      <c r="C62" s="924"/>
      <c r="D62" s="925"/>
      <c r="E62" s="26"/>
    </row>
    <row r="63" spans="1:5">
      <c r="A63" s="797" t="s">
        <v>154</v>
      </c>
      <c r="B63" s="923">
        <v>18300</v>
      </c>
      <c r="C63" s="924"/>
      <c r="D63" s="925"/>
      <c r="E63" s="26"/>
    </row>
    <row r="64" spans="1:5">
      <c r="A64" s="797" t="s">
        <v>155</v>
      </c>
      <c r="B64" s="923">
        <v>18300</v>
      </c>
      <c r="C64" s="924"/>
      <c r="D64" s="925"/>
      <c r="E64" s="26"/>
    </row>
    <row r="65" spans="1:5">
      <c r="A65" s="797" t="s">
        <v>156</v>
      </c>
      <c r="B65" s="923">
        <v>18300</v>
      </c>
      <c r="C65" s="611"/>
      <c r="D65" s="612"/>
      <c r="E65" s="631"/>
    </row>
    <row r="66" spans="1:5">
      <c r="A66" s="628" t="s">
        <v>157</v>
      </c>
      <c r="B66" s="926">
        <v>9200</v>
      </c>
      <c r="C66" s="635" t="s">
        <v>158</v>
      </c>
      <c r="D66" s="634">
        <f>B66</f>
        <v>9200</v>
      </c>
      <c r="E66" s="90" t="s">
        <v>159</v>
      </c>
    </row>
    <row r="67" spans="1:5">
      <c r="A67" s="927"/>
      <c r="B67" s="928"/>
      <c r="C67" s="613"/>
      <c r="D67" s="614"/>
      <c r="E67" s="581"/>
    </row>
    <row r="68" spans="1:5" ht="15.75">
      <c r="A68" s="626" t="s">
        <v>160</v>
      </c>
      <c r="B68" s="929"/>
      <c r="C68" s="613"/>
      <c r="D68" s="614"/>
      <c r="E68" s="630" t="s">
        <v>62</v>
      </c>
    </row>
    <row r="69" spans="1:5" ht="15.75">
      <c r="A69" s="627" t="s">
        <v>161</v>
      </c>
      <c r="B69" s="930">
        <v>19000</v>
      </c>
      <c r="C69" s="931" t="s">
        <v>162</v>
      </c>
      <c r="D69" s="614"/>
      <c r="E69" s="630" t="s">
        <v>163</v>
      </c>
    </row>
    <row r="70" spans="1:5">
      <c r="A70" s="797" t="s">
        <v>164</v>
      </c>
      <c r="B70" s="932"/>
      <c r="C70" s="933" t="s">
        <v>162</v>
      </c>
      <c r="D70" s="615"/>
      <c r="E70" s="119" t="s">
        <v>165</v>
      </c>
    </row>
    <row r="71" spans="1:5">
      <c r="A71" s="797" t="s">
        <v>166</v>
      </c>
      <c r="B71" s="934"/>
      <c r="C71" s="615"/>
      <c r="D71" s="615"/>
      <c r="E71" s="119" t="s">
        <v>165</v>
      </c>
    </row>
    <row r="72" spans="1:5">
      <c r="A72" s="797" t="s">
        <v>167</v>
      </c>
      <c r="B72" s="935">
        <v>0</v>
      </c>
      <c r="C72" s="936" t="s">
        <v>162</v>
      </c>
      <c r="D72" s="937"/>
      <c r="E72" s="118" t="s">
        <v>168</v>
      </c>
    </row>
    <row r="73" spans="1:5">
      <c r="A73" s="628" t="s">
        <v>169</v>
      </c>
      <c r="B73" s="938"/>
      <c r="C73" s="615"/>
      <c r="D73" s="615"/>
      <c r="E73" s="118" t="s">
        <v>168</v>
      </c>
    </row>
    <row r="74" spans="1:5">
      <c r="A74" s="615"/>
      <c r="B74" s="615"/>
      <c r="C74" s="615"/>
      <c r="D74" s="615"/>
      <c r="E74" s="632"/>
    </row>
    <row r="75" spans="1:5" ht="15.75">
      <c r="A75" s="629" t="s">
        <v>170</v>
      </c>
      <c r="B75" s="615"/>
      <c r="C75" s="615"/>
      <c r="D75" s="615"/>
      <c r="E75" s="630" t="s">
        <v>62</v>
      </c>
    </row>
    <row r="76" spans="1:5">
      <c r="A76" s="808" t="s">
        <v>171</v>
      </c>
      <c r="B76" s="939">
        <v>550</v>
      </c>
      <c r="C76" s="881"/>
      <c r="D76" s="881"/>
      <c r="E76" s="120" t="s">
        <v>172</v>
      </c>
    </row>
    <row r="77" spans="1:5">
      <c r="A77" s="797" t="s">
        <v>173</v>
      </c>
      <c r="B77" s="910">
        <v>750</v>
      </c>
      <c r="C77" s="881"/>
      <c r="D77" s="881"/>
      <c r="E77" s="121" t="s">
        <v>174</v>
      </c>
    </row>
    <row r="78" spans="1:5">
      <c r="A78" s="797" t="s">
        <v>175</v>
      </c>
      <c r="B78" s="910">
        <v>200</v>
      </c>
      <c r="C78" s="881"/>
      <c r="D78" s="881"/>
      <c r="E78" s="121" t="s">
        <v>176</v>
      </c>
    </row>
    <row r="79" spans="1:5">
      <c r="A79" s="797" t="s">
        <v>177</v>
      </c>
      <c r="B79" s="910">
        <v>250</v>
      </c>
      <c r="C79" s="881"/>
      <c r="D79" s="881"/>
      <c r="E79" s="121" t="s">
        <v>178</v>
      </c>
    </row>
    <row r="80" spans="1:5">
      <c r="A80" s="797" t="s">
        <v>179</v>
      </c>
      <c r="B80" s="910">
        <v>1500</v>
      </c>
      <c r="C80" s="881"/>
      <c r="D80" s="881"/>
      <c r="E80" s="121" t="s">
        <v>180</v>
      </c>
    </row>
    <row r="81" spans="1:5">
      <c r="A81" s="628" t="s">
        <v>181</v>
      </c>
      <c r="B81" s="940">
        <v>650</v>
      </c>
      <c r="C81" s="881"/>
      <c r="D81" s="881"/>
      <c r="E81" s="90" t="s">
        <v>182</v>
      </c>
    </row>
    <row r="82" spans="1:5">
      <c r="A82" s="881"/>
      <c r="B82" s="928"/>
      <c r="C82" s="881"/>
      <c r="D82" s="881"/>
      <c r="E82" s="118"/>
    </row>
    <row r="83" spans="1:5" ht="15.75">
      <c r="A83" s="621" t="s">
        <v>183</v>
      </c>
      <c r="B83" s="616" t="s">
        <v>184</v>
      </c>
      <c r="C83" s="881"/>
      <c r="D83" s="881"/>
      <c r="E83" s="610"/>
    </row>
    <row r="84" spans="1:5">
      <c r="A84" s="617"/>
      <c r="B84" s="618"/>
      <c r="E84" s="610"/>
    </row>
    <row r="85" spans="1:5">
      <c r="A85" s="619"/>
    </row>
    <row r="86" spans="1:5">
      <c r="A86" s="619"/>
    </row>
    <row r="87" spans="1:5">
      <c r="A87" s="619"/>
    </row>
    <row r="88" spans="1:5">
      <c r="A88" s="619"/>
    </row>
    <row r="89" spans="1:5">
      <c r="A89" s="619"/>
    </row>
  </sheetData>
  <sheetProtection password="C13C" sheet="1"/>
  <protectedRanges>
    <protectedRange sqref="A7" name="Range1_1"/>
  </protectedRanges>
  <mergeCells count="1">
    <mergeCell ref="C58:D58"/>
  </mergeCells>
  <phoneticPr fontId="0" type="noConversion"/>
  <hyperlinks>
    <hyperlink ref="E25" location="'ENROLMENT REVENUE'!O23" display="ENROLMENT REVENUE'!O23" xr:uid="{00000000-0004-0000-0500-000000000000}"/>
    <hyperlink ref="E23" location="'ENROLMENT REVENUE'!P27" display="ENROLMENT REVENUE'!P27" xr:uid="{00000000-0004-0000-0500-000001000000}"/>
    <hyperlink ref="E28" location="'ENROLMENT REVENUE'!P33" display="ENROLMENT REVENUE'!P33" xr:uid="{00000000-0004-0000-0500-000002000000}"/>
    <hyperlink ref="E29" location="'EDUC '!E55" display="EDUC '!E55" xr:uid="{00000000-0004-0000-0500-000003000000}"/>
    <hyperlink ref="E30" location="'EDUC '!E56" display="EDUC '!E56" xr:uid="{00000000-0004-0000-0500-000004000000}"/>
    <hyperlink ref="E31" location="'EDUC '!E57" display="EDUC '!E57" xr:uid="{00000000-0004-0000-0500-000005000000}"/>
    <hyperlink ref="E32" location="'EDUC '!E58" display="EDUC '!E58" xr:uid="{00000000-0004-0000-0500-000006000000}"/>
    <hyperlink ref="E33" location="'EDUC '!E59" display="EDUC '!E59" xr:uid="{00000000-0004-0000-0500-000007000000}"/>
    <hyperlink ref="E34" location="'EDUC '!E60" display="EDUC '!E60" xr:uid="{00000000-0004-0000-0500-000008000000}"/>
    <hyperlink ref="E35" location="'OTHER REVENUE'!E23" display="OTHER REVENUE'!E23" xr:uid="{00000000-0004-0000-0500-000009000000}"/>
    <hyperlink ref="E36" location="BUDGET!E124" display="BUDGET!E124" xr:uid="{00000000-0004-0000-0500-00000A000000}"/>
    <hyperlink ref="E37" location="'SALARY CALC.'!AF10" display="SALARY CALC.'!AF10" xr:uid="{00000000-0004-0000-0500-00000B000000}"/>
    <hyperlink ref="E40" location="'SALARY CALC.'!W6" display="SALARY CALC.'!W6" xr:uid="{00000000-0004-0000-0500-00000C000000}"/>
    <hyperlink ref="E41" location="'SALARY CALC.'!W7" display="SALARY CALC.'!W7" xr:uid="{00000000-0004-0000-0500-00000D000000}"/>
    <hyperlink ref="E42" location="'SALARY CALC.'!W8" display="SALARY CALC.'!W8" xr:uid="{00000000-0004-0000-0500-00000E000000}"/>
    <hyperlink ref="E43" location="'SALARY CALC.'!Z10" display="SALARY CALC.'!z10" xr:uid="{00000000-0004-0000-0500-00000F000000}"/>
    <hyperlink ref="E44" location="'SALARY CALC.'!AA10" display="SALARY CALC.'!Aa10" xr:uid="{00000000-0004-0000-0500-000010000000}"/>
    <hyperlink ref="E45" location="'SALARY CALC.'!Z10" display="SALARY CALC.'!z10" xr:uid="{00000000-0004-0000-0500-000011000000}"/>
    <hyperlink ref="E46" location="'SALARY CALC.'!AA10" display="SALARY CALC.'!Aa10" xr:uid="{00000000-0004-0000-0500-000012000000}"/>
    <hyperlink ref="E47" location="'SALARY CALC.'!Z10" display="SALARY CALC.'!z10" xr:uid="{00000000-0004-0000-0500-000013000000}"/>
    <hyperlink ref="E48" location="'SALARY CALC.'!AA10" display="SALARY CALC.'!Aa10" xr:uid="{00000000-0004-0000-0500-000014000000}"/>
    <hyperlink ref="E49" location="'SALARY CALC.'!AG10" display="SALARY CALC.'!Ag10" xr:uid="{00000000-0004-0000-0500-000015000000}"/>
    <hyperlink ref="E76" location="'TUITION SCHED'!H54" display="TUITION SCHED'!j58" xr:uid="{00000000-0004-0000-0500-000016000000}"/>
    <hyperlink ref="E77" location="'TUITION SCHED'!H55" display="TUITION SCHED'!J59" xr:uid="{00000000-0004-0000-0500-000017000000}"/>
    <hyperlink ref="E78" location="'TUITION SCHED'!H56" display="TUITION SCHED'!J60" xr:uid="{00000000-0004-0000-0500-000018000000}"/>
    <hyperlink ref="E79" location="'TUITION SCHED'!H57" display="TUITION SCHED'!J61" xr:uid="{00000000-0004-0000-0500-000019000000}"/>
    <hyperlink ref="E80" location="'TUITION SCHED'!H58" display="TUITION SCHED'!J62" xr:uid="{00000000-0004-0000-0500-00001A000000}"/>
    <hyperlink ref="B83" location="'TUITION SCHED'!A1" display="'TUITION SCHED'!A1" xr:uid="{00000000-0004-0000-0500-00001B000000}"/>
    <hyperlink ref="E81" location="'TRANSPORTATION SUM'!E14" display="TRANSPORTATION'!E15" xr:uid="{00000000-0004-0000-0500-00001C000000}"/>
    <hyperlink ref="E38" location="'SALARY CALC.'!AF10" display="SALARY CALC.'!AF10" xr:uid="{00000000-0004-0000-0500-00001D000000}"/>
    <hyperlink ref="E39" location="'SALARY CALC.'!AF10" display="SALARY CALC.'!AF10" xr:uid="{00000000-0004-0000-0500-00001E000000}"/>
    <hyperlink ref="E50" location="'SALARY CALC.'!AE10" display="SALARY CALC.'!AE10" xr:uid="{00000000-0004-0000-0500-00001F000000}"/>
    <hyperlink ref="E51" location="'SALARY CALC.'!AE10" display="SALARY CALC.'!AE10" xr:uid="{00000000-0004-0000-0500-000020000000}"/>
    <hyperlink ref="E52" location="'SALARY CALC.'!AE10" display="SALARY CALC.'!AE10" xr:uid="{00000000-0004-0000-0500-000021000000}"/>
    <hyperlink ref="E53" location="'SALARY CALC.'!AE10" display="SALARY CALC.'!AE10" xr:uid="{00000000-0004-0000-0500-000022000000}"/>
    <hyperlink ref="E54" location="'SALARY CALC.'!AF10" display="SALARY CALC.'!AF10" xr:uid="{00000000-0004-0000-0500-000023000000}"/>
    <hyperlink ref="E21" location="'ENROLMENT REVENUE'!P26" display="ENROLMENT REVENUE'!P26" xr:uid="{00000000-0004-0000-0500-000024000000}"/>
    <hyperlink ref="E22" location="'ENROLMENT REVENUE'!M26" display="ENROLMENT REVENUE'!M26" xr:uid="{00000000-0004-0000-0500-000025000000}"/>
    <hyperlink ref="E24" location="'ENROLMENT REVENUE'!M27" display="ENROLMENT REVENUE'!M27" xr:uid="{00000000-0004-0000-0500-000026000000}"/>
    <hyperlink ref="E70" location="'SPEC. ED SUM'!E20" display="Spec. Ed. sum'!E20" xr:uid="{00000000-0004-0000-0500-000027000000}"/>
    <hyperlink ref="E71" location="'SPEC. ED SUM'!E20" display="Spec. Ed. sum'!E20" xr:uid="{00000000-0004-0000-0500-000028000000}"/>
    <hyperlink ref="E26" location="'ENROLMENT REVENUE'!X31" display="ENROLMENT REVENUE'!X31" xr:uid="{00000000-0004-0000-0500-000029000000}"/>
    <hyperlink ref="E27" location="'ENROLMENT REVENUE'!X31" display="ENROLMENT REVENUE'!X31" xr:uid="{00000000-0004-0000-0500-00002A000000}"/>
    <hyperlink ref="E59" location="'ENROLMENT REVENUE'!AA33" display="ENROLMENT REVENUE'!AA33" xr:uid="{00000000-0004-0000-0500-00002B000000}"/>
    <hyperlink ref="E61" location="'ENROLMENT REVENUE'!AB33" display="ENROLMENT REVENUE'!AB30" xr:uid="{00000000-0004-0000-0500-00002C000000}"/>
    <hyperlink ref="B19" location="'TUITION SCHED'!D8" display="TUITION SCHED'!d8" xr:uid="{00000000-0004-0000-0500-00002D000000}"/>
    <hyperlink ref="E56" location="'SALARY CALC.'!L112" display="'SALARY CALC.'!L112" xr:uid="{00000000-0004-0000-0500-00002E000000}"/>
    <hyperlink ref="E55" location="'SALARY CALC.'!V112" display="'SALARY CALC.'!V112" xr:uid="{00000000-0004-0000-0500-00002F000000}"/>
    <hyperlink ref="E66" location="'ENROLMENT REVENUE'!AB30" display="ENROLMENT REVENUE'!AC30" xr:uid="{00000000-0004-0000-0500-000030000000}"/>
    <hyperlink ref="E20" location="'ENROLMENT REVENUE'!U33" display="'ENROLMENT REVENUE'!U33" xr:uid="{00000000-0004-0000-0500-000031000000}"/>
    <hyperlink ref="E72" location="'PRESCHOOL SUM'!E21" display="'PRESCHOOL SUM'!A1" xr:uid="{00000000-0004-0000-0500-000032000000}"/>
    <hyperlink ref="E73" location="'PRESCHOOL SUM'!E21" display="'PRESCHOOL SUM'!A1" xr:uid="{00000000-0004-0000-0500-000033000000}"/>
  </hyperlinks>
  <pageMargins left="0.2" right="0.19" top="0.25" bottom="0.19" header="0.3" footer="0.3"/>
  <pageSetup scale="95" fitToHeight="3"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52"/>
    <pageSetUpPr fitToPage="1"/>
  </sheetPr>
  <dimension ref="A1:AD126"/>
  <sheetViews>
    <sheetView topLeftCell="P1" zoomScaleNormal="150" workbookViewId="0">
      <selection activeCell="P24" sqref="P24"/>
    </sheetView>
  </sheetViews>
  <sheetFormatPr defaultRowHeight="15" outlineLevelRow="1"/>
  <cols>
    <col min="1" max="1" width="4" style="312" customWidth="1"/>
    <col min="2" max="12" width="9.7109375" style="312" customWidth="1"/>
    <col min="13" max="13" width="10.5703125" style="312" customWidth="1"/>
    <col min="14" max="14" width="3.140625" style="312" customWidth="1"/>
    <col min="15" max="16384" width="9.140625" style="312"/>
  </cols>
  <sheetData>
    <row r="1" spans="1:13" ht="18.75">
      <c r="A1" s="111" t="str">
        <f>'DATA INPUT'!B11</f>
        <v>ABC Christian School</v>
      </c>
      <c r="B1" s="111"/>
      <c r="C1" s="134"/>
      <c r="D1" s="134"/>
    </row>
    <row r="2" spans="1:13" ht="18.75">
      <c r="A2" s="650" t="s">
        <v>183</v>
      </c>
      <c r="B2" s="650"/>
      <c r="C2" s="651"/>
      <c r="J2" s="652" t="s">
        <v>185</v>
      </c>
      <c r="K2" s="1455" t="str">
        <f>'DATA INPUT'!B15</f>
        <v>dd/mm/yy</v>
      </c>
      <c r="L2" s="1455"/>
    </row>
    <row r="3" spans="1:13" ht="18.75">
      <c r="A3" s="133" t="str">
        <f>"Budget year: "&amp;'DATA INPUT'!B10</f>
        <v>Budget year: 2013/14</v>
      </c>
      <c r="B3" s="134"/>
      <c r="C3" s="106"/>
      <c r="D3" s="106"/>
    </row>
    <row r="4" spans="1:13" ht="222.75" customHeight="1" outlineLevel="1"/>
    <row r="5" spans="1:13" ht="36" customHeight="1" thickBot="1">
      <c r="A5" s="313"/>
    </row>
    <row r="6" spans="1:13" ht="15.75" thickBot="1">
      <c r="A6" s="1462" t="e">
        <f>"Excess (deficit) of revenues over expenses: $ " &amp; ROUND(BUDGET!$E$120,0)</f>
        <v>#VALUE!</v>
      </c>
      <c r="B6" s="1463"/>
      <c r="C6" s="1463"/>
      <c r="D6" s="1463"/>
      <c r="E6" s="1463"/>
      <c r="F6" s="1464"/>
    </row>
    <row r="7" spans="1:13" ht="15.75">
      <c r="D7" s="1452" t="s">
        <v>186</v>
      </c>
      <c r="E7" s="1453"/>
      <c r="F7" s="1453"/>
      <c r="G7" s="1453"/>
      <c r="H7" s="1454"/>
    </row>
    <row r="8" spans="1:13">
      <c r="D8" s="658" t="s">
        <v>187</v>
      </c>
      <c r="E8" s="941" t="s">
        <v>188</v>
      </c>
      <c r="F8" s="941" t="s">
        <v>189</v>
      </c>
      <c r="G8" s="941" t="s">
        <v>190</v>
      </c>
      <c r="H8" s="659" t="s">
        <v>191</v>
      </c>
      <c r="I8" s="721"/>
    </row>
    <row r="9" spans="1:13" ht="15" customHeight="1">
      <c r="B9" s="662"/>
      <c r="C9" s="942" t="s">
        <v>192</v>
      </c>
      <c r="D9" s="943"/>
      <c r="E9" s="943"/>
      <c r="F9" s="943"/>
      <c r="G9" s="943"/>
      <c r="H9" s="943"/>
      <c r="I9" s="1456" t="s">
        <v>193</v>
      </c>
      <c r="J9" s="1456"/>
      <c r="K9" s="1456"/>
      <c r="L9" s="1456"/>
    </row>
    <row r="10" spans="1:13">
      <c r="B10" s="663"/>
      <c r="C10" s="660" t="s">
        <v>194</v>
      </c>
      <c r="D10" s="944"/>
      <c r="E10" s="944"/>
      <c r="F10" s="944"/>
      <c r="G10" s="944"/>
      <c r="H10" s="944"/>
      <c r="I10" s="1456"/>
      <c r="J10" s="1456"/>
      <c r="K10" s="1456"/>
      <c r="L10" s="1456"/>
    </row>
    <row r="11" spans="1:13">
      <c r="B11" s="663"/>
      <c r="C11" s="660" t="s">
        <v>195</v>
      </c>
      <c r="D11" s="944"/>
      <c r="E11" s="944"/>
      <c r="F11" s="944"/>
      <c r="G11" s="944"/>
      <c r="H11" s="944"/>
      <c r="I11" s="721"/>
    </row>
    <row r="12" spans="1:13">
      <c r="B12" s="664"/>
      <c r="C12" s="661" t="s">
        <v>196</v>
      </c>
      <c r="D12" s="945"/>
      <c r="E12" s="945"/>
      <c r="F12" s="945"/>
      <c r="G12" s="945"/>
      <c r="H12" s="945"/>
      <c r="I12" s="721"/>
    </row>
    <row r="13" spans="1:13">
      <c r="B13" s="665"/>
      <c r="C13" s="946" t="s">
        <v>197</v>
      </c>
      <c r="D13" s="668">
        <v>1</v>
      </c>
      <c r="E13" s="668">
        <v>2</v>
      </c>
      <c r="F13" s="668">
        <v>3</v>
      </c>
      <c r="G13" s="668">
        <v>4</v>
      </c>
      <c r="H13" s="668" t="s">
        <v>198</v>
      </c>
      <c r="I13" s="1457" t="s">
        <v>199</v>
      </c>
      <c r="J13" s="1458"/>
      <c r="K13" s="1458"/>
      <c r="L13" s="1459"/>
    </row>
    <row r="14" spans="1:13">
      <c r="B14" s="666" t="s">
        <v>200</v>
      </c>
      <c r="C14" s="947" t="s">
        <v>201</v>
      </c>
      <c r="D14" s="666" t="s">
        <v>202</v>
      </c>
      <c r="E14" s="666" t="s">
        <v>203</v>
      </c>
      <c r="F14" s="666" t="s">
        <v>203</v>
      </c>
      <c r="G14" s="666" t="s">
        <v>203</v>
      </c>
      <c r="H14" s="666" t="s">
        <v>203</v>
      </c>
      <c r="I14" s="669">
        <v>2</v>
      </c>
      <c r="J14" s="669">
        <v>3</v>
      </c>
      <c r="K14" s="669">
        <v>4</v>
      </c>
      <c r="L14" s="669" t="s">
        <v>198</v>
      </c>
    </row>
    <row r="15" spans="1:13">
      <c r="B15" s="948" t="s">
        <v>204</v>
      </c>
      <c r="C15" s="949"/>
      <c r="D15" s="950"/>
      <c r="E15" s="950"/>
      <c r="F15" s="950"/>
      <c r="G15" s="950"/>
      <c r="H15" s="950"/>
      <c r="I15" s="950"/>
      <c r="J15" s="950"/>
      <c r="K15" s="951"/>
      <c r="L15" s="950"/>
    </row>
    <row r="16" spans="1:13">
      <c r="B16" s="840" t="s">
        <v>205</v>
      </c>
      <c r="C16" s="952"/>
      <c r="D16" s="953">
        <f>ROUND(IF(C16&gt;0,C16,(C38*(1+D$9)+D$10)),-1)</f>
        <v>0</v>
      </c>
      <c r="E16" s="953">
        <f t="shared" ref="E16:E29" si="0">$D16+I16</f>
        <v>0</v>
      </c>
      <c r="F16" s="953">
        <f t="shared" ref="F16:F29" si="1">E16+J16</f>
        <v>0</v>
      </c>
      <c r="G16" s="953">
        <f t="shared" ref="G16:H29" si="2">F16+K16</f>
        <v>0</v>
      </c>
      <c r="H16" s="953">
        <f t="shared" si="2"/>
        <v>0</v>
      </c>
      <c r="I16" s="953">
        <f>ROUND(H38*(1+E$9)+E$10,-1)</f>
        <v>0</v>
      </c>
      <c r="J16" s="953">
        <f>ROUND(I38*(1+F$9)+F$10,-1)</f>
        <v>0</v>
      </c>
      <c r="K16" s="953">
        <f>ROUND(J38*(1+G$9)+G$10,-1)</f>
        <v>0</v>
      </c>
      <c r="L16" s="953">
        <f>ROUND(K38*(1+H$9)+H$10,-1)</f>
        <v>0</v>
      </c>
      <c r="M16" s="653"/>
    </row>
    <row r="17" spans="2:13">
      <c r="B17" s="840" t="s">
        <v>206</v>
      </c>
      <c r="C17" s="952"/>
      <c r="D17" s="953">
        <f>ROUND(IF(C17&gt;0,C17,(C40*(1+D$9)+D$10)),-1)</f>
        <v>0</v>
      </c>
      <c r="E17" s="953">
        <f>$D17+I17</f>
        <v>0</v>
      </c>
      <c r="F17" s="953">
        <f>E17+J17</f>
        <v>0</v>
      </c>
      <c r="G17" s="953">
        <f>F17+K17</f>
        <v>0</v>
      </c>
      <c r="H17" s="953">
        <f>G17+L17</f>
        <v>0</v>
      </c>
      <c r="I17" s="953">
        <f>ROUND(H40*(1+E$9)+E$10,-1)</f>
        <v>0</v>
      </c>
      <c r="J17" s="953">
        <f>ROUND(I40*(1+F$9)+F$10,-1)</f>
        <v>0</v>
      </c>
      <c r="K17" s="953">
        <f>ROUND(J40*(1+G$9)+G$10,-1)</f>
        <v>0</v>
      </c>
      <c r="L17" s="953">
        <f>ROUND(K40*(1+H$9)+H$10,-1)</f>
        <v>0</v>
      </c>
      <c r="M17" s="653"/>
    </row>
    <row r="18" spans="2:13">
      <c r="B18" s="840">
        <v>1</v>
      </c>
      <c r="C18" s="954"/>
      <c r="D18" s="953">
        <f t="shared" ref="D18:D29" si="3">ROUND(IF(C18&gt;0,C18,(C40*(1+D$9)+D$10)),-1)</f>
        <v>0</v>
      </c>
      <c r="E18" s="953">
        <f t="shared" si="0"/>
        <v>0</v>
      </c>
      <c r="F18" s="953">
        <f t="shared" si="1"/>
        <v>0</v>
      </c>
      <c r="G18" s="953">
        <f t="shared" si="2"/>
        <v>0</v>
      </c>
      <c r="H18" s="953">
        <f t="shared" si="2"/>
        <v>0</v>
      </c>
      <c r="I18" s="953">
        <f t="shared" ref="I18:I29" si="4">ROUND(H40*(1+E$9)+E$10,-1)</f>
        <v>0</v>
      </c>
      <c r="J18" s="953">
        <f t="shared" ref="J18:J29" si="5">ROUND(I40*(1+F$9)+F$10,-1)</f>
        <v>0</v>
      </c>
      <c r="K18" s="953">
        <f t="shared" ref="K18:K29" si="6">ROUND(J40*(1+G$9)+G$10,-1)</f>
        <v>0</v>
      </c>
      <c r="L18" s="953">
        <f t="shared" ref="L18:L29" si="7">ROUND(K40*(1+H$9)+H$10,-1)</f>
        <v>0</v>
      </c>
      <c r="M18" s="653"/>
    </row>
    <row r="19" spans="2:13">
      <c r="B19" s="840">
        <v>2</v>
      </c>
      <c r="C19" s="954"/>
      <c r="D19" s="953">
        <f t="shared" si="3"/>
        <v>0</v>
      </c>
      <c r="E19" s="953">
        <f t="shared" si="0"/>
        <v>0</v>
      </c>
      <c r="F19" s="953">
        <f t="shared" si="1"/>
        <v>0</v>
      </c>
      <c r="G19" s="953">
        <f t="shared" si="2"/>
        <v>0</v>
      </c>
      <c r="H19" s="953">
        <f t="shared" si="2"/>
        <v>0</v>
      </c>
      <c r="I19" s="953">
        <f t="shared" si="4"/>
        <v>0</v>
      </c>
      <c r="J19" s="953">
        <f t="shared" si="5"/>
        <v>0</v>
      </c>
      <c r="K19" s="953">
        <f t="shared" si="6"/>
        <v>0</v>
      </c>
      <c r="L19" s="953">
        <f t="shared" si="7"/>
        <v>0</v>
      </c>
      <c r="M19" s="653"/>
    </row>
    <row r="20" spans="2:13">
      <c r="B20" s="840">
        <v>3</v>
      </c>
      <c r="C20" s="954"/>
      <c r="D20" s="953">
        <f t="shared" si="3"/>
        <v>0</v>
      </c>
      <c r="E20" s="953">
        <f t="shared" si="0"/>
        <v>0</v>
      </c>
      <c r="F20" s="953">
        <f t="shared" si="1"/>
        <v>0</v>
      </c>
      <c r="G20" s="953">
        <f t="shared" si="2"/>
        <v>0</v>
      </c>
      <c r="H20" s="953">
        <f t="shared" si="2"/>
        <v>0</v>
      </c>
      <c r="I20" s="953">
        <f t="shared" si="4"/>
        <v>0</v>
      </c>
      <c r="J20" s="953">
        <f t="shared" si="5"/>
        <v>0</v>
      </c>
      <c r="K20" s="953">
        <f t="shared" si="6"/>
        <v>0</v>
      </c>
      <c r="L20" s="953">
        <f t="shared" si="7"/>
        <v>0</v>
      </c>
      <c r="M20" s="653"/>
    </row>
    <row r="21" spans="2:13">
      <c r="B21" s="840">
        <v>4</v>
      </c>
      <c r="C21" s="954"/>
      <c r="D21" s="953">
        <f t="shared" si="3"/>
        <v>0</v>
      </c>
      <c r="E21" s="953">
        <f t="shared" si="0"/>
        <v>0</v>
      </c>
      <c r="F21" s="953">
        <f t="shared" si="1"/>
        <v>0</v>
      </c>
      <c r="G21" s="953">
        <f t="shared" si="2"/>
        <v>0</v>
      </c>
      <c r="H21" s="953">
        <f t="shared" si="2"/>
        <v>0</v>
      </c>
      <c r="I21" s="953">
        <f t="shared" si="4"/>
        <v>0</v>
      </c>
      <c r="J21" s="953">
        <f t="shared" si="5"/>
        <v>0</v>
      </c>
      <c r="K21" s="953">
        <f t="shared" si="6"/>
        <v>0</v>
      </c>
      <c r="L21" s="953">
        <f t="shared" si="7"/>
        <v>0</v>
      </c>
      <c r="M21" s="653"/>
    </row>
    <row r="22" spans="2:13">
      <c r="B22" s="840">
        <v>5</v>
      </c>
      <c r="C22" s="954"/>
      <c r="D22" s="953">
        <f t="shared" si="3"/>
        <v>0</v>
      </c>
      <c r="E22" s="953">
        <f t="shared" si="0"/>
        <v>0</v>
      </c>
      <c r="F22" s="953">
        <f t="shared" si="1"/>
        <v>0</v>
      </c>
      <c r="G22" s="953">
        <f t="shared" si="2"/>
        <v>0</v>
      </c>
      <c r="H22" s="953">
        <f t="shared" si="2"/>
        <v>0</v>
      </c>
      <c r="I22" s="953">
        <f t="shared" si="4"/>
        <v>0</v>
      </c>
      <c r="J22" s="953">
        <f t="shared" si="5"/>
        <v>0</v>
      </c>
      <c r="K22" s="953">
        <f t="shared" si="6"/>
        <v>0</v>
      </c>
      <c r="L22" s="953">
        <f t="shared" si="7"/>
        <v>0</v>
      </c>
      <c r="M22" s="653"/>
    </row>
    <row r="23" spans="2:13">
      <c r="B23" s="840">
        <v>6</v>
      </c>
      <c r="C23" s="954"/>
      <c r="D23" s="953">
        <f t="shared" si="3"/>
        <v>0</v>
      </c>
      <c r="E23" s="953">
        <f t="shared" si="0"/>
        <v>0</v>
      </c>
      <c r="F23" s="953">
        <f t="shared" si="1"/>
        <v>0</v>
      </c>
      <c r="G23" s="953">
        <f t="shared" si="2"/>
        <v>0</v>
      </c>
      <c r="H23" s="953">
        <f t="shared" si="2"/>
        <v>0</v>
      </c>
      <c r="I23" s="953">
        <f t="shared" si="4"/>
        <v>0</v>
      </c>
      <c r="J23" s="953">
        <f t="shared" si="5"/>
        <v>0</v>
      </c>
      <c r="K23" s="953">
        <f t="shared" si="6"/>
        <v>0</v>
      </c>
      <c r="L23" s="953">
        <f t="shared" si="7"/>
        <v>0</v>
      </c>
      <c r="M23" s="653"/>
    </row>
    <row r="24" spans="2:13">
      <c r="B24" s="840">
        <v>7</v>
      </c>
      <c r="C24" s="954"/>
      <c r="D24" s="953">
        <f t="shared" si="3"/>
        <v>0</v>
      </c>
      <c r="E24" s="953">
        <f t="shared" si="0"/>
        <v>0</v>
      </c>
      <c r="F24" s="953">
        <f t="shared" si="1"/>
        <v>0</v>
      </c>
      <c r="G24" s="953">
        <f t="shared" si="2"/>
        <v>0</v>
      </c>
      <c r="H24" s="953">
        <f t="shared" si="2"/>
        <v>0</v>
      </c>
      <c r="I24" s="953">
        <f t="shared" si="4"/>
        <v>0</v>
      </c>
      <c r="J24" s="953">
        <f t="shared" si="5"/>
        <v>0</v>
      </c>
      <c r="K24" s="953">
        <f t="shared" si="6"/>
        <v>0</v>
      </c>
      <c r="L24" s="953">
        <f t="shared" si="7"/>
        <v>0</v>
      </c>
      <c r="M24" s="653"/>
    </row>
    <row r="25" spans="2:13">
      <c r="B25" s="840">
        <v>8</v>
      </c>
      <c r="C25" s="954"/>
      <c r="D25" s="953">
        <f t="shared" si="3"/>
        <v>0</v>
      </c>
      <c r="E25" s="953">
        <f t="shared" si="0"/>
        <v>0</v>
      </c>
      <c r="F25" s="953">
        <f t="shared" si="1"/>
        <v>0</v>
      </c>
      <c r="G25" s="953">
        <f t="shared" si="2"/>
        <v>0</v>
      </c>
      <c r="H25" s="953">
        <f t="shared" si="2"/>
        <v>0</v>
      </c>
      <c r="I25" s="953">
        <f t="shared" si="4"/>
        <v>0</v>
      </c>
      <c r="J25" s="953">
        <f t="shared" si="5"/>
        <v>0</v>
      </c>
      <c r="K25" s="953">
        <f t="shared" si="6"/>
        <v>0</v>
      </c>
      <c r="L25" s="953">
        <f t="shared" si="7"/>
        <v>0</v>
      </c>
      <c r="M25" s="653"/>
    </row>
    <row r="26" spans="2:13">
      <c r="B26" s="840">
        <v>9</v>
      </c>
      <c r="C26" s="954"/>
      <c r="D26" s="953">
        <f t="shared" si="3"/>
        <v>0</v>
      </c>
      <c r="E26" s="953">
        <f t="shared" si="0"/>
        <v>0</v>
      </c>
      <c r="F26" s="953">
        <f t="shared" si="1"/>
        <v>0</v>
      </c>
      <c r="G26" s="953">
        <f t="shared" si="2"/>
        <v>0</v>
      </c>
      <c r="H26" s="953">
        <f t="shared" si="2"/>
        <v>0</v>
      </c>
      <c r="I26" s="953">
        <f t="shared" si="4"/>
        <v>0</v>
      </c>
      <c r="J26" s="953">
        <f t="shared" si="5"/>
        <v>0</v>
      </c>
      <c r="K26" s="953">
        <f t="shared" si="6"/>
        <v>0</v>
      </c>
      <c r="L26" s="953">
        <f t="shared" si="7"/>
        <v>0</v>
      </c>
      <c r="M26" s="653"/>
    </row>
    <row r="27" spans="2:13">
      <c r="B27" s="840">
        <v>10</v>
      </c>
      <c r="C27" s="954"/>
      <c r="D27" s="953">
        <f t="shared" si="3"/>
        <v>0</v>
      </c>
      <c r="E27" s="953">
        <f t="shared" si="0"/>
        <v>0</v>
      </c>
      <c r="F27" s="953">
        <f t="shared" si="1"/>
        <v>0</v>
      </c>
      <c r="G27" s="953">
        <f t="shared" si="2"/>
        <v>0</v>
      </c>
      <c r="H27" s="953">
        <f t="shared" si="2"/>
        <v>0</v>
      </c>
      <c r="I27" s="953">
        <f t="shared" si="4"/>
        <v>0</v>
      </c>
      <c r="J27" s="953">
        <f t="shared" si="5"/>
        <v>0</v>
      </c>
      <c r="K27" s="953">
        <f t="shared" si="6"/>
        <v>0</v>
      </c>
      <c r="L27" s="953">
        <f t="shared" si="7"/>
        <v>0</v>
      </c>
      <c r="M27" s="653"/>
    </row>
    <row r="28" spans="2:13">
      <c r="B28" s="840">
        <v>11</v>
      </c>
      <c r="C28" s="954"/>
      <c r="D28" s="953">
        <f t="shared" si="3"/>
        <v>0</v>
      </c>
      <c r="E28" s="953">
        <f t="shared" si="0"/>
        <v>0</v>
      </c>
      <c r="F28" s="953">
        <f t="shared" si="1"/>
        <v>0</v>
      </c>
      <c r="G28" s="953">
        <f t="shared" si="2"/>
        <v>0</v>
      </c>
      <c r="H28" s="953">
        <f t="shared" si="2"/>
        <v>0</v>
      </c>
      <c r="I28" s="953">
        <f t="shared" si="4"/>
        <v>0</v>
      </c>
      <c r="J28" s="953">
        <f t="shared" si="5"/>
        <v>0</v>
      </c>
      <c r="K28" s="953">
        <f t="shared" si="6"/>
        <v>0</v>
      </c>
      <c r="L28" s="953">
        <f t="shared" si="7"/>
        <v>0</v>
      </c>
      <c r="M28" s="653"/>
    </row>
    <row r="29" spans="2:13">
      <c r="B29" s="840">
        <v>12</v>
      </c>
      <c r="C29" s="954"/>
      <c r="D29" s="953">
        <f t="shared" si="3"/>
        <v>0</v>
      </c>
      <c r="E29" s="953">
        <f t="shared" si="0"/>
        <v>0</v>
      </c>
      <c r="F29" s="953">
        <f t="shared" si="1"/>
        <v>0</v>
      </c>
      <c r="G29" s="953">
        <f t="shared" si="2"/>
        <v>0</v>
      </c>
      <c r="H29" s="953">
        <f t="shared" si="2"/>
        <v>0</v>
      </c>
      <c r="I29" s="953">
        <f t="shared" si="4"/>
        <v>0</v>
      </c>
      <c r="J29" s="953">
        <f t="shared" si="5"/>
        <v>0</v>
      </c>
      <c r="K29" s="953">
        <f t="shared" si="6"/>
        <v>0</v>
      </c>
      <c r="L29" s="953">
        <f t="shared" si="7"/>
        <v>0</v>
      </c>
      <c r="M29" s="653"/>
    </row>
    <row r="30" spans="2:13">
      <c r="B30" s="840" t="s">
        <v>207</v>
      </c>
      <c r="C30" s="952"/>
      <c r="D30" s="953">
        <f>ROUND(IF(C30&gt;0,C30,(C52+D$11)),-1)</f>
        <v>0</v>
      </c>
      <c r="E30" s="953">
        <f>$D30+I30</f>
        <v>0</v>
      </c>
      <c r="F30" s="953">
        <f t="shared" ref="F30:H31" si="8">E30+J30</f>
        <v>0</v>
      </c>
      <c r="G30" s="953">
        <f t="shared" si="8"/>
        <v>0</v>
      </c>
      <c r="H30" s="953">
        <f t="shared" si="8"/>
        <v>0</v>
      </c>
      <c r="I30" s="953">
        <f>ROUND(H52+E$11,-1)</f>
        <v>0</v>
      </c>
      <c r="J30" s="953">
        <f>ROUND(I52+F$11,-1)</f>
        <v>0</v>
      </c>
      <c r="K30" s="953">
        <f>ROUND(J52+G$11,-1)</f>
        <v>0</v>
      </c>
      <c r="L30" s="953">
        <f>ROUND(K52+H$11,-1)</f>
        <v>0</v>
      </c>
    </row>
    <row r="31" spans="2:13">
      <c r="B31" s="667" t="s">
        <v>208</v>
      </c>
      <c r="C31" s="955"/>
      <c r="D31" s="956">
        <f>ROUND(IF(C31&gt;0,C31,(C53+D$12)),-1)</f>
        <v>0</v>
      </c>
      <c r="E31" s="956">
        <f>$D31+I31</f>
        <v>0</v>
      </c>
      <c r="F31" s="956">
        <f t="shared" si="8"/>
        <v>0</v>
      </c>
      <c r="G31" s="956">
        <f t="shared" si="8"/>
        <v>0</v>
      </c>
      <c r="H31" s="956">
        <f t="shared" si="8"/>
        <v>0</v>
      </c>
      <c r="I31" s="956">
        <f>ROUND(H53+E$12,-1)</f>
        <v>0</v>
      </c>
      <c r="J31" s="956">
        <f>ROUND(I53+F$12,-1)</f>
        <v>0</v>
      </c>
      <c r="K31" s="956">
        <f>ROUND(J53+G$12,-1)</f>
        <v>0</v>
      </c>
      <c r="L31" s="956">
        <f>ROUND(K53+H$12,-1)</f>
        <v>0</v>
      </c>
    </row>
    <row r="34" spans="2:30" ht="15" customHeight="1">
      <c r="C34" s="1449" t="s">
        <v>209</v>
      </c>
      <c r="D34" s="1450"/>
      <c r="E34" s="1450"/>
      <c r="F34" s="1450"/>
      <c r="G34" s="1451"/>
      <c r="H34" s="654"/>
      <c r="I34" s="654"/>
      <c r="J34" s="654"/>
      <c r="K34" s="654"/>
    </row>
    <row r="35" spans="2:30">
      <c r="B35" s="665"/>
      <c r="C35" s="668">
        <v>1</v>
      </c>
      <c r="D35" s="668">
        <v>2</v>
      </c>
      <c r="E35" s="668">
        <v>3</v>
      </c>
      <c r="F35" s="668">
        <v>4</v>
      </c>
      <c r="G35" s="668" t="s">
        <v>198</v>
      </c>
      <c r="H35" s="1460" t="s">
        <v>199</v>
      </c>
      <c r="I35" s="1461"/>
      <c r="J35" s="1461"/>
      <c r="K35" s="1461"/>
      <c r="L35" s="655"/>
    </row>
    <row r="36" spans="2:30">
      <c r="B36" s="666" t="s">
        <v>200</v>
      </c>
      <c r="C36" s="666" t="s">
        <v>202</v>
      </c>
      <c r="D36" s="666" t="s">
        <v>203</v>
      </c>
      <c r="E36" s="666" t="s">
        <v>203</v>
      </c>
      <c r="F36" s="666" t="s">
        <v>203</v>
      </c>
      <c r="G36" s="666" t="s">
        <v>203</v>
      </c>
      <c r="H36" s="669">
        <v>2</v>
      </c>
      <c r="I36" s="669">
        <v>3</v>
      </c>
      <c r="J36" s="669">
        <v>4</v>
      </c>
      <c r="K36" s="669" t="s">
        <v>198</v>
      </c>
      <c r="L36" s="655"/>
    </row>
    <row r="37" spans="2:30">
      <c r="B37" s="948" t="s">
        <v>204</v>
      </c>
      <c r="C37" s="957"/>
      <c r="D37" s="950"/>
      <c r="E37" s="950"/>
      <c r="F37" s="950"/>
      <c r="G37" s="950"/>
      <c r="H37" s="957"/>
      <c r="I37" s="957"/>
      <c r="J37" s="957"/>
      <c r="K37" s="957"/>
      <c r="L37" s="655"/>
      <c r="P37" s="656"/>
      <c r="Q37" s="656"/>
      <c r="R37" s="656"/>
      <c r="S37" s="656"/>
      <c r="T37" s="656"/>
      <c r="U37" s="610"/>
      <c r="V37" s="610"/>
      <c r="Z37" s="610"/>
      <c r="AA37" s="610"/>
    </row>
    <row r="38" spans="2:30">
      <c r="B38" s="840" t="s">
        <v>210</v>
      </c>
      <c r="C38" s="954"/>
      <c r="D38" s="953">
        <f t="shared" ref="D38:D53" si="9">$C38+H38</f>
        <v>0</v>
      </c>
      <c r="E38" s="953">
        <f t="shared" ref="E38:G39" si="10">D38+I38</f>
        <v>0</v>
      </c>
      <c r="F38" s="953">
        <f t="shared" si="10"/>
        <v>0</v>
      </c>
      <c r="G38" s="953">
        <f t="shared" si="10"/>
        <v>0</v>
      </c>
      <c r="H38" s="954"/>
      <c r="I38" s="954"/>
      <c r="J38" s="954"/>
      <c r="K38" s="954"/>
      <c r="L38" s="657"/>
      <c r="U38" s="958"/>
      <c r="V38" s="958"/>
      <c r="W38" s="656"/>
      <c r="X38" s="656"/>
      <c r="Y38" s="656"/>
      <c r="Z38" s="958"/>
      <c r="AA38" s="958"/>
      <c r="AB38" s="656"/>
      <c r="AC38" s="656"/>
      <c r="AD38" s="656"/>
    </row>
    <row r="39" spans="2:30">
      <c r="B39" s="840" t="s">
        <v>211</v>
      </c>
      <c r="C39" s="954"/>
      <c r="D39" s="953">
        <f>$C39+H39</f>
        <v>0</v>
      </c>
      <c r="E39" s="953">
        <f t="shared" si="10"/>
        <v>0</v>
      </c>
      <c r="F39" s="953">
        <f t="shared" si="10"/>
        <v>0</v>
      </c>
      <c r="G39" s="953">
        <f t="shared" si="10"/>
        <v>0</v>
      </c>
      <c r="H39" s="954"/>
      <c r="I39" s="954"/>
      <c r="J39" s="954"/>
      <c r="K39" s="954"/>
      <c r="L39" s="657"/>
      <c r="U39" s="958"/>
      <c r="V39" s="958"/>
      <c r="W39" s="656"/>
      <c r="X39" s="656"/>
      <c r="Y39" s="656"/>
      <c r="Z39" s="958"/>
      <c r="AA39" s="958"/>
      <c r="AB39" s="656"/>
      <c r="AC39" s="656"/>
      <c r="AD39" s="656"/>
    </row>
    <row r="40" spans="2:30">
      <c r="B40" s="840">
        <v>1</v>
      </c>
      <c r="C40" s="954"/>
      <c r="D40" s="953">
        <f t="shared" si="9"/>
        <v>0</v>
      </c>
      <c r="E40" s="953">
        <f t="shared" ref="E40:G53" si="11">D40+I40</f>
        <v>0</v>
      </c>
      <c r="F40" s="953">
        <f t="shared" si="11"/>
        <v>0</v>
      </c>
      <c r="G40" s="953">
        <f t="shared" si="11"/>
        <v>0</v>
      </c>
      <c r="H40" s="954"/>
      <c r="I40" s="954"/>
      <c r="J40" s="954"/>
      <c r="K40" s="954"/>
      <c r="L40" s="657"/>
      <c r="O40" s="652"/>
    </row>
    <row r="41" spans="2:30">
      <c r="B41" s="840">
        <v>2</v>
      </c>
      <c r="C41" s="954"/>
      <c r="D41" s="953">
        <f t="shared" si="9"/>
        <v>0</v>
      </c>
      <c r="E41" s="953">
        <f t="shared" si="11"/>
        <v>0</v>
      </c>
      <c r="F41" s="953">
        <f t="shared" si="11"/>
        <v>0</v>
      </c>
      <c r="G41" s="953">
        <f t="shared" si="11"/>
        <v>0</v>
      </c>
      <c r="H41" s="954"/>
      <c r="I41" s="954"/>
      <c r="J41" s="954"/>
      <c r="K41" s="954"/>
      <c r="L41" s="657"/>
      <c r="O41" s="652"/>
      <c r="P41" s="653"/>
      <c r="Q41" s="653"/>
      <c r="R41" s="653"/>
      <c r="S41" s="653"/>
      <c r="T41" s="653"/>
      <c r="U41" s="653"/>
      <c r="V41" s="653"/>
      <c r="W41" s="653"/>
      <c r="X41" s="653"/>
      <c r="Y41" s="653"/>
      <c r="Z41" s="653"/>
      <c r="AA41" s="653"/>
      <c r="AB41" s="653"/>
      <c r="AC41" s="653"/>
      <c r="AD41" s="653"/>
    </row>
    <row r="42" spans="2:30">
      <c r="B42" s="840">
        <v>3</v>
      </c>
      <c r="C42" s="954"/>
      <c r="D42" s="953">
        <f t="shared" si="9"/>
        <v>0</v>
      </c>
      <c r="E42" s="953">
        <f t="shared" si="11"/>
        <v>0</v>
      </c>
      <c r="F42" s="953">
        <f t="shared" si="11"/>
        <v>0</v>
      </c>
      <c r="G42" s="953">
        <f t="shared" si="11"/>
        <v>0</v>
      </c>
      <c r="H42" s="954"/>
      <c r="I42" s="954"/>
      <c r="J42" s="954"/>
      <c r="K42" s="954"/>
      <c r="L42" s="657"/>
      <c r="V42" s="653"/>
      <c r="W42" s="653"/>
      <c r="X42" s="653"/>
      <c r="Y42" s="653"/>
      <c r="Z42" s="653"/>
      <c r="AA42" s="653"/>
      <c r="AB42" s="653"/>
      <c r="AC42" s="653"/>
      <c r="AD42" s="653"/>
    </row>
    <row r="43" spans="2:30">
      <c r="B43" s="840">
        <v>4</v>
      </c>
      <c r="C43" s="954"/>
      <c r="D43" s="953">
        <f t="shared" si="9"/>
        <v>0</v>
      </c>
      <c r="E43" s="953">
        <f t="shared" si="11"/>
        <v>0</v>
      </c>
      <c r="F43" s="953">
        <f t="shared" si="11"/>
        <v>0</v>
      </c>
      <c r="G43" s="953">
        <f t="shared" si="11"/>
        <v>0</v>
      </c>
      <c r="H43" s="954"/>
      <c r="I43" s="954"/>
      <c r="J43" s="954"/>
      <c r="K43" s="954"/>
      <c r="L43" s="657"/>
      <c r="V43" s="653"/>
      <c r="W43" s="653"/>
      <c r="X43" s="653"/>
      <c r="Y43" s="653"/>
      <c r="Z43" s="653"/>
      <c r="AA43" s="653"/>
      <c r="AB43" s="653"/>
      <c r="AC43" s="653"/>
      <c r="AD43" s="653"/>
    </row>
    <row r="44" spans="2:30">
      <c r="B44" s="840">
        <v>5</v>
      </c>
      <c r="C44" s="954"/>
      <c r="D44" s="953">
        <f t="shared" si="9"/>
        <v>0</v>
      </c>
      <c r="E44" s="953">
        <f t="shared" si="11"/>
        <v>0</v>
      </c>
      <c r="F44" s="953">
        <f t="shared" si="11"/>
        <v>0</v>
      </c>
      <c r="G44" s="953">
        <f t="shared" si="11"/>
        <v>0</v>
      </c>
      <c r="H44" s="954"/>
      <c r="I44" s="954"/>
      <c r="J44" s="954"/>
      <c r="K44" s="954"/>
      <c r="L44" s="657"/>
      <c r="V44" s="653"/>
      <c r="W44" s="653"/>
      <c r="X44" s="653"/>
      <c r="Y44" s="653"/>
      <c r="Z44" s="653"/>
      <c r="AA44" s="653"/>
      <c r="AB44" s="653"/>
      <c r="AC44" s="653"/>
      <c r="AD44" s="653"/>
    </row>
    <row r="45" spans="2:30">
      <c r="B45" s="840">
        <v>6</v>
      </c>
      <c r="C45" s="954"/>
      <c r="D45" s="953">
        <f t="shared" si="9"/>
        <v>0</v>
      </c>
      <c r="E45" s="953">
        <f t="shared" si="11"/>
        <v>0</v>
      </c>
      <c r="F45" s="953">
        <f t="shared" si="11"/>
        <v>0</v>
      </c>
      <c r="G45" s="953">
        <f t="shared" si="11"/>
        <v>0</v>
      </c>
      <c r="H45" s="954"/>
      <c r="I45" s="954"/>
      <c r="J45" s="954"/>
      <c r="K45" s="954"/>
      <c r="L45" s="657"/>
      <c r="V45" s="653"/>
      <c r="W45" s="653"/>
      <c r="X45" s="653"/>
      <c r="Y45" s="653"/>
      <c r="Z45" s="653"/>
      <c r="AA45" s="653"/>
      <c r="AB45" s="653"/>
      <c r="AC45" s="653"/>
      <c r="AD45" s="653"/>
    </row>
    <row r="46" spans="2:30">
      <c r="B46" s="840">
        <v>7</v>
      </c>
      <c r="C46" s="954"/>
      <c r="D46" s="953">
        <f t="shared" si="9"/>
        <v>0</v>
      </c>
      <c r="E46" s="953">
        <f t="shared" si="11"/>
        <v>0</v>
      </c>
      <c r="F46" s="953">
        <f t="shared" si="11"/>
        <v>0</v>
      </c>
      <c r="G46" s="953">
        <f t="shared" si="11"/>
        <v>0</v>
      </c>
      <c r="H46" s="954"/>
      <c r="I46" s="954"/>
      <c r="J46" s="954"/>
      <c r="K46" s="954"/>
      <c r="L46" s="657"/>
      <c r="V46" s="653"/>
      <c r="W46" s="653"/>
      <c r="X46" s="653"/>
      <c r="Y46" s="653"/>
      <c r="Z46" s="653"/>
      <c r="AA46" s="653"/>
      <c r="AB46" s="653"/>
      <c r="AC46" s="653"/>
      <c r="AD46" s="653"/>
    </row>
    <row r="47" spans="2:30">
      <c r="B47" s="840">
        <v>8</v>
      </c>
      <c r="C47" s="954"/>
      <c r="D47" s="953">
        <f t="shared" si="9"/>
        <v>0</v>
      </c>
      <c r="E47" s="953">
        <f t="shared" si="11"/>
        <v>0</v>
      </c>
      <c r="F47" s="953">
        <f t="shared" si="11"/>
        <v>0</v>
      </c>
      <c r="G47" s="953">
        <f t="shared" si="11"/>
        <v>0</v>
      </c>
      <c r="H47" s="954"/>
      <c r="I47" s="954"/>
      <c r="J47" s="954"/>
      <c r="K47" s="954"/>
      <c r="L47" s="657"/>
      <c r="V47" s="653"/>
      <c r="W47" s="653"/>
      <c r="X47" s="653"/>
      <c r="Y47" s="653"/>
      <c r="Z47" s="653"/>
      <c r="AA47" s="653"/>
      <c r="AB47" s="653"/>
      <c r="AC47" s="653"/>
      <c r="AD47" s="653"/>
    </row>
    <row r="48" spans="2:30">
      <c r="B48" s="840">
        <v>9</v>
      </c>
      <c r="C48" s="954"/>
      <c r="D48" s="953">
        <f t="shared" si="9"/>
        <v>0</v>
      </c>
      <c r="E48" s="953">
        <f t="shared" si="11"/>
        <v>0</v>
      </c>
      <c r="F48" s="953">
        <f t="shared" si="11"/>
        <v>0</v>
      </c>
      <c r="G48" s="953">
        <f t="shared" si="11"/>
        <v>0</v>
      </c>
      <c r="H48" s="954"/>
      <c r="I48" s="954"/>
      <c r="J48" s="954"/>
      <c r="K48" s="954"/>
      <c r="L48" s="657"/>
      <c r="V48" s="653"/>
      <c r="W48" s="653"/>
      <c r="X48" s="653"/>
      <c r="Y48" s="653"/>
      <c r="Z48" s="653"/>
      <c r="AA48" s="653"/>
      <c r="AB48" s="653"/>
      <c r="AC48" s="653"/>
      <c r="AD48" s="653"/>
    </row>
    <row r="49" spans="2:30">
      <c r="B49" s="840">
        <v>10</v>
      </c>
      <c r="C49" s="954"/>
      <c r="D49" s="953">
        <f t="shared" si="9"/>
        <v>0</v>
      </c>
      <c r="E49" s="953">
        <f t="shared" si="11"/>
        <v>0</v>
      </c>
      <c r="F49" s="953">
        <f t="shared" si="11"/>
        <v>0</v>
      </c>
      <c r="G49" s="953">
        <f t="shared" si="11"/>
        <v>0</v>
      </c>
      <c r="H49" s="954"/>
      <c r="I49" s="954"/>
      <c r="J49" s="954"/>
      <c r="K49" s="954"/>
      <c r="L49" s="657"/>
      <c r="V49" s="653"/>
      <c r="W49" s="653"/>
      <c r="X49" s="653"/>
      <c r="Y49" s="653"/>
      <c r="Z49" s="653"/>
      <c r="AA49" s="653"/>
      <c r="AB49" s="653"/>
      <c r="AC49" s="653"/>
      <c r="AD49" s="653"/>
    </row>
    <row r="50" spans="2:30">
      <c r="B50" s="840">
        <v>11</v>
      </c>
      <c r="C50" s="954"/>
      <c r="D50" s="953">
        <f>$C50+H50</f>
        <v>0</v>
      </c>
      <c r="E50" s="953">
        <f>D50+I50</f>
        <v>0</v>
      </c>
      <c r="F50" s="953">
        <f t="shared" si="11"/>
        <v>0</v>
      </c>
      <c r="G50" s="953">
        <f t="shared" si="11"/>
        <v>0</v>
      </c>
      <c r="H50" s="954"/>
      <c r="I50" s="954"/>
      <c r="J50" s="954"/>
      <c r="K50" s="954"/>
      <c r="L50" s="657"/>
      <c r="P50" s="653"/>
      <c r="Q50" s="653"/>
      <c r="R50" s="653"/>
      <c r="S50" s="653"/>
      <c r="T50" s="653"/>
      <c r="U50" s="653"/>
      <c r="V50" s="653"/>
      <c r="W50" s="653"/>
      <c r="X50" s="653"/>
      <c r="Y50" s="653"/>
      <c r="Z50" s="653"/>
      <c r="AA50" s="653"/>
      <c r="AB50" s="653"/>
      <c r="AC50" s="653"/>
      <c r="AD50" s="653"/>
    </row>
    <row r="51" spans="2:30">
      <c r="B51" s="840">
        <v>12</v>
      </c>
      <c r="C51" s="954"/>
      <c r="D51" s="953">
        <f>$C51+H51</f>
        <v>0</v>
      </c>
      <c r="E51" s="953">
        <f t="shared" si="11"/>
        <v>0</v>
      </c>
      <c r="F51" s="953">
        <f t="shared" si="11"/>
        <v>0</v>
      </c>
      <c r="G51" s="953">
        <f t="shared" si="11"/>
        <v>0</v>
      </c>
      <c r="H51" s="954"/>
      <c r="I51" s="954"/>
      <c r="J51" s="954"/>
      <c r="K51" s="954"/>
      <c r="L51" s="657"/>
      <c r="P51" s="653"/>
      <c r="Q51" s="653"/>
      <c r="R51" s="653"/>
      <c r="S51" s="653"/>
      <c r="T51" s="653"/>
      <c r="U51" s="653"/>
      <c r="V51" s="653"/>
      <c r="W51" s="653"/>
      <c r="X51" s="653"/>
      <c r="Y51" s="653"/>
      <c r="Z51" s="653"/>
      <c r="AA51" s="653"/>
      <c r="AB51" s="653"/>
      <c r="AC51" s="653"/>
      <c r="AD51" s="653"/>
    </row>
    <row r="52" spans="2:30">
      <c r="B52" s="840" t="s">
        <v>207</v>
      </c>
      <c r="C52" s="954"/>
      <c r="D52" s="953">
        <f t="shared" si="9"/>
        <v>0</v>
      </c>
      <c r="E52" s="953">
        <f t="shared" si="11"/>
        <v>0</v>
      </c>
      <c r="F52" s="953">
        <f t="shared" si="11"/>
        <v>0</v>
      </c>
      <c r="G52" s="953">
        <f t="shared" si="11"/>
        <v>0</v>
      </c>
      <c r="H52" s="954"/>
      <c r="I52" s="954"/>
      <c r="J52" s="954"/>
      <c r="K52" s="954"/>
      <c r="L52" s="657"/>
      <c r="P52" s="653"/>
      <c r="Q52" s="653"/>
      <c r="R52" s="653"/>
      <c r="S52" s="653"/>
      <c r="T52" s="653"/>
      <c r="U52" s="653"/>
      <c r="V52" s="653"/>
      <c r="W52" s="653"/>
      <c r="X52" s="653"/>
      <c r="Y52" s="653"/>
      <c r="Z52" s="653"/>
      <c r="AA52" s="653"/>
      <c r="AB52" s="653"/>
      <c r="AC52" s="653"/>
      <c r="AD52" s="653"/>
    </row>
    <row r="53" spans="2:30">
      <c r="B53" s="667" t="s">
        <v>208</v>
      </c>
      <c r="C53" s="955"/>
      <c r="D53" s="956">
        <f t="shared" si="9"/>
        <v>0</v>
      </c>
      <c r="E53" s="956">
        <f t="shared" si="11"/>
        <v>0</v>
      </c>
      <c r="F53" s="956">
        <f t="shared" si="11"/>
        <v>0</v>
      </c>
      <c r="G53" s="956"/>
      <c r="H53" s="955"/>
      <c r="I53" s="955"/>
      <c r="J53" s="955"/>
      <c r="K53" s="955"/>
      <c r="L53" s="655"/>
      <c r="P53" s="653"/>
      <c r="Q53" s="653"/>
      <c r="R53" s="653"/>
      <c r="S53" s="653"/>
      <c r="T53" s="653"/>
      <c r="U53" s="653"/>
      <c r="V53" s="653"/>
      <c r="W53" s="653"/>
      <c r="X53" s="653"/>
      <c r="Y53" s="653"/>
      <c r="Z53" s="653"/>
      <c r="AA53" s="653"/>
      <c r="AB53" s="653"/>
      <c r="AC53" s="653"/>
      <c r="AD53" s="653"/>
    </row>
    <row r="56" spans="2:30" ht="15.75">
      <c r="B56" s="1449" t="s">
        <v>212</v>
      </c>
      <c r="C56" s="1450"/>
      <c r="D56" s="1450"/>
      <c r="E56" s="1450"/>
      <c r="F56" s="1450"/>
      <c r="G56" s="1450"/>
      <c r="H56" s="1451"/>
    </row>
    <row r="57" spans="2:30">
      <c r="B57" s="959" t="s">
        <v>213</v>
      </c>
      <c r="C57" s="670"/>
      <c r="D57" s="670"/>
      <c r="E57" s="670"/>
      <c r="F57" s="670"/>
      <c r="G57" s="670"/>
      <c r="H57" s="671">
        <f>'DATA INPUT'!B76</f>
        <v>550</v>
      </c>
    </row>
    <row r="58" spans="2:30">
      <c r="B58" s="959" t="s">
        <v>214</v>
      </c>
      <c r="C58" s="670"/>
      <c r="D58" s="670"/>
      <c r="E58" s="670"/>
      <c r="F58" s="670"/>
      <c r="G58" s="670"/>
      <c r="H58" s="672">
        <f>'DATA INPUT'!B77</f>
        <v>750</v>
      </c>
    </row>
    <row r="59" spans="2:30">
      <c r="B59" s="959" t="s">
        <v>215</v>
      </c>
      <c r="C59" s="670"/>
      <c r="D59" s="670"/>
      <c r="E59" s="670"/>
      <c r="F59" s="670"/>
      <c r="G59" s="670"/>
      <c r="H59" s="672">
        <f>'DATA INPUT'!B78</f>
        <v>200</v>
      </c>
    </row>
    <row r="60" spans="2:30">
      <c r="B60" s="959" t="s">
        <v>216</v>
      </c>
      <c r="C60" s="670"/>
      <c r="D60" s="670"/>
      <c r="E60" s="670"/>
      <c r="F60" s="670"/>
      <c r="G60" s="670"/>
      <c r="H60" s="672">
        <f>'DATA INPUT'!B79</f>
        <v>250</v>
      </c>
    </row>
    <row r="61" spans="2:30">
      <c r="B61" s="960" t="s">
        <v>217</v>
      </c>
      <c r="C61" s="673"/>
      <c r="D61" s="673"/>
      <c r="E61" s="673"/>
      <c r="F61" s="673"/>
      <c r="G61" s="673"/>
      <c r="H61" s="674">
        <f>'DATA INPUT'!B80</f>
        <v>1500</v>
      </c>
    </row>
    <row r="72" spans="3:3">
      <c r="C72" s="653"/>
    </row>
    <row r="73" spans="3:3">
      <c r="C73" s="653"/>
    </row>
    <row r="74" spans="3:3">
      <c r="C74" s="653"/>
    </row>
    <row r="75" spans="3:3">
      <c r="C75" s="653"/>
    </row>
    <row r="76" spans="3:3">
      <c r="C76" s="653"/>
    </row>
    <row r="77" spans="3:3">
      <c r="C77" s="653"/>
    </row>
    <row r="78" spans="3:3">
      <c r="C78" s="653"/>
    </row>
    <row r="79" spans="3:3">
      <c r="C79" s="653"/>
    </row>
    <row r="80" spans="3:3">
      <c r="C80" s="653"/>
    </row>
    <row r="81" spans="3:3">
      <c r="C81" s="653"/>
    </row>
    <row r="82" spans="3:3">
      <c r="C82" s="653"/>
    </row>
    <row r="83" spans="3:3">
      <c r="C83" s="653"/>
    </row>
    <row r="84" spans="3:3">
      <c r="C84" s="653"/>
    </row>
    <row r="85" spans="3:3">
      <c r="C85" s="653"/>
    </row>
    <row r="86" spans="3:3">
      <c r="C86" s="653"/>
    </row>
    <row r="87" spans="3:3">
      <c r="C87" s="653"/>
    </row>
    <row r="88" spans="3:3">
      <c r="C88" s="653"/>
    </row>
    <row r="89" spans="3:3">
      <c r="C89" s="653"/>
    </row>
    <row r="90" spans="3:3">
      <c r="C90" s="653"/>
    </row>
    <row r="91" spans="3:3">
      <c r="C91" s="653"/>
    </row>
    <row r="92" spans="3:3">
      <c r="C92" s="653"/>
    </row>
    <row r="93" spans="3:3">
      <c r="C93" s="653"/>
    </row>
    <row r="94" spans="3:3">
      <c r="C94" s="653"/>
    </row>
    <row r="95" spans="3:3">
      <c r="C95" s="653"/>
    </row>
    <row r="96" spans="3:3">
      <c r="C96" s="653"/>
    </row>
    <row r="97" spans="3:3">
      <c r="C97" s="653"/>
    </row>
    <row r="98" spans="3:3">
      <c r="C98" s="653"/>
    </row>
    <row r="99" spans="3:3">
      <c r="C99" s="653"/>
    </row>
    <row r="100" spans="3:3">
      <c r="C100" s="653"/>
    </row>
    <row r="101" spans="3:3">
      <c r="C101" s="653"/>
    </row>
    <row r="102" spans="3:3">
      <c r="C102" s="653"/>
    </row>
    <row r="103" spans="3:3">
      <c r="C103" s="653"/>
    </row>
    <row r="104" spans="3:3">
      <c r="C104" s="653"/>
    </row>
    <row r="105" spans="3:3">
      <c r="C105" s="653"/>
    </row>
    <row r="106" spans="3:3">
      <c r="C106" s="653"/>
    </row>
    <row r="107" spans="3:3">
      <c r="C107" s="653"/>
    </row>
    <row r="108" spans="3:3">
      <c r="C108" s="653"/>
    </row>
    <row r="109" spans="3:3">
      <c r="C109" s="653"/>
    </row>
    <row r="110" spans="3:3">
      <c r="C110" s="653"/>
    </row>
    <row r="111" spans="3:3">
      <c r="C111" s="653"/>
    </row>
    <row r="112" spans="3:3">
      <c r="C112" s="653"/>
    </row>
    <row r="113" spans="3:3">
      <c r="C113" s="653"/>
    </row>
    <row r="114" spans="3:3">
      <c r="C114" s="653"/>
    </row>
    <row r="115" spans="3:3">
      <c r="C115" s="653"/>
    </row>
    <row r="116" spans="3:3">
      <c r="C116" s="653"/>
    </row>
    <row r="117" spans="3:3">
      <c r="C117" s="653"/>
    </row>
    <row r="118" spans="3:3">
      <c r="C118" s="653"/>
    </row>
    <row r="119" spans="3:3">
      <c r="C119" s="653"/>
    </row>
    <row r="120" spans="3:3">
      <c r="C120" s="653"/>
    </row>
    <row r="121" spans="3:3">
      <c r="C121" s="653"/>
    </row>
    <row r="122" spans="3:3">
      <c r="C122" s="653"/>
    </row>
    <row r="123" spans="3:3">
      <c r="C123" s="653"/>
    </row>
    <row r="124" spans="3:3">
      <c r="C124" s="653"/>
    </row>
    <row r="125" spans="3:3">
      <c r="C125" s="653"/>
    </row>
    <row r="126" spans="3:3">
      <c r="C126" s="653"/>
    </row>
  </sheetData>
  <sheetProtection password="C13C" sheet="1"/>
  <protectedRanges>
    <protectedRange sqref="A6" name="Range1_1"/>
  </protectedRanges>
  <mergeCells count="8">
    <mergeCell ref="B56:H56"/>
    <mergeCell ref="D7:H7"/>
    <mergeCell ref="C34:G34"/>
    <mergeCell ref="K2:L2"/>
    <mergeCell ref="I9:L10"/>
    <mergeCell ref="I13:L13"/>
    <mergeCell ref="H35:K35"/>
    <mergeCell ref="A6:F6"/>
  </mergeCells>
  <phoneticPr fontId="77" type="noConversion"/>
  <pageMargins left="0.7" right="0.7" top="0.2" bottom="0.19" header="0.52" footer="0.3"/>
  <pageSetup scale="68"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10ADE-6791-42B2-B0C0-B8722663415E}">
  <dimension ref="A1"/>
  <sheetViews>
    <sheetView workbookViewId="0">
      <selection activeCell="G21" sqref="G21"/>
    </sheetView>
  </sheetViews>
  <sheetFormatPr defaultRowHeight="1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D1A76-06D3-4A4A-B509-A2962D38ED32}">
  <dimension ref="A1"/>
  <sheetViews>
    <sheetView workbookViewId="0"/>
  </sheetViews>
  <sheetFormatPr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3217FB1A459DD4296C91825CED75E9D" ma:contentTypeVersion="12" ma:contentTypeDescription="Create a new document." ma:contentTypeScope="" ma:versionID="6af76899c2444530308bbd4f31fb0f95">
  <xsd:schema xmlns:xsd="http://www.w3.org/2001/XMLSchema" xmlns:xs="http://www.w3.org/2001/XMLSchema" xmlns:p="http://schemas.microsoft.com/office/2006/metadata/properties" xmlns:ns2="fd29914f-6de1-4c41-bbc5-fa59e8df9b4f" xmlns:ns3="44af8ab8-1cf4-4390-a149-c4de96538358" targetNamespace="http://schemas.microsoft.com/office/2006/metadata/properties" ma:root="true" ma:fieldsID="5ba2a93746d9f6dc87f7d303281e44c6" ns2:_="" ns3:_="">
    <xsd:import namespace="fd29914f-6de1-4c41-bbc5-fa59e8df9b4f"/>
    <xsd:import namespace="44af8ab8-1cf4-4390-a149-c4de9653835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SearchProperties" minOccurs="0"/>
                <xsd:element ref="ns2:MediaServiceObjectDetectorVersion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29914f-6de1-4c41-bbc5-fa59e8df9b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af8ab8-1cf4-4390-a149-c4de9653835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FFD9C4-2152-4C5B-BCA3-76C0569F08EF}"/>
</file>

<file path=customXml/itemProps2.xml><?xml version="1.0" encoding="utf-8"?>
<ds:datastoreItem xmlns:ds="http://schemas.openxmlformats.org/officeDocument/2006/customXml" ds:itemID="{5A17DAB1-9793-40DB-8BF0-2076A3FFFA3C}"/>
</file>

<file path=customXml/itemProps3.xml><?xml version="1.0" encoding="utf-8"?>
<ds:datastoreItem xmlns:ds="http://schemas.openxmlformats.org/officeDocument/2006/customXml" ds:itemID="{D7F13B18-02FE-459D-AF4D-9FC76E9E05E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Craig</dc:creator>
  <cp:keywords/>
  <dc:description/>
  <cp:lastModifiedBy>bookkeeper</cp:lastModifiedBy>
  <cp:revision/>
  <dcterms:created xsi:type="dcterms:W3CDTF">2008-01-17T05:17:13Z</dcterms:created>
  <dcterms:modified xsi:type="dcterms:W3CDTF">2022-04-12T21:46:18Z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0x01010093217FB1A459DD4296C91825CED75E9D</vt:lpwstr>
  </property>
  <property fmtid="{D5CDD505-2E9C-101B-9397-08002B2CF9AE}" pid="3" name="Order">
    <vt:r8>700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y fmtid="{D5CDD505-2E9C-101B-9397-08002B2CF9AE}" pid="9" name="ComplianceAssetId">
    <vt:lpwstr/>
  </property>
  <property fmtid="{D5CDD505-2E9C-101B-9397-08002B2CF9AE}" pid="10" name="AuthorIds_UIVersion_1536">
    <vt:lpwstr>98</vt:lpwstr>
  </property>
</Properties>
</file>